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/>
  </bookViews>
  <sheets>
    <sheet name="02-01-01" sheetId="7" r:id="rId1"/>
    <sheet name="09-01-01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'02-01-01'!$A$1:$L$284</definedName>
    <definedName name="_xlnm.Print_Area" localSheetId="1">'09-01-01'!$A$1:$L$271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<sst xmlns="http://schemas.openxmlformats.org/spreadsheetml/2006/main" count="10893" uniqueCount="634">
  <si>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</si>
  <si>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</si>
  <si>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</si>
  <si>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</si>
  <si>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</si>
  <si>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</si>
  <si>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</si>
  <si>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</si>
  <si>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</si>
  <si>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</si>
  <si>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</si>
  <si>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</si>
  <si>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</si>
  <si>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</si>
  <si>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</si>
  <si>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</si>
  <si>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</si>
  <si>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</si>
  <si>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</si>
  <si>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</si>
  <si>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</si>
  <si>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</si>
  <si>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</si>
  <si>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</si>
  <si>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</si>
  <si>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</si>
  <si>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</si>
  <si>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</si>
  <si>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</si>
  <si>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</si>
  <si>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</si>
  <si>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</si>
  <si>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</si>
  <si>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</si>
  <si>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</si>
  <si>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</si>
  <si>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</si>
  <si>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</si>
  <si>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</si>
  <si>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</si>
  <si>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</si>
  <si>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</si>
  <si>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</si>
  <si>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</si>
  <si>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</si>
  <si>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</si>
  <si>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СМР</t>
  </si>
  <si>
    <t>2</t>
  </si>
  <si>
    <t>ГЭСН 01-02-061-02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</si>
  <si>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</si>
  <si>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</si>
  <si>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</si>
  <si>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</si>
  <si>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1-100-15</t>
  </si>
  <si>
    <t>Средний разряд работы 1,5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</si>
  <si>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</si>
  <si>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</si>
  <si>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</si>
  <si>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</si>
  <si>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</si>
  <si>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</si>
  <si>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</si>
  <si>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</si>
  <si>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</si>
  <si>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6</t>
  </si>
  <si>
    <t>ГЭСНм 08-02-409-03</t>
  </si>
  <si>
    <t>1-100-38</t>
  </si>
  <si>
    <t>Средний разряд работы 3,8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</si>
  <si>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</si>
  <si>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</si>
  <si>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</si>
  <si>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</si>
  <si>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</si>
  <si>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</si>
  <si>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</si>
  <si>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</si>
  <si>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</si>
  <si>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</si>
  <si>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</si>
  <si>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</si>
  <si>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</si>
  <si>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</si>
  <si>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01.7.03.04-0001</t>
  </si>
  <si>
    <t>Электроэнергия</t>
  </si>
  <si>
    <t>КВТ-Ч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</si>
  <si>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</si>
  <si>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</si>
  <si>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</si>
  <si>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14.1.02.01-0002</t>
  </si>
  <si>
    <t>Клей, марка БМК-5к</t>
  </si>
  <si>
    <t>6.1</t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</si>
  <si>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</si>
  <si>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</si>
  <si>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</si>
  <si>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</si>
  <si>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9</t>
  </si>
  <si>
    <t>ГЭСНм 08-02-472-10</t>
  </si>
  <si>
    <t>01.7.15.07-0014</t>
  </si>
  <si>
    <t>Дюбели распорные полипропиленовые</t>
  </si>
  <si>
    <t>100 ШТ</t>
  </si>
  <si>
    <t>01.7.15.14-0043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</si>
  <si>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</si>
  <si>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9.1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</si>
  <si>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</si>
  <si>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</si>
  <si>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</si>
  <si>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</si>
  <si>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</si>
  <si>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</si>
  <si>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</si>
  <si>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</si>
  <si>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</si>
  <si>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</si>
  <si>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</si>
  <si>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</si>
  <si>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</si>
  <si>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</si>
  <si>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</si>
  <si>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</si>
  <si>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</si>
  <si>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</si>
  <si>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</si>
  <si>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</si>
  <si>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</si>
  <si>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</si>
  <si>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</si>
  <si>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</si>
  <si>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</si>
  <si>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</si>
  <si>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Материалы</t>
  </si>
  <si>
    <t>16</t>
  </si>
  <si>
    <r>
      <rPr>
        <sz val="11"/>
        <rFont val="Arial"/>
        <charset val="204"/>
      </rPr>
      <t>Провод ПВЗ-1х10</t>
    </r>
    <r>
      <rPr>
        <i/>
        <sz val="11"/>
        <rFont val="Arial"/>
        <charset val="204"/>
      </rPr>
      <t xml:space="preserve">
173,81 = [201,84 / 1,22] +  3% Трансп +  2% Заг.скл</t>
    </r>
  </si>
  <si>
    <t>20</t>
  </si>
  <si>
    <r>
      <rPr>
        <sz val="11"/>
        <rFont val="Arial"/>
        <charset val="204"/>
      </rPr>
      <t>Труба гофрированная ПНД d=63 мм</t>
    </r>
    <r>
      <rPr>
        <i/>
        <sz val="11"/>
        <rFont val="Arial"/>
        <charset val="204"/>
      </rPr>
      <t xml:space="preserve">
221,95 = [257,74 / 1,22]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</si>
  <si>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</si>
  <si>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</si>
  <si>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</si>
  <si>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</si>
  <si>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</si>
  <si>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</si>
  <si>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</si>
  <si>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</si>
  <si>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</si>
  <si>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</si>
  <si>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</si>
  <si>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</si>
  <si>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</si>
  <si>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</si>
  <si>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</si>
  <si>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</si>
  <si>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</si>
  <si>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Раздел: ПНР</t>
  </si>
  <si>
    <t>1</t>
  </si>
  <si>
    <t>ГЭСНп 01-11-010-01</t>
  </si>
  <si>
    <t>ЭМ *1,2; ЗТ *1,2; ЗТм *1,2</t>
  </si>
  <si>
    <t>2-100-06</t>
  </si>
  <si>
    <t>Рабочий 6 разряда</t>
  </si>
  <si>
    <t>чел.-ч</t>
  </si>
  <si>
    <t>3-200-03</t>
  </si>
  <si>
    <t>Инженер III категории</t>
  </si>
  <si>
    <t>Пр/812-083.0-1</t>
  </si>
  <si>
    <t>НР Пусконаладочные работы</t>
  </si>
  <si>
    <t>Пр/774-083.0</t>
  </si>
  <si>
    <t>СП Пусконаладочные работы</t>
  </si>
  <si>
    <t>ГЭСНп 01-11-011-01</t>
  </si>
  <si>
    <t>3</t>
  </si>
  <si>
    <t>ГЭСНп 01-11-012-01</t>
  </si>
  <si>
    <t>4</t>
  </si>
  <si>
    <t>ГЭСНп 01-11-010-02</t>
  </si>
  <si>
    <t>5</t>
  </si>
  <si>
    <t>ГЭСНп 01-03-005-01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</si>
  <si>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</si>
  <si>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</si>
  <si>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</si>
  <si>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</si>
  <si>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</si>
  <si>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</si>
  <si>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ГЭСНп 01-03-002-05</t>
  </si>
  <si>
    <t>7</t>
  </si>
  <si>
    <t>ГЭСНп 01-11-028-01</t>
  </si>
  <si>
    <t>8</t>
  </si>
  <si>
    <t>ГЭСНп 01-11-013-01</t>
  </si>
  <si>
    <t>Smeta.RU  (495) 974-1589</t>
  </si>
  <si>
    <t>_PS_</t>
  </si>
  <si>
    <t>Smeta.RU</t>
  </si>
  <si>
    <t/>
  </si>
  <si>
    <t>Строительство РЩ-0,4 кВ с КТП-2004, ПС №529 «Сидорово», в т.ч. ПИР, МО, Ступино г, Гридюкино д. Ю8-25-302-250582(227574)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</si>
  <si>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</si>
  <si>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</si>
  <si>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</si>
  <si>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</si>
  <si>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</si>
  <si>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</si>
  <si>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</si>
  <si>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</si>
  <si>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</si>
  <si>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</si>
  <si>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</si>
  <si>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</si>
  <si>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</si>
  <si>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</si>
  <si>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</si>
  <si>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</si>
  <si>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Май, 2026 г.</t>
  </si>
  <si>
    <t>ООО «Фарад», 390044, г. Рязань, ул. Московское шоссе, д.20 оф.605, Май, 2026 г.</t>
  </si>
  <si>
    <t>75273098</t>
  </si>
  <si>
    <t>12182733</t>
  </si>
  <si>
    <t>40-26-Ф-Ст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</si>
  <si>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</si>
  <si>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</si>
  <si>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</si>
  <si>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</si>
  <si>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</si>
  <si>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</si>
  <si>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</si>
  <si>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</si>
  <si>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</si>
  <si>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</si>
  <si>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</si>
  <si>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</si>
  <si>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</si>
  <si>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</si>
  <si>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</si>
  <si>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</si>
  <si>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</si>
  <si>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</si>
  <si>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</si>
  <si>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</si>
  <si>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т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</si>
  <si>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</si>
  <si>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</si>
  <si>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</si>
  <si>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</si>
  <si>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</si>
  <si>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</si>
  <si>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</si>
  <si>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</si>
  <si>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</si>
  <si>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</si>
  <si>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</si>
  <si>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</si>
  <si>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</si>
  <si>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</si>
  <si>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Пр/812-013.0-1</t>
  </si>
  <si>
    <t>Пр/774-013.0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</si>
  <si>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</si>
  <si>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</si>
  <si>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</si>
  <si>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</si>
  <si>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</si>
  <si>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</si>
  <si>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</si>
  <si>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</si>
  <si>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</si>
  <si>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</si>
  <si>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</si>
  <si>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</si>
  <si>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</si>
  <si>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</si>
  <si>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</si>
  <si>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</si>
  <si>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ГЭСНм-2022, м08-03-574-06, приказ Минстроя России от 18.05.2022 г. № 378/пр</t>
  </si>
  <si>
    <t>8,1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</si>
  <si>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</si>
  <si>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</si>
  <si>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</si>
  <si>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</si>
  <si>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10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</si>
  <si>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</si>
  <si>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</si>
  <si>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</si>
  <si>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</si>
  <si>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</si>
  <si>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</si>
  <si>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</si>
  <si>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</si>
  <si>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</si>
  <si>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</si>
  <si>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</si>
  <si>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</si>
  <si>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</si>
  <si>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</si>
  <si>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</si>
  <si>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</si>
  <si>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</si>
  <si>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</si>
  <si>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</si>
  <si>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</si>
  <si>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</si>
  <si>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</si>
  <si>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</si>
  <si>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</si>
  <si>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</si>
  <si>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</si>
  <si>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</si>
  <si>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</si>
  <si>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</si>
  <si>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</si>
  <si>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</si>
  <si>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</si>
  <si>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</si>
  <si>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</si>
  <si>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</si>
  <si>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</si>
  <si>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</si>
  <si>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</si>
  <si>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</si>
  <si>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</si>
  <si>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</si>
  <si>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</si>
  <si>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</si>
  <si>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</si>
  <si>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</si>
  <si>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</si>
  <si>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</si>
  <si>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</si>
  <si>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</si>
  <si>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</si>
  <si>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</si>
  <si>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</si>
  <si>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</si>
  <si>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</si>
  <si>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</si>
  <si>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</si>
  <si>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</si>
  <si>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</si>
  <si>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</si>
  <si>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</si>
  <si>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11</t>
  </si>
  <si>
    <t>Разработка грунта вручную в траншеях глубиной до 2 м без креплений с откосами, группа грунтов: 2</t>
  </si>
  <si>
    <t>12</t>
  </si>
  <si>
    <t>Засыпка вручную траншей, пазух котлованов и ям, группа грунтов: 2</t>
  </si>
  <si>
    <t>13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</si>
  <si>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</si>
  <si>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</si>
  <si>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</si>
  <si>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</si>
  <si>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</si>
  <si>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</si>
  <si>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</si>
  <si>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</si>
  <si>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м</t>
  </si>
  <si>
    <t>[273,01 / 1,22] +  3% Трансп +  2% Заг.скл</t>
  </si>
  <si>
    <t>14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</si>
  <si>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</si>
  <si>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</si>
  <si>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</si>
  <si>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</si>
  <si>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</si>
  <si>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</si>
  <si>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</si>
  <si>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</si>
  <si>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15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</si>
  <si>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</si>
  <si>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</si>
  <si>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</si>
  <si>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</si>
  <si>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</si>
  <si>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</si>
  <si>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</si>
  <si>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</si>
  <si>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</si>
  <si>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</si>
  <si>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</si>
  <si>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</si>
  <si>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17</t>
  </si>
  <si>
    <t>Наконечник ТА-120</t>
  </si>
  <si>
    <t>[119,35 / 1,22] +  3% Трансп +  2% Заг.скл</t>
  </si>
  <si>
    <t>18</t>
  </si>
  <si>
    <t>Термоусадочная трубка 120/60</t>
  </si>
  <si>
    <t>[901,93 / 1,22] +  3% Трансп +  2% Заг.скл</t>
  </si>
  <si>
    <t>19</t>
  </si>
  <si>
    <t>Краска ПФ-115</t>
  </si>
  <si>
    <t>[329,45 / 1,22] +  3% Трансп +  2% Заг.скл</t>
  </si>
  <si>
    <t>c-ф</t>
  </si>
  <si>
    <t>Труба гофрированная ПНД d=63 мм</t>
  </si>
  <si>
    <t>[257,74 / 1,22] +  3% Трансп +  2% Заг.скл</t>
  </si>
  <si>
    <t>21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</si>
  <si>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</si>
  <si>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</si>
  <si>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</si>
  <si>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</si>
  <si>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</si>
  <si>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</si>
  <si>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</si>
  <si>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</si>
  <si>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</si>
  <si>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</si>
  <si>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</si>
  <si>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</si>
  <si>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</si>
  <si>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</si>
  <si>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</si>
  <si>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</si>
  <si>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</si>
  <si>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</si>
  <si>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</si>
  <si>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</si>
  <si>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</si>
  <si>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</si>
  <si>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</si>
  <si>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</si>
  <si>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</si>
  <si>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</si>
  <si>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</si>
  <si>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</si>
  <si>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</si>
  <si>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</si>
  <si>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</si>
  <si>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</si>
  <si>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</si>
  <si>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</si>
  <si>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</si>
  <si>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</si>
  <si>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</si>
  <si>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</si>
  <si>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</si>
  <si>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</si>
  <si>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</si>
  <si>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</si>
  <si>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</si>
  <si>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</si>
  <si>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</si>
  <si>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</si>
  <si>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</si>
  <si>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</si>
  <si>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</si>
  <si>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</si>
  <si>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</si>
  <si>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</si>
  <si>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</si>
  <si>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</si>
  <si>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</si>
  <si>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</si>
  <si>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</si>
  <si>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</si>
  <si>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</si>
  <si>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</si>
  <si>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</si>
  <si>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</si>
  <si>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</si>
  <si>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</si>
  <si>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</si>
  <si>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</si>
  <si>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</si>
  <si>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</si>
  <si>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</si>
  <si>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</si>
  <si>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</si>
  <si>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</si>
  <si>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</si>
  <si>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</si>
  <si>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</si>
  <si>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</si>
  <si>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</si>
  <si>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</si>
  <si>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</si>
  <si>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</si>
  <si>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</si>
  <si>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</si>
  <si>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</si>
  <si>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</si>
  <si>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</si>
  <si>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</si>
  <si>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</si>
  <si>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</si>
  <si>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</si>
  <si>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</si>
  <si>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</si>
  <si>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</si>
  <si>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</si>
  <si>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</si>
  <si>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</si>
  <si>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</si>
  <si>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</si>
  <si>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</si>
  <si>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</si>
  <si>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</si>
  <si>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</si>
  <si>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</si>
  <si>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</si>
  <si>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</si>
  <si>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</si>
  <si>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</si>
  <si>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</si>
  <si>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</si>
  <si>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</si>
  <si>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</si>
  <si>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</si>
  <si>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</si>
  <si>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</si>
  <si>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</si>
  <si>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</si>
  <si>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</si>
  <si>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</si>
  <si>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</si>
  <si>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</si>
  <si>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</si>
  <si>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</si>
  <si>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</si>
  <si>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</si>
  <si>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</si>
  <si>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</si>
  <si>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</si>
  <si>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</si>
  <si>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</si>
  <si>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</si>
  <si>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</si>
  <si>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</si>
  <si>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</si>
  <si>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</si>
  <si>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</si>
  <si>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</si>
  <si>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</si>
  <si>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</si>
  <si>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</si>
  <si>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1-100-20</t>
  </si>
  <si>
    <t>Средний разряд работы 2,0</t>
  </si>
  <si>
    <t>1-100-40</t>
  </si>
  <si>
    <t>Средний разряд работы 4,0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</si>
  <si>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</si>
  <si>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</si>
  <si>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</si>
  <si>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</si>
  <si>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</si>
  <si>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</si>
  <si>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</si>
  <si>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</si>
  <si>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</si>
  <si>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01.7.15.07-0031</t>
  </si>
  <si>
    <t>ФСБЦ-2022, 01.7.15.07-0031, приказ Минстроя России от 18.05.2022 г. № 378/пр</t>
  </si>
  <si>
    <t>Дюбели стальные распорные с гайкой</t>
  </si>
  <si>
    <t>1-100-35</t>
  </si>
  <si>
    <t>Средний разряд работы 3,5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</si>
  <si>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</si>
  <si>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</si>
  <si>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</si>
  <si>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</si>
  <si>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</si>
  <si>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</si>
  <si>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</si>
  <si>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91.21.01-012</t>
  </si>
  <si>
    <t>ФСЭМ-2022 доп.11, 91.21.01-012, приказ Минстроя России от 09.08.2024 г. № 524/пр</t>
  </si>
  <si>
    <t>Агрегаты окрасочные высокого давления для окраски поверхностей конструкций, мощность 1 кВт</t>
  </si>
  <si>
    <t>14.5.09.11-0102</t>
  </si>
  <si>
    <t>ФСБЦ-2022, 14.5.09.11-0102, приказ Минстроя России от 18.05.2022 г. № 378/пр</t>
  </si>
  <si>
    <t>Уайт-спирит</t>
  </si>
  <si>
    <t>ФСБЦ-2022, 01.7.03.04-0001, приказ Минстроя России от 18.05.2022 г. № 378/пр</t>
  </si>
  <si>
    <t>ФСБЦ-2022, 14.1.02.01-0002, приказ Минстроя России от 18.05.2022 г. № 378/пр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</si>
  <si>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</si>
  <si>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</si>
  <si>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</si>
  <si>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01.7.07.20-0002</t>
  </si>
  <si>
    <t>ФСБЦ-2022, 01.7.07.20-0002, приказ Минстроя России от 18.05.2022 г. № 378/пр</t>
  </si>
  <si>
    <t>Тальк молотый, сорт I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</si>
  <si>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</si>
  <si>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</si>
  <si>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</si>
  <si>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20.2.01.05-0011</t>
  </si>
  <si>
    <t>ФСБЦ-2022 доп.11, 20.2.01.05-0011, приказ Минстроя России от 09.08.2024 г. № 524/пр</t>
  </si>
  <si>
    <t>Гильзы кабельные медные 120 мм</t>
  </si>
  <si>
    <t>20.2.02.01-0016</t>
  </si>
  <si>
    <t>ФСБЦ-2022 доп.9, 20.2.02.01-0016, приказ Минстроя России от 16.02.2024 г. № 102/пр</t>
  </si>
  <si>
    <t>Втулки полипропиленовые, диаметр 69 мм</t>
  </si>
  <si>
    <t>1000 ШТ</t>
  </si>
  <si>
    <t>1-100-42</t>
  </si>
  <si>
    <t>Средний разряд работы 4,2</t>
  </si>
  <si>
    <t>91.21.16-012</t>
  </si>
  <si>
    <t>ФСЭМ-2022, 91.21.16-012, приказ Минстроя России от 18.05.2022 г. № 378/пр</t>
  </si>
  <si>
    <t>Прессы гидравлические с электроприводом</t>
  </si>
  <si>
    <t>01.3.01.02-0002</t>
  </si>
  <si>
    <t>ФСБЦ-2022 доп.8, 01.3.01.02-0002, приказ Минстроя России от 14.11.2023 г. № 817/пр</t>
  </si>
  <si>
    <t>Вазелин технический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</si>
  <si>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</si>
  <si>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</si>
  <si>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</si>
  <si>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</si>
  <si>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</si>
  <si>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</si>
  <si>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</si>
  <si>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</si>
  <si>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</si>
  <si>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</si>
  <si>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14.4.03.17-0101</t>
  </si>
  <si>
    <t>ФСБЦ-2022, 14.4.03.17-0101, приказ Минстроя России от 18.05.2022 г. № 378/пр</t>
  </si>
  <si>
    <t>Лак КФ-965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</si>
  <si>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</si>
  <si>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</si>
  <si>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</si>
  <si>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ФСБЦ-2022, 01.7.15.07-0014, приказ Минстроя России от 18.05.2022 г. № 378/пр</t>
  </si>
  <si>
    <t>ФСБЦ-2022 доп.12, 01.7.15.14-0043, приказ Минстроя России от 07.11.2024 г. № 747/пр</t>
  </si>
  <si>
    <t>01.3.01.01-0010</t>
  </si>
  <si>
    <t>ФСБЦ-2022 доп.6, 01.3.01.01-0010, приказ Минстроя России от 11.05.2023 г. № 335/пр</t>
  </si>
  <si>
    <t>Бензин-растворитель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</si>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</sst>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48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b/>
      <i/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182" fontId="25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5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5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5" fillId="0" borderId="0" xfId="0" applyFont="1" applyAlignment="1">
      <alignment vertical="top"/>
    </xf>
    <xf numFmtId="0" fontId="26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5" fillId="0" borderId="2" xfId="0" applyFont="1" applyBorder="1" applyAlignment="1">
      <alignment horizontal="right" vertical="top"/>
    </xf>
    <xf numFmtId="0" fontId="27" fillId="0" borderId="0" xfId="0" applyFont="1" applyAlignment="1">
      <alignment vertical="top" wrapText="1"/>
    </xf>
    <xf numFmtId="0" fontId="22" fillId="0" borderId="0" xfId="0" applyFont="1" applyAlignment="1" quotePrefix="1">
      <alignment horizontal="left" vertical="top" wrapText="1"/>
    </xf>
    <xf numFmtId="0" fontId="27" fillId="0" borderId="0" xfId="0" applyFont="1" applyAlignment="1" quotePrefix="1">
      <alignment vertical="top" wrapText="1"/>
    </xf>
    <xf numFmtId="0" fontId="22" fillId="0" borderId="1" xfId="0" applyFont="1" applyBorder="1" applyAlignment="1" quotePrefix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282"/>
  <sheetViews>
    <sheetView tabSelected="1" topLeftCell="A13" workbookViewId="0">
      <selection activeCell="D46" sqref="D46:D50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8.29089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ROUND(SUM(AR52:AR283)/1000,2)</f>
        <v>2.65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ROUND(SUM(AT52:AT283)/1000,2)</f>
        <v>0.05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2.19035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0">
        <f ca="1">Source!F250</f>
        <v>3.440232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6.10054</v>
      </c>
      <c r="D42" s="34"/>
      <c r="E42" s="26" t="s">
        <v>22</v>
      </c>
      <c r="F42" s="16"/>
      <c r="G42" s="26" t="s">
        <v>30</v>
      </c>
      <c r="H42" s="20"/>
      <c r="I42" s="26"/>
      <c r="J42" s="71"/>
      <c r="K42" s="70">
        <f ca="1">Source!F251</f>
        <v>0.05751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ROUND((Source!F237)/1000,2)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89" t="s">
        <v>47</v>
      </c>
      <c r="B54" s="56" t="s">
        <v>48</v>
      </c>
      <c r="C54" s="56" t="str">
        <f>Source!G30</f>
        <v>Засыпка вручную траншей, пазух котлованов и ям, группа грунтов: 2 (шурфление)</v>
      </c>
      <c r="D54" s="57" t="str">
        <f>Source!H30</f>
        <v>100 м3</v>
      </c>
      <c r="E54" s="58">
        <f>Source!K30</f>
        <v>0.0036</v>
      </c>
      <c r="F54" s="58"/>
      <c r="G54" s="58">
        <f>Source!I30</f>
        <v>0.0036</v>
      </c>
      <c r="H54" s="59"/>
      <c r="I54" s="73"/>
      <c r="J54" s="59"/>
      <c r="K54" s="73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88" t="s">
        <v>51</v>
      </c>
      <c r="D57" s="88"/>
      <c r="E57" s="88"/>
      <c r="F57" s="88"/>
      <c r="CW57" s="90" t="s">
        <v>51</v>
      </c>
    </row>
    <row r="58" ht="15" spans="1:12">
      <c r="A58" s="61"/>
      <c r="B58" s="58">
        <v>1</v>
      </c>
      <c r="C58" s="61" t="s">
        <v>52</v>
      </c>
      <c r="D58" s="57" t="s">
        <v>28</v>
      </c>
      <c r="E58" s="62"/>
      <c r="F58" s="58"/>
      <c r="G58" s="58">
        <f ca="1">Source!U30</f>
        <v>0.472392</v>
      </c>
      <c r="H58" s="58"/>
      <c r="I58" s="58"/>
      <c r="J58" s="58"/>
      <c r="K58" s="58"/>
      <c r="L58" s="74">
        <f>SUM(L59:L59)-SUMIF(CE59:CE59,1,L59:L59)</f>
        <v>299.06</v>
      </c>
    </row>
    <row r="59" ht="14.25" spans="1:12">
      <c r="A59" s="56"/>
      <c r="B59" s="56" t="s">
        <v>53</v>
      </c>
      <c r="C59" s="63" t="s">
        <v>54</v>
      </c>
      <c r="D59" s="64" t="s">
        <v>28</v>
      </c>
      <c r="E59" s="65">
        <v>97.2</v>
      </c>
      <c r="F59" s="65">
        <f>ROUND((0.2+0.15+1),7)</f>
        <v>1.35</v>
      </c>
      <c r="G59" s="65">
        <f>SmtRes!CX3</f>
        <v>0.472392</v>
      </c>
      <c r="H59" s="66"/>
      <c r="I59" s="75"/>
      <c r="J59" s="66">
        <f>SmtRes!CZ3</f>
        <v>633.07</v>
      </c>
      <c r="K59" s="75"/>
      <c r="L59" s="66">
        <f>SmtRes!DI3</f>
        <v>299.06</v>
      </c>
    </row>
    <row r="60" ht="15" spans="1:12">
      <c r="A60" s="56"/>
      <c r="B60" s="56"/>
      <c r="C60" s="67" t="s">
        <v>55</v>
      </c>
      <c r="D60" s="57"/>
      <c r="E60" s="58"/>
      <c r="F60" s="58"/>
      <c r="G60" s="58"/>
      <c r="H60" s="59"/>
      <c r="I60" s="73"/>
      <c r="J60" s="59"/>
      <c r="K60" s="73"/>
      <c r="L60" s="59">
        <f>L58</f>
        <v>299.06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3"/>
      <c r="J61" s="59"/>
      <c r="K61" s="73"/>
      <c r="L61" s="59">
        <f>SUM(AR54:AR64)+SUM(AS54:AS64)+SUM(AT54:AT64)+SUM(AU54:AU64)+SUM(AV54:AV64)</f>
        <v>299.06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Source!BZ30</f>
        <v>89</v>
      </c>
      <c r="F62" s="58"/>
      <c r="G62" s="58">
        <f>Source!AT30</f>
        <v>89</v>
      </c>
      <c r="H62" s="59"/>
      <c r="I62" s="73"/>
      <c r="J62" s="59"/>
      <c r="K62" s="73"/>
      <c r="L62" s="59">
        <f ca="1">SUM(AZ54:AZ64)</f>
        <v>266.16</v>
      </c>
    </row>
    <row r="63" ht="28.5" spans="1:12">
      <c r="A63" s="63"/>
      <c r="B63" s="63" t="s">
        <v>60</v>
      </c>
      <c r="C63" s="63" t="s">
        <v>61</v>
      </c>
      <c r="D63" s="64" t="s">
        <v>59</v>
      </c>
      <c r="E63" s="65">
        <f>Source!CA30</f>
        <v>40</v>
      </c>
      <c r="F63" s="65"/>
      <c r="G63" s="65">
        <f>Source!AU30</f>
        <v>40</v>
      </c>
      <c r="H63" s="66"/>
      <c r="I63" s="75"/>
      <c r="J63" s="66"/>
      <c r="K63" s="75"/>
      <c r="L63" s="66">
        <f ca="1">SUM(BA54:BA64)</f>
        <v>119.62</v>
      </c>
    </row>
    <row r="64" ht="15" spans="3:82">
      <c r="C64" s="68" t="s">
        <v>62</v>
      </c>
      <c r="D64" s="68"/>
      <c r="E64" s="68"/>
      <c r="F64" s="68"/>
      <c r="G64" s="68"/>
      <c r="H64" s="68"/>
      <c r="I64" s="76">
        <f ca="1">IF(E54&lt;&gt;0,K64/E54,0)</f>
        <v>190233.333333333</v>
      </c>
      <c r="J64" s="76"/>
      <c r="K64" s="76">
        <f ca="1">L58+L62+L63</f>
        <v>684.84</v>
      </c>
      <c r="L64" s="76"/>
      <c r="AD64">
        <f ca="1">ROUND((Source!AT30/100)*((ROUND(SUMIF(SmtRes!AQ3:SmtRes!AQ3,"=1",SmtRes!AD3:SmtRes!AD3)*Source!I30,2)+ROUND(SUMIF(SmtRes!AQ3:SmtRes!AQ3,"=1",SmtRes!AC3:SmtRes!AC3)*Source!I30,2))),2)</f>
        <v>2.03</v>
      </c>
      <c r="AE64">
        <f ca="1">ROUND((Source!AU30/100)*((ROUND(SUMIF(SmtRes!AQ3:SmtRes!AQ3,"=1",SmtRes!AD3:SmtRes!AD3)*Source!I30,2)+ROUND(SUMIF(SmtRes!AQ3:SmtRes!AQ3,"=1",SmtRes!AC3:SmtRes!AC3)*Source!I30,2))),2)</f>
        <v>0.91</v>
      </c>
      <c r="AN64" s="77">
        <f ca="1">L58+L62+L63</f>
        <v>684.84</v>
      </c>
      <c r="AO64">
        <f>0</f>
        <v>0</v>
      </c>
      <c r="AQ64" t="s">
        <v>63</v>
      </c>
      <c r="AR64" s="77">
        <f>L58</f>
        <v>299.06</v>
      </c>
      <c r="AT64">
        <f>0</f>
        <v>0</v>
      </c>
      <c r="AV64" t="s">
        <v>63</v>
      </c>
      <c r="AW64">
        <f>0</f>
        <v>0</v>
      </c>
      <c r="AZ64">
        <f ca="1">Source!X30</f>
        <v>266.16</v>
      </c>
      <c r="BA64">
        <f ca="1">Source!Y30</f>
        <v>119.62</v>
      </c>
      <c r="CD64">
        <v>1</v>
      </c>
    </row>
    <row r="65" ht="42.75" spans="1:12">
      <c r="A65" s="89" t="s">
        <v>64</v>
      </c>
      <c r="B65" s="56" t="s">
        <v>65</v>
      </c>
      <c r="C65" s="56" t="str">
        <f>Source!G42</f>
        <v>Труба винипластовая по установленным конструкциям, по стенам и колоннам с креплением скобами, диаметр: до 63 мм</v>
      </c>
      <c r="D65" s="57" t="str">
        <f>Source!H42</f>
        <v>100 м</v>
      </c>
      <c r="E65" s="58">
        <f>Source!K42</f>
        <v>0.06</v>
      </c>
      <c r="F65" s="58"/>
      <c r="G65" s="58">
        <f>Source!I42</f>
        <v>0.06</v>
      </c>
      <c r="H65" s="59"/>
      <c r="I65" s="73"/>
      <c r="J65" s="59"/>
      <c r="K65" s="73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88" t="s">
        <v>51</v>
      </c>
      <c r="D68" s="88"/>
      <c r="E68" s="88"/>
      <c r="F68" s="88"/>
      <c r="CW68" s="90" t="s">
        <v>51</v>
      </c>
    </row>
    <row r="69" ht="15" spans="1:12">
      <c r="A69" s="61"/>
      <c r="B69" s="58">
        <v>1</v>
      </c>
      <c r="C69" s="61" t="s">
        <v>52</v>
      </c>
      <c r="D69" s="57" t="s">
        <v>28</v>
      </c>
      <c r="E69" s="62"/>
      <c r="F69" s="58"/>
      <c r="G69" s="58">
        <f ca="1">Source!U42</f>
        <v>2.53368</v>
      </c>
      <c r="H69" s="58"/>
      <c r="I69" s="58"/>
      <c r="J69" s="58"/>
      <c r="K69" s="58"/>
      <c r="L69" s="74">
        <f>SUM(L70:L70)-SUMIF(CE70:CE70,1,L70:L70)</f>
        <v>2010.75</v>
      </c>
    </row>
    <row r="70" ht="14.25" spans="1:12">
      <c r="A70" s="56"/>
      <c r="B70" s="56" t="s">
        <v>66</v>
      </c>
      <c r="C70" s="56" t="s">
        <v>67</v>
      </c>
      <c r="D70" s="57" t="s">
        <v>28</v>
      </c>
      <c r="E70" s="58">
        <v>31.28</v>
      </c>
      <c r="F70" s="58">
        <f>ROUND((0.2+0.15+1),7)</f>
        <v>1.35</v>
      </c>
      <c r="G70" s="58">
        <f>SmtRes!CX49</f>
        <v>2.53368</v>
      </c>
      <c r="H70" s="59"/>
      <c r="I70" s="73"/>
      <c r="J70" s="59">
        <f>SmtRes!CZ49</f>
        <v>793.61</v>
      </c>
      <c r="K70" s="73"/>
      <c r="L70" s="59">
        <f>SmtRes!DI49</f>
        <v>2010.75</v>
      </c>
    </row>
    <row r="71" ht="15" spans="1:12">
      <c r="A71" s="61"/>
      <c r="B71" s="58">
        <v>2</v>
      </c>
      <c r="C71" s="61" t="s">
        <v>68</v>
      </c>
      <c r="D71" s="57"/>
      <c r="E71" s="62"/>
      <c r="F71" s="58"/>
      <c r="G71" s="58"/>
      <c r="H71" s="58"/>
      <c r="I71" s="58"/>
      <c r="J71" s="58"/>
      <c r="K71" s="58"/>
      <c r="L71" s="74">
        <f>SUM(L72:L77)-SUMIF(CE72:CE77,1,L72:L77)</f>
        <v>70.36</v>
      </c>
    </row>
    <row r="72" ht="15" spans="1:83">
      <c r="A72" s="61"/>
      <c r="B72" s="58"/>
      <c r="C72" s="61" t="s">
        <v>69</v>
      </c>
      <c r="D72" s="57" t="s">
        <v>28</v>
      </c>
      <c r="E72" s="62"/>
      <c r="F72" s="58"/>
      <c r="G72" s="58">
        <f ca="1">Source!V42</f>
        <v>0.0567</v>
      </c>
      <c r="H72" s="58"/>
      <c r="I72" s="58"/>
      <c r="J72" s="58"/>
      <c r="K72" s="58"/>
      <c r="L72" s="74">
        <f>SUMIF(CE73:CE77,1,L73:L77)</f>
        <v>53.92</v>
      </c>
      <c r="CE72">
        <v>1</v>
      </c>
    </row>
    <row r="73" ht="28.5" spans="1:12">
      <c r="A73" s="56"/>
      <c r="B73" s="56" t="s">
        <v>70</v>
      </c>
      <c r="C73" s="56" t="s">
        <v>71</v>
      </c>
      <c r="D73" s="57" t="s">
        <v>72</v>
      </c>
      <c r="E73" s="58">
        <v>0.35</v>
      </c>
      <c r="F73" s="58">
        <f>ROUND((0.2+0.15+1),7)</f>
        <v>1.35</v>
      </c>
      <c r="G73" s="58">
        <f>SmtRes!CX51</f>
        <v>0.02835</v>
      </c>
      <c r="H73" s="59"/>
      <c r="I73" s="73"/>
      <c r="J73" s="59">
        <f>SmtRes!CZ51</f>
        <v>1626.29</v>
      </c>
      <c r="K73" s="73"/>
      <c r="L73" s="59">
        <f>SmtRes!DG51</f>
        <v>46.11</v>
      </c>
    </row>
    <row r="74" ht="28.5" spans="1:83">
      <c r="A74" s="56"/>
      <c r="B74" s="56" t="s">
        <v>73</v>
      </c>
      <c r="C74" s="56" t="s">
        <v>74</v>
      </c>
      <c r="D74" s="57" t="s">
        <v>28</v>
      </c>
      <c r="E74" s="58">
        <f>SmtRes!DO51*SmtRes!AT51</f>
        <v>0.35</v>
      </c>
      <c r="F74" s="58">
        <f>ROUND((0.2+0.15+1),7)</f>
        <v>1.35</v>
      </c>
      <c r="G74" s="58">
        <f>ROUND(E74*F74*G65,7)</f>
        <v>0.02835</v>
      </c>
      <c r="H74" s="59"/>
      <c r="I74" s="73"/>
      <c r="J74" s="59">
        <f>ROUND(SmtRes!AG51/SmtRes!DO51,2)</f>
        <v>1090.46</v>
      </c>
      <c r="K74" s="73"/>
      <c r="L74" s="59">
        <f>SmtRes!DH51</f>
        <v>30.91</v>
      </c>
      <c r="CE74">
        <v>1</v>
      </c>
    </row>
    <row r="75" ht="28.5" spans="1:12">
      <c r="A75" s="56"/>
      <c r="B75" s="56" t="s">
        <v>75</v>
      </c>
      <c r="C75" s="56" t="s">
        <v>76</v>
      </c>
      <c r="D75" s="57" t="s">
        <v>72</v>
      </c>
      <c r="E75" s="58">
        <v>0.35</v>
      </c>
      <c r="F75" s="58">
        <f>ROUND((0.2+0.15+1),7)</f>
        <v>1.35</v>
      </c>
      <c r="G75" s="58">
        <f>SmtRes!CX52</f>
        <v>0.02835</v>
      </c>
      <c r="H75" s="59"/>
      <c r="I75" s="73"/>
      <c r="J75" s="59">
        <f>SmtRes!CZ52</f>
        <v>641.7</v>
      </c>
      <c r="K75" s="73"/>
      <c r="L75" s="59">
        <f>SmtRes!DG52</f>
        <v>18.19</v>
      </c>
    </row>
    <row r="76" ht="28.5" spans="1:83">
      <c r="A76" s="56"/>
      <c r="B76" s="56" t="s">
        <v>77</v>
      </c>
      <c r="C76" s="56" t="s">
        <v>78</v>
      </c>
      <c r="D76" s="57" t="s">
        <v>28</v>
      </c>
      <c r="E76" s="58">
        <f>SmtRes!DO52*SmtRes!AT52</f>
        <v>0.35</v>
      </c>
      <c r="F76" s="58">
        <f>ROUND((0.2+0.15+1),7)</f>
        <v>1.35</v>
      </c>
      <c r="G76" s="58">
        <f>ROUND(E76*F76*G65,7)</f>
        <v>0.02835</v>
      </c>
      <c r="H76" s="59"/>
      <c r="I76" s="73"/>
      <c r="J76" s="59">
        <f>ROUND(SmtRes!AG52/SmtRes!DO52,2)</f>
        <v>811.79</v>
      </c>
      <c r="K76" s="73"/>
      <c r="L76" s="59">
        <f>SmtRes!DH52</f>
        <v>23.01</v>
      </c>
      <c r="CE76">
        <v>1</v>
      </c>
    </row>
    <row r="77" ht="28.5" spans="1:12">
      <c r="A77" s="56"/>
      <c r="B77" s="56" t="s">
        <v>79</v>
      </c>
      <c r="C77" s="56" t="s">
        <v>80</v>
      </c>
      <c r="D77" s="57" t="s">
        <v>72</v>
      </c>
      <c r="E77" s="58">
        <v>2.16</v>
      </c>
      <c r="F77" s="58">
        <f>ROUND((0.2+0.15+1),7)</f>
        <v>1.35</v>
      </c>
      <c r="G77" s="58">
        <f>SmtRes!CX53</f>
        <v>0.17496</v>
      </c>
      <c r="H77" s="59"/>
      <c r="I77" s="73"/>
      <c r="J77" s="59">
        <f>SmtRes!CZ53</f>
        <v>34.61</v>
      </c>
      <c r="K77" s="73"/>
      <c r="L77" s="59">
        <f>SmtRes!DG53</f>
        <v>6.06</v>
      </c>
    </row>
    <row r="78" ht="15" spans="1:12">
      <c r="A78" s="61"/>
      <c r="B78" s="58">
        <v>4</v>
      </c>
      <c r="C78" s="61" t="s">
        <v>81</v>
      </c>
      <c r="D78" s="57"/>
      <c r="E78" s="62"/>
      <c r="F78" s="58"/>
      <c r="G78" s="58"/>
      <c r="H78" s="58"/>
      <c r="I78" s="58"/>
      <c r="J78" s="58"/>
      <c r="K78" s="58"/>
      <c r="L78" s="74">
        <f>SUM(L79:L81)-SUMIF(CE79:CE81,1,L79:L81)</f>
        <v>15.52</v>
      </c>
    </row>
    <row r="79" ht="14.25" spans="1:12">
      <c r="A79" s="56"/>
      <c r="B79" s="56" t="s">
        <v>82</v>
      </c>
      <c r="C79" s="56" t="s">
        <v>83</v>
      </c>
      <c r="D79" s="57" t="s">
        <v>84</v>
      </c>
      <c r="E79" s="58">
        <v>1.1488</v>
      </c>
      <c r="F79" s="58"/>
      <c r="G79" s="58">
        <f>SmtRes!CX54</f>
        <v>0.068928</v>
      </c>
      <c r="H79" s="59"/>
      <c r="I79" s="73"/>
      <c r="J79" s="59">
        <f>SmtRes!CZ54</f>
        <v>7.32</v>
      </c>
      <c r="K79" s="73"/>
      <c r="L79" s="59">
        <f>SmtRes!DF54</f>
        <v>0.5</v>
      </c>
    </row>
    <row r="80" ht="57" spans="1:12">
      <c r="A80" s="56"/>
      <c r="B80" s="56" t="s">
        <v>85</v>
      </c>
      <c r="C80" s="56" t="s">
        <v>86</v>
      </c>
      <c r="D80" s="57" t="s">
        <v>87</v>
      </c>
      <c r="E80" s="58">
        <v>0.96</v>
      </c>
      <c r="F80" s="58"/>
      <c r="G80" s="58">
        <f>SmtRes!CX55</f>
        <v>0.0576</v>
      </c>
      <c r="H80" s="59">
        <f>SmtRes!CZ55</f>
        <v>155.63</v>
      </c>
      <c r="I80" s="73">
        <f>SmtRes!AI55</f>
        <v>0.78</v>
      </c>
      <c r="J80" s="59">
        <f>ROUND(H80*I80,2)</f>
        <v>121.39</v>
      </c>
      <c r="K80" s="73"/>
      <c r="L80" s="59">
        <f>SmtRes!DF55</f>
        <v>6.99</v>
      </c>
    </row>
    <row r="81" ht="14.25" spans="1:12">
      <c r="A81" s="56"/>
      <c r="B81" s="56" t="s">
        <v>88</v>
      </c>
      <c r="C81" s="63" t="s">
        <v>89</v>
      </c>
      <c r="D81" s="64" t="s">
        <v>87</v>
      </c>
      <c r="E81" s="65">
        <v>0.55</v>
      </c>
      <c r="F81" s="65"/>
      <c r="G81" s="65">
        <f>SmtRes!CX56</f>
        <v>0.033</v>
      </c>
      <c r="H81" s="66">
        <f>SmtRes!CZ56</f>
        <v>160.07</v>
      </c>
      <c r="I81" s="75">
        <f>SmtRes!AI56</f>
        <v>1.52</v>
      </c>
      <c r="J81" s="66">
        <f>ROUND(H81*I81,2)</f>
        <v>243.31</v>
      </c>
      <c r="K81" s="75"/>
      <c r="L81" s="66">
        <f>SmtRes!DF56</f>
        <v>8.03</v>
      </c>
    </row>
    <row r="82" ht="15" spans="1:12">
      <c r="A82" s="56"/>
      <c r="B82" s="56"/>
      <c r="C82" s="67" t="s">
        <v>55</v>
      </c>
      <c r="D82" s="57"/>
      <c r="E82" s="58"/>
      <c r="F82" s="58"/>
      <c r="G82" s="58"/>
      <c r="H82" s="59"/>
      <c r="I82" s="73"/>
      <c r="J82" s="59"/>
      <c r="K82" s="73"/>
      <c r="L82" s="59">
        <f>L69+L71+L72+L78</f>
        <v>2150.55</v>
      </c>
    </row>
    <row r="83" ht="57" spans="1:82">
      <c r="A83" s="89" t="s">
        <v>90</v>
      </c>
      <c r="B83" s="56" t="str">
        <f>Source!F44</f>
        <v>421/пр_2020_п.75_пп.а</v>
      </c>
      <c r="C83" s="56" t="str">
        <f>Source!G44</f>
        <v>Сметная стоимость вспомогательных ненормируемых материальных ресурсов, не учтенная в сметной норме, 2%</v>
      </c>
      <c r="D83" s="57" t="str">
        <f>Source!H44</f>
        <v>%</v>
      </c>
      <c r="E83" s="58">
        <f>SmtRes!AT57</f>
        <v>2</v>
      </c>
      <c r="F83" s="58"/>
      <c r="G83" s="58">
        <f>Source!I44</f>
        <v>2</v>
      </c>
      <c r="H83" s="59"/>
      <c r="I83" s="73"/>
      <c r="J83" s="59"/>
      <c r="K83" s="73"/>
      <c r="L83" s="59">
        <f ca="1">Source!P44</f>
        <v>29.79</v>
      </c>
      <c r="AD83">
        <f>ROUND((Source!AT44/100)*((ROUND(0*Source!I44,2)+ROUND(0*Source!I44,2))),2)</f>
        <v>0</v>
      </c>
      <c r="AE83">
        <f>ROUND((Source!AU44/100)*((ROUND(0*Source!I44,2)+ROUND(0*Source!I44,2))),2)</f>
        <v>0</v>
      </c>
      <c r="AN83">
        <f ca="1">L83</f>
        <v>29.79</v>
      </c>
      <c r="AW83">
        <f ca="1">L83</f>
        <v>29.79</v>
      </c>
      <c r="AZ83">
        <f>Source!X44</f>
        <v>0</v>
      </c>
      <c r="BA83">
        <f>Source!Y44</f>
        <v>0</v>
      </c>
      <c r="CD83">
        <v>2</v>
      </c>
    </row>
    <row r="84" ht="14.25" spans="1:12">
      <c r="A84" s="56"/>
      <c r="B84" s="56"/>
      <c r="C84" s="56" t="s">
        <v>56</v>
      </c>
      <c r="D84" s="57"/>
      <c r="E84" s="58"/>
      <c r="F84" s="58"/>
      <c r="G84" s="58"/>
      <c r="H84" s="59"/>
      <c r="I84" s="73"/>
      <c r="J84" s="59"/>
      <c r="K84" s="73"/>
      <c r="L84" s="59">
        <f>SUM(AR65:AR87)+SUM(AS65:AS87)+SUM(AT65:AT87)+SUM(AU65:AU87)+SUM(AV65:AV87)</f>
        <v>2064.67</v>
      </c>
    </row>
    <row r="85" ht="28.5" spans="1:12">
      <c r="A85" s="56"/>
      <c r="B85" s="56" t="s">
        <v>91</v>
      </c>
      <c r="C85" s="56" t="s">
        <v>92</v>
      </c>
      <c r="D85" s="57" t="s">
        <v>59</v>
      </c>
      <c r="E85" s="58">
        <f>Source!BZ42</f>
        <v>97</v>
      </c>
      <c r="F85" s="58"/>
      <c r="G85" s="58">
        <f>Source!AT42</f>
        <v>97</v>
      </c>
      <c r="H85" s="59"/>
      <c r="I85" s="73"/>
      <c r="J85" s="59"/>
      <c r="K85" s="73"/>
      <c r="L85" s="59">
        <f ca="1">SUM(AZ65:AZ87)</f>
        <v>2002.73</v>
      </c>
    </row>
    <row r="86" ht="28.5" spans="1:12">
      <c r="A86" s="63"/>
      <c r="B86" s="63" t="s">
        <v>93</v>
      </c>
      <c r="C86" s="63" t="s">
        <v>94</v>
      </c>
      <c r="D86" s="64" t="s">
        <v>59</v>
      </c>
      <c r="E86" s="65">
        <f>Source!CA42</f>
        <v>51</v>
      </c>
      <c r="F86" s="65"/>
      <c r="G86" s="65">
        <f>Source!AU42</f>
        <v>51</v>
      </c>
      <c r="H86" s="66"/>
      <c r="I86" s="75"/>
      <c r="J86" s="66"/>
      <c r="K86" s="75"/>
      <c r="L86" s="66">
        <f ca="1">SUM(BA65:BA87)</f>
        <v>1052.98</v>
      </c>
    </row>
    <row r="87" ht="15" spans="3:82">
      <c r="C87" s="68" t="s">
        <v>62</v>
      </c>
      <c r="D87" s="68"/>
      <c r="E87" s="68"/>
      <c r="F87" s="68"/>
      <c r="G87" s="68"/>
      <c r="H87" s="68"/>
      <c r="I87" s="76">
        <f ca="1">IF(E65&lt;&gt;0,K87/E65,0)</f>
        <v>87267.5</v>
      </c>
      <c r="J87" s="76"/>
      <c r="K87" s="76">
        <f ca="1">L69+L71+L78+L85+L86+L72+SUM(L83:L83)</f>
        <v>5236.05</v>
      </c>
      <c r="L87" s="76"/>
      <c r="AD87">
        <f ca="1">ROUND((Source!AT42/100)*((ROUND(SUMIF(SmtRes!AQ49:SmtRes!AQ57,"=1",SmtRes!AD49:SmtRes!AD57)*Source!I42,2)+ROUND(SUMIF(SmtRes!AQ49:SmtRes!AQ57,"=1",SmtRes!AC49:SmtRes!AC57)*Source!I42,2))),2)</f>
        <v>156.91</v>
      </c>
      <c r="AE87">
        <f ca="1">ROUND((Source!AU42/100)*((ROUND(SUMIF(SmtRes!AQ49:SmtRes!AQ57,"=1",SmtRes!AD49:SmtRes!AD57)*Source!I42,2)+ROUND(SUMIF(SmtRes!AQ49:SmtRes!AQ57,"=1",SmtRes!AC49:SmtRes!AC57)*Source!I42,2))),2)</f>
        <v>82.5</v>
      </c>
      <c r="AN87" s="77">
        <f ca="1">L69+L71+L78+L85+L86+L72</f>
        <v>5206.26</v>
      </c>
      <c r="AO87" s="77">
        <f>L71</f>
        <v>70.36</v>
      </c>
      <c r="AQ87" t="s">
        <v>63</v>
      </c>
      <c r="AR87" s="77">
        <f>L69</f>
        <v>2010.75</v>
      </c>
      <c r="AT87" s="77">
        <f>L72</f>
        <v>53.92</v>
      </c>
      <c r="AV87" t="s">
        <v>63</v>
      </c>
      <c r="AW87" s="77">
        <f>L78</f>
        <v>15.52</v>
      </c>
      <c r="AZ87">
        <f ca="1">Source!X42</f>
        <v>2002.73</v>
      </c>
      <c r="BA87">
        <f ca="1">Source!Y42</f>
        <v>1052.98</v>
      </c>
      <c r="CD87">
        <v>2</v>
      </c>
    </row>
    <row r="88" ht="57" spans="1:12">
      <c r="A88" s="89" t="s">
        <v>95</v>
      </c>
      <c r="B88" s="56" t="s">
        <v>96</v>
      </c>
      <c r="C88" s="56" t="str">
        <f>Source!G54</f>
        <v>Проводник заземляющий из медного изолированного провода сечением 25 мм2 открыто по строительным основаниям</v>
      </c>
      <c r="D88" s="57" t="str">
        <f>Source!H54</f>
        <v>100 м</v>
      </c>
      <c r="E88" s="58">
        <f>Source!K54</f>
        <v>0.01</v>
      </c>
      <c r="F88" s="58"/>
      <c r="G88" s="58">
        <f>Source!I54</f>
        <v>0.01</v>
      </c>
      <c r="H88" s="59"/>
      <c r="I88" s="73"/>
      <c r="J88" s="59"/>
      <c r="K88" s="73"/>
      <c r="L88" s="59"/>
    </row>
    <row r="89" spans="3:12">
      <c r="C89" s="60" t="s">
        <v>49</v>
      </c>
      <c r="D89" s="60"/>
      <c r="E89" s="60"/>
      <c r="F89" s="60"/>
      <c r="G89" s="60"/>
      <c r="H89" s="60"/>
      <c r="I89" s="60"/>
      <c r="J89" s="60"/>
      <c r="K89" s="60"/>
      <c r="L89" s="60"/>
    </row>
    <row r="90" spans="3:12">
      <c r="C90" s="60" t="s">
        <v>50</v>
      </c>
      <c r="D90" s="60"/>
      <c r="E90" s="60"/>
      <c r="F90" s="60"/>
      <c r="G90" s="60"/>
      <c r="H90" s="60"/>
      <c r="I90" s="60"/>
      <c r="J90" s="60"/>
      <c r="K90" s="60"/>
      <c r="L90" s="60"/>
    </row>
    <row r="91" ht="51" spans="3:101">
      <c r="C91" s="88" t="s">
        <v>51</v>
      </c>
      <c r="D91" s="88"/>
      <c r="E91" s="88"/>
      <c r="F91" s="88"/>
      <c r="CW91" s="90" t="s">
        <v>51</v>
      </c>
    </row>
    <row r="92" ht="15" spans="1:12">
      <c r="A92" s="61"/>
      <c r="B92" s="58">
        <v>1</v>
      </c>
      <c r="C92" s="61" t="s">
        <v>52</v>
      </c>
      <c r="D92" s="57" t="s">
        <v>28</v>
      </c>
      <c r="E92" s="62"/>
      <c r="F92" s="58"/>
      <c r="G92" s="58">
        <f ca="1">Source!U54</f>
        <v>0.43416</v>
      </c>
      <c r="H92" s="58"/>
      <c r="I92" s="58"/>
      <c r="J92" s="58"/>
      <c r="K92" s="58"/>
      <c r="L92" s="74">
        <f>SUM(L93:L93)-SUMIF(CE93:CE93,1,L93:L93)</f>
        <v>344.55</v>
      </c>
    </row>
    <row r="93" ht="14.25" spans="1:12">
      <c r="A93" s="56"/>
      <c r="B93" s="56" t="s">
        <v>66</v>
      </c>
      <c r="C93" s="56" t="s">
        <v>67</v>
      </c>
      <c r="D93" s="57" t="s">
        <v>28</v>
      </c>
      <c r="E93" s="58">
        <v>32.16</v>
      </c>
      <c r="F93" s="58">
        <f>ROUND((0.2+0.15+1),7)</f>
        <v>1.35</v>
      </c>
      <c r="G93" s="58">
        <f>SmtRes!CX115</f>
        <v>0.43416</v>
      </c>
      <c r="H93" s="59"/>
      <c r="I93" s="73"/>
      <c r="J93" s="59">
        <f>SmtRes!CZ115</f>
        <v>793.61</v>
      </c>
      <c r="K93" s="73"/>
      <c r="L93" s="59">
        <f>SmtRes!DI115</f>
        <v>344.55</v>
      </c>
    </row>
    <row r="94" ht="15" spans="1:12">
      <c r="A94" s="61"/>
      <c r="B94" s="58">
        <v>2</v>
      </c>
      <c r="C94" s="61" t="s">
        <v>68</v>
      </c>
      <c r="D94" s="57"/>
      <c r="E94" s="62"/>
      <c r="F94" s="58"/>
      <c r="G94" s="58"/>
      <c r="H94" s="58"/>
      <c r="I94" s="58"/>
      <c r="J94" s="58"/>
      <c r="K94" s="58"/>
      <c r="L94" s="74">
        <f>SUM(L95:L99)-SUMIF(CE95:CE99,1,L95:L99)</f>
        <v>0.92</v>
      </c>
    </row>
    <row r="95" ht="15" spans="1:83">
      <c r="A95" s="61"/>
      <c r="B95" s="58"/>
      <c r="C95" s="61" t="s">
        <v>69</v>
      </c>
      <c r="D95" s="57" t="s">
        <v>28</v>
      </c>
      <c r="E95" s="62"/>
      <c r="F95" s="58"/>
      <c r="G95" s="58">
        <f ca="1">Source!V54</f>
        <v>0.00081</v>
      </c>
      <c r="H95" s="58"/>
      <c r="I95" s="58"/>
      <c r="J95" s="58"/>
      <c r="K95" s="58"/>
      <c r="L95" s="74">
        <f>SUMIF(CE96:CE99,1,L96:L99)</f>
        <v>0.77</v>
      </c>
      <c r="CE95">
        <v>1</v>
      </c>
    </row>
    <row r="96" ht="28.5" spans="1:12">
      <c r="A96" s="56"/>
      <c r="B96" s="56" t="s">
        <v>70</v>
      </c>
      <c r="C96" s="56" t="s">
        <v>71</v>
      </c>
      <c r="D96" s="57" t="s">
        <v>72</v>
      </c>
      <c r="E96" s="58">
        <v>0.03</v>
      </c>
      <c r="F96" s="58">
        <f>ROUND((0.2+0.15+1),7)</f>
        <v>1.35</v>
      </c>
      <c r="G96" s="58">
        <f>SmtRes!CX117</f>
        <v>0.000405</v>
      </c>
      <c r="H96" s="59"/>
      <c r="I96" s="73"/>
      <c r="J96" s="59">
        <f>SmtRes!CZ117</f>
        <v>1626.29</v>
      </c>
      <c r="K96" s="73"/>
      <c r="L96" s="59">
        <f>SmtRes!DG117</f>
        <v>0.66</v>
      </c>
    </row>
    <row r="97" ht="28.5" spans="1:83">
      <c r="A97" s="56"/>
      <c r="B97" s="56" t="s">
        <v>73</v>
      </c>
      <c r="C97" s="56" t="s">
        <v>74</v>
      </c>
      <c r="D97" s="57" t="s">
        <v>28</v>
      </c>
      <c r="E97" s="58">
        <f>SmtRes!DO117*SmtRes!AT117</f>
        <v>0.03</v>
      </c>
      <c r="F97" s="58">
        <f>ROUND((0.2+0.15+1),7)</f>
        <v>1.35</v>
      </c>
      <c r="G97" s="58">
        <f>ROUND(E97*F97*G88,7)</f>
        <v>0.000405</v>
      </c>
      <c r="H97" s="59"/>
      <c r="I97" s="73"/>
      <c r="J97" s="59">
        <f>ROUND(SmtRes!AG117/SmtRes!DO117,2)</f>
        <v>1090.46</v>
      </c>
      <c r="K97" s="73"/>
      <c r="L97" s="59">
        <f>SmtRes!DH117</f>
        <v>0.44</v>
      </c>
      <c r="CE97">
        <v>1</v>
      </c>
    </row>
    <row r="98" ht="28.5" spans="1:12">
      <c r="A98" s="56"/>
      <c r="B98" s="56" t="s">
        <v>75</v>
      </c>
      <c r="C98" s="56" t="s">
        <v>76</v>
      </c>
      <c r="D98" s="57" t="s">
        <v>72</v>
      </c>
      <c r="E98" s="58">
        <v>0.03</v>
      </c>
      <c r="F98" s="58">
        <f>ROUND((0.2+0.15+1),7)</f>
        <v>1.35</v>
      </c>
      <c r="G98" s="58">
        <f>SmtRes!CX118</f>
        <v>0.000405</v>
      </c>
      <c r="H98" s="59"/>
      <c r="I98" s="73"/>
      <c r="J98" s="59">
        <f>SmtRes!CZ118</f>
        <v>641.7</v>
      </c>
      <c r="K98" s="73"/>
      <c r="L98" s="59">
        <f>SmtRes!DG118</f>
        <v>0.26</v>
      </c>
    </row>
    <row r="99" ht="28.5" spans="1:83">
      <c r="A99" s="56"/>
      <c r="B99" s="56" t="s">
        <v>77</v>
      </c>
      <c r="C99" s="56" t="s">
        <v>78</v>
      </c>
      <c r="D99" s="57" t="s">
        <v>28</v>
      </c>
      <c r="E99" s="58">
        <f>SmtRes!DO118*SmtRes!AT118</f>
        <v>0.03</v>
      </c>
      <c r="F99" s="58">
        <f>ROUND((0.2+0.15+1),7)</f>
        <v>1.35</v>
      </c>
      <c r="G99" s="58">
        <f>ROUND(E99*F99*G88,7)</f>
        <v>0.000405</v>
      </c>
      <c r="H99" s="59"/>
      <c r="I99" s="73"/>
      <c r="J99" s="59">
        <f>ROUND(SmtRes!AG118/SmtRes!DO118,2)</f>
        <v>811.79</v>
      </c>
      <c r="K99" s="73"/>
      <c r="L99" s="59">
        <f>SmtRes!DH118</f>
        <v>0.33</v>
      </c>
      <c r="CE99">
        <v>1</v>
      </c>
    </row>
    <row r="100" ht="15" spans="1:12">
      <c r="A100" s="61"/>
      <c r="B100" s="58">
        <v>4</v>
      </c>
      <c r="C100" s="61" t="s">
        <v>81</v>
      </c>
      <c r="D100" s="57"/>
      <c r="E100" s="62"/>
      <c r="F100" s="58"/>
      <c r="G100" s="58"/>
      <c r="H100" s="58"/>
      <c r="I100" s="58"/>
      <c r="J100" s="58"/>
      <c r="K100" s="58"/>
      <c r="L100" s="74">
        <f>SUM(L101:L103)-SUMIF(CE101:CE103,1,L101:L103)</f>
        <v>2.08</v>
      </c>
    </row>
    <row r="101" ht="14.25" spans="1:12">
      <c r="A101" s="56"/>
      <c r="B101" s="56" t="s">
        <v>82</v>
      </c>
      <c r="C101" s="56" t="s">
        <v>83</v>
      </c>
      <c r="D101" s="57" t="s">
        <v>84</v>
      </c>
      <c r="E101" s="58">
        <v>6.656</v>
      </c>
      <c r="F101" s="58"/>
      <c r="G101" s="58">
        <f>SmtRes!CX119</f>
        <v>0.06656</v>
      </c>
      <c r="H101" s="59"/>
      <c r="I101" s="73"/>
      <c r="J101" s="59">
        <f>SmtRes!CZ119</f>
        <v>7.32</v>
      </c>
      <c r="K101" s="73"/>
      <c r="L101" s="59">
        <f>SmtRes!DF119</f>
        <v>0.49</v>
      </c>
    </row>
    <row r="102" ht="14.25" spans="1:12">
      <c r="A102" s="56"/>
      <c r="B102" s="56" t="s">
        <v>97</v>
      </c>
      <c r="C102" s="56" t="s">
        <v>98</v>
      </c>
      <c r="D102" s="57" t="s">
        <v>99</v>
      </c>
      <c r="E102" s="58">
        <v>2.04</v>
      </c>
      <c r="F102" s="58"/>
      <c r="G102" s="58">
        <f>SmtRes!CX120</f>
        <v>0.0204</v>
      </c>
      <c r="H102" s="59">
        <f>SmtRes!CZ120</f>
        <v>41.71</v>
      </c>
      <c r="I102" s="73">
        <f>SmtRes!AI120</f>
        <v>1.29</v>
      </c>
      <c r="J102" s="59">
        <f>ROUND(H102*I102,2)</f>
        <v>53.81</v>
      </c>
      <c r="K102" s="73"/>
      <c r="L102" s="59">
        <f>SmtRes!DF120</f>
        <v>1.1</v>
      </c>
    </row>
    <row r="103" ht="71.25" spans="1:12">
      <c r="A103" s="56"/>
      <c r="B103" s="56" t="s">
        <v>100</v>
      </c>
      <c r="C103" s="63" t="s">
        <v>101</v>
      </c>
      <c r="D103" s="64" t="s">
        <v>99</v>
      </c>
      <c r="E103" s="65">
        <v>2.04</v>
      </c>
      <c r="F103" s="65"/>
      <c r="G103" s="65">
        <f>SmtRes!CX121</f>
        <v>0.0204</v>
      </c>
      <c r="H103" s="66">
        <f>SmtRes!CZ121</f>
        <v>18.54</v>
      </c>
      <c r="I103" s="75">
        <f>SmtRes!AI121</f>
        <v>1.29</v>
      </c>
      <c r="J103" s="66">
        <f>ROUND(H103*I103,2)</f>
        <v>23.92</v>
      </c>
      <c r="K103" s="75"/>
      <c r="L103" s="66">
        <f>SmtRes!DF121</f>
        <v>0.49</v>
      </c>
    </row>
    <row r="104" ht="15" spans="1:12">
      <c r="A104" s="56"/>
      <c r="B104" s="56"/>
      <c r="C104" s="67" t="s">
        <v>55</v>
      </c>
      <c r="D104" s="57"/>
      <c r="E104" s="58"/>
      <c r="F104" s="58"/>
      <c r="G104" s="58"/>
      <c r="H104" s="59"/>
      <c r="I104" s="73"/>
      <c r="J104" s="59"/>
      <c r="K104" s="73"/>
      <c r="L104" s="59">
        <f>L92+L94+L95+L100</f>
        <v>348.32</v>
      </c>
    </row>
    <row r="105" ht="57" spans="1:82">
      <c r="A105" s="89" t="s">
        <v>102</v>
      </c>
      <c r="B105" s="56" t="str">
        <f>Source!F56</f>
        <v>421/пр_2020_п.75_пп.а</v>
      </c>
      <c r="C105" s="56" t="str">
        <f>Source!G56</f>
        <v>Сметная стоимость вспомогательных ненормируемых материальных ресурсов, не учтенная в сметной норме, 2%</v>
      </c>
      <c r="D105" s="57" t="str">
        <f>Source!H56</f>
        <v>%</v>
      </c>
      <c r="E105" s="58">
        <f>SmtRes!AT122</f>
        <v>2</v>
      </c>
      <c r="F105" s="58"/>
      <c r="G105" s="58">
        <f>Source!I56</f>
        <v>2</v>
      </c>
      <c r="H105" s="59"/>
      <c r="I105" s="73"/>
      <c r="J105" s="59"/>
      <c r="K105" s="73"/>
      <c r="L105" s="59">
        <f ca="1">Source!P56</f>
        <v>5.1</v>
      </c>
      <c r="AD105">
        <f>ROUND((Source!AT56/100)*((ROUND(0*Source!I56,2)+ROUND(0*Source!I56,2))),2)</f>
        <v>0</v>
      </c>
      <c r="AE105">
        <f>ROUND((Source!AU56/100)*((ROUND(0*Source!I56,2)+ROUND(0*Source!I56,2))),2)</f>
        <v>0</v>
      </c>
      <c r="AN105">
        <f ca="1">L105</f>
        <v>5.1</v>
      </c>
      <c r="AW105">
        <f ca="1">L105</f>
        <v>5.1</v>
      </c>
      <c r="AZ105">
        <f>Source!X56</f>
        <v>0</v>
      </c>
      <c r="BA105">
        <f>Source!Y56</f>
        <v>0</v>
      </c>
      <c r="CD105">
        <v>2</v>
      </c>
    </row>
    <row r="106" ht="14.25" spans="1:12">
      <c r="A106" s="56"/>
      <c r="B106" s="56"/>
      <c r="C106" s="56" t="s">
        <v>56</v>
      </c>
      <c r="D106" s="57"/>
      <c r="E106" s="58"/>
      <c r="F106" s="58"/>
      <c r="G106" s="58"/>
      <c r="H106" s="59"/>
      <c r="I106" s="73"/>
      <c r="J106" s="59"/>
      <c r="K106" s="73"/>
      <c r="L106" s="59">
        <f>SUM(AR88:AR109)+SUM(AS88:AS109)+SUM(AT88:AT109)+SUM(AU88:AU109)+SUM(AV88:AV109)</f>
        <v>345.32</v>
      </c>
    </row>
    <row r="107" ht="28.5" spans="1:12">
      <c r="A107" s="56"/>
      <c r="B107" s="56" t="s">
        <v>91</v>
      </c>
      <c r="C107" s="56" t="s">
        <v>92</v>
      </c>
      <c r="D107" s="57" t="s">
        <v>59</v>
      </c>
      <c r="E107" s="58">
        <f>Source!BZ54</f>
        <v>97</v>
      </c>
      <c r="F107" s="58"/>
      <c r="G107" s="58">
        <f>Source!AT54</f>
        <v>97</v>
      </c>
      <c r="H107" s="59"/>
      <c r="I107" s="73"/>
      <c r="J107" s="59"/>
      <c r="K107" s="73"/>
      <c r="L107" s="59">
        <f ca="1">SUM(AZ88:AZ109)</f>
        <v>334.96</v>
      </c>
    </row>
    <row r="108" ht="28.5" spans="1:12">
      <c r="A108" s="63"/>
      <c r="B108" s="63" t="s">
        <v>93</v>
      </c>
      <c r="C108" s="63" t="s">
        <v>94</v>
      </c>
      <c r="D108" s="64" t="s">
        <v>59</v>
      </c>
      <c r="E108" s="65">
        <f>Source!CA54</f>
        <v>51</v>
      </c>
      <c r="F108" s="65"/>
      <c r="G108" s="65">
        <f>Source!AU54</f>
        <v>51</v>
      </c>
      <c r="H108" s="66"/>
      <c r="I108" s="75"/>
      <c r="J108" s="66"/>
      <c r="K108" s="75"/>
      <c r="L108" s="66">
        <f ca="1">SUM(BA88:BA109)</f>
        <v>176.11</v>
      </c>
    </row>
    <row r="109" ht="15" spans="3:82">
      <c r="C109" s="68" t="s">
        <v>62</v>
      </c>
      <c r="D109" s="68"/>
      <c r="E109" s="68"/>
      <c r="F109" s="68"/>
      <c r="G109" s="68"/>
      <c r="H109" s="68"/>
      <c r="I109" s="76">
        <f ca="1">IF(E88&lt;&gt;0,K109/E88,0)</f>
        <v>86449</v>
      </c>
      <c r="J109" s="76"/>
      <c r="K109" s="76">
        <f ca="1">L92+L94+L100+L107+L108+L95+SUM(L105:L105)</f>
        <v>864.49</v>
      </c>
      <c r="L109" s="76"/>
      <c r="AD109">
        <f ca="1">ROUND((Source!AT54/100)*((ROUND(SUMIF(SmtRes!AQ115:SmtRes!AQ122,"=1",SmtRes!AD115:SmtRes!AD122)*Source!I54,2)+ROUND(SUMIF(SmtRes!AQ115:SmtRes!AQ122,"=1",SmtRes!AC115:SmtRes!AC122)*Source!I54,2))),2)</f>
        <v>26.15</v>
      </c>
      <c r="AE109">
        <f ca="1">ROUND((Source!AU54/100)*((ROUND(SUMIF(SmtRes!AQ115:SmtRes!AQ122,"=1",SmtRes!AD115:SmtRes!AD122)*Source!I54,2)+ROUND(SUMIF(SmtRes!AQ115:SmtRes!AQ122,"=1",SmtRes!AC115:SmtRes!AC122)*Source!I54,2))),2)</f>
        <v>13.75</v>
      </c>
      <c r="AN109" s="77">
        <f ca="1">L92+L94+L100+L107+L108+L95</f>
        <v>859.39</v>
      </c>
      <c r="AO109" s="77">
        <f>L94</f>
        <v>0.92</v>
      </c>
      <c r="AQ109" t="s">
        <v>63</v>
      </c>
      <c r="AR109" s="77">
        <f>L92</f>
        <v>344.55</v>
      </c>
      <c r="AT109" s="77">
        <f>L95</f>
        <v>0.77</v>
      </c>
      <c r="AV109" t="s">
        <v>63</v>
      </c>
      <c r="AW109" s="77">
        <f>L100</f>
        <v>2.08</v>
      </c>
      <c r="AZ109">
        <f ca="1">Source!X54</f>
        <v>334.96</v>
      </c>
      <c r="BA109">
        <f ca="1">Source!Y54</f>
        <v>176.11</v>
      </c>
      <c r="CD109">
        <v>2</v>
      </c>
    </row>
    <row r="111" ht="15" spans="1:12">
      <c r="A111" s="78"/>
      <c r="B111" s="79"/>
      <c r="C111" s="67" t="s">
        <v>103</v>
      </c>
      <c r="D111" s="67"/>
      <c r="E111" s="67"/>
      <c r="F111" s="67"/>
      <c r="G111" s="67"/>
      <c r="H111" s="67"/>
      <c r="I111" s="74"/>
      <c r="J111" s="78"/>
      <c r="K111" s="86"/>
      <c r="L111" s="74">
        <f ca="1">L113+L114+L120+L124</f>
        <v>2832.82</v>
      </c>
    </row>
    <row r="112" ht="14.25" spans="1:12">
      <c r="A112" s="80"/>
      <c r="B112" s="81"/>
      <c r="C112" s="82" t="s">
        <v>104</v>
      </c>
      <c r="D112" s="56"/>
      <c r="E112" s="56"/>
      <c r="F112" s="56"/>
      <c r="G112" s="56"/>
      <c r="H112" s="56"/>
      <c r="I112" s="59"/>
      <c r="J112" s="80"/>
      <c r="K112" s="58"/>
      <c r="L112" s="59"/>
    </row>
    <row r="113" ht="14.25" spans="1:12">
      <c r="A113" s="80"/>
      <c r="B113" s="81"/>
      <c r="C113" s="56" t="s">
        <v>105</v>
      </c>
      <c r="D113" s="56"/>
      <c r="E113" s="56"/>
      <c r="F113" s="56"/>
      <c r="G113" s="56"/>
      <c r="H113" s="56"/>
      <c r="I113" s="59"/>
      <c r="J113" s="80"/>
      <c r="K113" s="58"/>
      <c r="L113" s="59">
        <f>SUM(AR53:AR109)</f>
        <v>2654.36</v>
      </c>
    </row>
    <row r="114" ht="14.25" hidden="1" spans="1:12">
      <c r="A114" s="80"/>
      <c r="B114" s="81"/>
      <c r="C114" s="56" t="s">
        <v>106</v>
      </c>
      <c r="D114" s="56"/>
      <c r="E114" s="56"/>
      <c r="F114" s="56"/>
      <c r="G114" s="56"/>
      <c r="H114" s="56"/>
      <c r="I114" s="59"/>
      <c r="J114" s="80"/>
      <c r="K114" s="58"/>
      <c r="L114" s="59">
        <f>L116+L119+L118</f>
        <v>125.97</v>
      </c>
    </row>
    <row r="115" ht="14.25" hidden="1" spans="1:12">
      <c r="A115" s="80"/>
      <c r="B115" s="81"/>
      <c r="C115" s="82" t="s">
        <v>107</v>
      </c>
      <c r="D115" s="56"/>
      <c r="E115" s="56"/>
      <c r="F115" s="56"/>
      <c r="G115" s="56"/>
      <c r="H115" s="56"/>
      <c r="I115" s="59"/>
      <c r="J115" s="80"/>
      <c r="K115" s="58"/>
      <c r="L115" s="59"/>
    </row>
    <row r="116" ht="14.25" spans="1:12">
      <c r="A116" s="80"/>
      <c r="B116" s="81"/>
      <c r="C116" s="56" t="s">
        <v>106</v>
      </c>
      <c r="D116" s="56"/>
      <c r="E116" s="56"/>
      <c r="F116" s="56"/>
      <c r="G116" s="56"/>
      <c r="H116" s="56"/>
      <c r="I116" s="59"/>
      <c r="J116" s="80"/>
      <c r="K116" s="58"/>
      <c r="L116" s="59">
        <f>SUM(AO53:AO109)</f>
        <v>71.28</v>
      </c>
    </row>
    <row r="117" ht="14.25" hidden="1" spans="1:12">
      <c r="A117" s="80"/>
      <c r="B117" s="81"/>
      <c r="C117" s="82" t="s">
        <v>108</v>
      </c>
      <c r="D117" s="56"/>
      <c r="E117" s="56"/>
      <c r="F117" s="56"/>
      <c r="G117" s="56"/>
      <c r="H117" s="56"/>
      <c r="I117" s="59"/>
      <c r="J117" s="80"/>
      <c r="K117" s="58"/>
      <c r="L117" s="59"/>
    </row>
    <row r="118" ht="14.25" spans="1:12">
      <c r="A118" s="80"/>
      <c r="B118" s="81"/>
      <c r="C118" s="56" t="s">
        <v>109</v>
      </c>
      <c r="D118" s="56"/>
      <c r="E118" s="56"/>
      <c r="F118" s="56"/>
      <c r="G118" s="56"/>
      <c r="H118" s="56"/>
      <c r="I118" s="59"/>
      <c r="J118" s="80"/>
      <c r="K118" s="58"/>
      <c r="L118" s="59">
        <f>SUM(AT53:AT109)</f>
        <v>54.69</v>
      </c>
    </row>
    <row r="119" ht="14.25" hidden="1" spans="1:12">
      <c r="A119" s="80"/>
      <c r="B119" s="81"/>
      <c r="C119" s="56" t="s">
        <v>110</v>
      </c>
      <c r="D119" s="56"/>
      <c r="E119" s="56"/>
      <c r="F119" s="56"/>
      <c r="G119" s="56"/>
      <c r="H119" s="56"/>
      <c r="I119" s="59"/>
      <c r="J119" s="80"/>
      <c r="K119" s="58"/>
      <c r="L119" s="59">
        <f>SUM(AV53:AV109)</f>
        <v>0</v>
      </c>
    </row>
    <row r="120" ht="14.25" spans="1:12">
      <c r="A120" s="80"/>
      <c r="B120" s="81"/>
      <c r="C120" s="56" t="s">
        <v>111</v>
      </c>
      <c r="D120" s="56"/>
      <c r="E120" s="56"/>
      <c r="F120" s="56"/>
      <c r="G120" s="56"/>
      <c r="H120" s="56"/>
      <c r="I120" s="59"/>
      <c r="J120" s="80"/>
      <c r="K120" s="58"/>
      <c r="L120" s="59">
        <f ca="1">L122+L123</f>
        <v>52.49</v>
      </c>
    </row>
    <row r="121" ht="14.25" spans="1:12">
      <c r="A121" s="80"/>
      <c r="B121" s="81"/>
      <c r="C121" s="82" t="s">
        <v>107</v>
      </c>
      <c r="D121" s="56"/>
      <c r="E121" s="56"/>
      <c r="F121" s="56"/>
      <c r="G121" s="56"/>
      <c r="H121" s="56"/>
      <c r="I121" s="59"/>
      <c r="J121" s="80"/>
      <c r="K121" s="58"/>
      <c r="L121" s="59"/>
    </row>
    <row r="122" ht="14.25" spans="1:12">
      <c r="A122" s="80"/>
      <c r="B122" s="81"/>
      <c r="C122" s="56" t="s">
        <v>112</v>
      </c>
      <c r="D122" s="56"/>
      <c r="E122" s="56"/>
      <c r="F122" s="56"/>
      <c r="G122" s="56"/>
      <c r="H122" s="56"/>
      <c r="I122" s="59"/>
      <c r="J122" s="80"/>
      <c r="K122" s="58"/>
      <c r="L122" s="59">
        <f ca="1">SUM(AW53:AW109)-SUM(BK53:BK109)</f>
        <v>52.49</v>
      </c>
    </row>
    <row r="123" ht="14.25" hidden="1" spans="1:12">
      <c r="A123" s="80"/>
      <c r="B123" s="81"/>
      <c r="C123" s="56" t="s">
        <v>113</v>
      </c>
      <c r="D123" s="56"/>
      <c r="E123" s="56"/>
      <c r="F123" s="56"/>
      <c r="G123" s="56"/>
      <c r="H123" s="56"/>
      <c r="I123" s="59"/>
      <c r="J123" s="80"/>
      <c r="K123" s="58"/>
      <c r="L123" s="59">
        <f>SUM(BC53:BC109)</f>
        <v>0</v>
      </c>
    </row>
    <row r="124" ht="14.25" hidden="1" spans="1:12">
      <c r="A124" s="80"/>
      <c r="B124" s="81"/>
      <c r="C124" s="56" t="s">
        <v>114</v>
      </c>
      <c r="D124" s="56"/>
      <c r="E124" s="56"/>
      <c r="F124" s="56"/>
      <c r="G124" s="56"/>
      <c r="H124" s="56"/>
      <c r="I124" s="59"/>
      <c r="J124" s="80"/>
      <c r="K124" s="58"/>
      <c r="L124" s="59">
        <f>SUM(BB53:BB109)</f>
        <v>0</v>
      </c>
    </row>
    <row r="125" ht="14.25" spans="1:12">
      <c r="A125" s="80"/>
      <c r="B125" s="81"/>
      <c r="C125" s="56" t="s">
        <v>115</v>
      </c>
      <c r="D125" s="56"/>
      <c r="E125" s="56"/>
      <c r="F125" s="56"/>
      <c r="G125" s="56"/>
      <c r="H125" s="56"/>
      <c r="I125" s="59"/>
      <c r="J125" s="80"/>
      <c r="K125" s="58"/>
      <c r="L125" s="59">
        <f>SUM(AR53:AR109)+SUM(AT53:AT109)+SUM(AV53:AV109)</f>
        <v>2709.05</v>
      </c>
    </row>
    <row r="126" ht="14.25" spans="1:12">
      <c r="A126" s="80"/>
      <c r="B126" s="81"/>
      <c r="C126" s="56" t="s">
        <v>116</v>
      </c>
      <c r="D126" s="56"/>
      <c r="E126" s="56"/>
      <c r="F126" s="56"/>
      <c r="G126" s="56"/>
      <c r="H126" s="56"/>
      <c r="I126" s="59"/>
      <c r="J126" s="80"/>
      <c r="K126" s="58"/>
      <c r="L126" s="59">
        <f ca="1">SUM(AZ53:AZ109)</f>
        <v>2603.85</v>
      </c>
    </row>
    <row r="127" ht="14.25" spans="1:12">
      <c r="A127" s="80"/>
      <c r="B127" s="81"/>
      <c r="C127" s="56" t="s">
        <v>117</v>
      </c>
      <c r="D127" s="56"/>
      <c r="E127" s="56"/>
      <c r="F127" s="56"/>
      <c r="G127" s="56"/>
      <c r="H127" s="56"/>
      <c r="I127" s="59"/>
      <c r="J127" s="80"/>
      <c r="K127" s="58"/>
      <c r="L127" s="59">
        <f ca="1">SUM(BA53:BA109)</f>
        <v>1348.71</v>
      </c>
    </row>
    <row r="128" ht="14.25" hidden="1" spans="1:12">
      <c r="A128" s="80"/>
      <c r="B128" s="81"/>
      <c r="C128" s="56" t="s">
        <v>118</v>
      </c>
      <c r="D128" s="56"/>
      <c r="E128" s="56"/>
      <c r="F128" s="56"/>
      <c r="G128" s="56"/>
      <c r="H128" s="56"/>
      <c r="I128" s="59"/>
      <c r="J128" s="80"/>
      <c r="K128" s="58"/>
      <c r="L128" s="59">
        <f>L130+L131</f>
        <v>0</v>
      </c>
    </row>
    <row r="129" ht="14.25" hidden="1" spans="1:12">
      <c r="A129" s="80"/>
      <c r="B129" s="81"/>
      <c r="C129" s="82" t="s">
        <v>104</v>
      </c>
      <c r="D129" s="56"/>
      <c r="E129" s="56"/>
      <c r="F129" s="56"/>
      <c r="G129" s="56"/>
      <c r="H129" s="56"/>
      <c r="I129" s="59"/>
      <c r="J129" s="80"/>
      <c r="K129" s="58"/>
      <c r="L129" s="59"/>
    </row>
    <row r="130" ht="14.25" hidden="1" spans="1:12">
      <c r="A130" s="80"/>
      <c r="B130" s="81"/>
      <c r="C130" s="56" t="s">
        <v>119</v>
      </c>
      <c r="D130" s="56"/>
      <c r="E130" s="56"/>
      <c r="F130" s="56"/>
      <c r="G130" s="56"/>
      <c r="H130" s="56"/>
      <c r="I130" s="59"/>
      <c r="J130" s="80"/>
      <c r="K130" s="58"/>
      <c r="L130" s="59">
        <f>SUM(BK53:BK109)</f>
        <v>0</v>
      </c>
    </row>
    <row r="131" ht="14.25" hidden="1" spans="1:12">
      <c r="A131" s="80"/>
      <c r="B131" s="81"/>
      <c r="C131" s="56" t="s">
        <v>120</v>
      </c>
      <c r="D131" s="56"/>
      <c r="E131" s="56"/>
      <c r="F131" s="56"/>
      <c r="G131" s="56"/>
      <c r="H131" s="56"/>
      <c r="I131" s="59"/>
      <c r="J131" s="80"/>
      <c r="K131" s="58"/>
      <c r="L131" s="59">
        <f>SUM(BD53:BD109)</f>
        <v>0</v>
      </c>
    </row>
    <row r="132" ht="14.25" hidden="1" spans="1:12">
      <c r="A132" s="80"/>
      <c r="B132" s="81"/>
      <c r="C132" s="56" t="s">
        <v>121</v>
      </c>
      <c r="D132" s="56"/>
      <c r="E132" s="56"/>
      <c r="F132" s="56"/>
      <c r="G132" s="56"/>
      <c r="H132" s="56"/>
      <c r="I132" s="59"/>
      <c r="J132" s="80"/>
      <c r="K132" s="58"/>
      <c r="L132" s="59"/>
    </row>
    <row r="133" ht="14.25" hidden="1" spans="1:12">
      <c r="A133" s="80"/>
      <c r="B133" s="81"/>
      <c r="C133" s="56" t="s">
        <v>121</v>
      </c>
      <c r="D133" s="56"/>
      <c r="E133" s="56"/>
      <c r="F133" s="56"/>
      <c r="G133" s="56"/>
      <c r="H133" s="56"/>
      <c r="I133" s="59"/>
      <c r="J133" s="80"/>
      <c r="K133" s="58"/>
      <c r="L133" s="59">
        <f>SUM(BQ53:BQ109)</f>
        <v>0</v>
      </c>
    </row>
    <row r="134" ht="14.25" hidden="1" spans="1:12">
      <c r="A134" s="80"/>
      <c r="B134" s="81"/>
      <c r="C134" s="56" t="s">
        <v>122</v>
      </c>
      <c r="D134" s="56"/>
      <c r="E134" s="56"/>
      <c r="F134" s="56"/>
      <c r="G134" s="56"/>
      <c r="H134" s="56"/>
      <c r="I134" s="59"/>
      <c r="J134" s="80"/>
      <c r="K134" s="58"/>
      <c r="L134" s="59">
        <f>SUM(BO53:BO109)</f>
        <v>0</v>
      </c>
    </row>
    <row r="135" ht="15" spans="1:12">
      <c r="A135" s="78"/>
      <c r="B135" s="79"/>
      <c r="C135" s="67" t="s">
        <v>123</v>
      </c>
      <c r="D135" s="67"/>
      <c r="E135" s="67"/>
      <c r="F135" s="67"/>
      <c r="G135" s="67"/>
      <c r="H135" s="67"/>
      <c r="I135" s="74"/>
      <c r="J135" s="78"/>
      <c r="K135" s="86"/>
      <c r="L135" s="74">
        <f ca="1">L111+L126+L127+L128+L133+L134</f>
        <v>6785.38</v>
      </c>
    </row>
    <row r="136" ht="14.25" spans="1:12">
      <c r="A136" s="80"/>
      <c r="B136" s="81"/>
      <c r="C136" s="82" t="s">
        <v>124</v>
      </c>
      <c r="D136" s="56"/>
      <c r="E136" s="56"/>
      <c r="F136" s="56"/>
      <c r="G136" s="56"/>
      <c r="H136" s="56"/>
      <c r="I136" s="59"/>
      <c r="J136" s="80"/>
      <c r="K136" s="58"/>
      <c r="L136" s="59"/>
    </row>
    <row r="137" ht="14.25" hidden="1" spans="1:12">
      <c r="A137" s="80"/>
      <c r="B137" s="81"/>
      <c r="C137" s="56" t="s">
        <v>125</v>
      </c>
      <c r="D137" s="56"/>
      <c r="E137" s="56"/>
      <c r="F137" s="56"/>
      <c r="G137" s="56"/>
      <c r="H137" s="56"/>
      <c r="I137" s="59"/>
      <c r="J137" s="80"/>
      <c r="K137" s="58"/>
      <c r="L137" s="59">
        <f>SUM(AX53:AX109)</f>
        <v>0</v>
      </c>
    </row>
    <row r="138" ht="14.25" hidden="1" spans="1:12">
      <c r="A138" s="80"/>
      <c r="B138" s="81"/>
      <c r="C138" s="56" t="s">
        <v>126</v>
      </c>
      <c r="D138" s="56"/>
      <c r="E138" s="56"/>
      <c r="F138" s="56"/>
      <c r="G138" s="56"/>
      <c r="H138" s="56"/>
      <c r="I138" s="59"/>
      <c r="J138" s="80"/>
      <c r="K138" s="58"/>
      <c r="L138" s="59">
        <f>SUM(AY53:AY109)</f>
        <v>0</v>
      </c>
    </row>
    <row r="139" ht="14.25" spans="1:12">
      <c r="A139" s="80"/>
      <c r="B139" s="81"/>
      <c r="C139" s="56" t="s">
        <v>127</v>
      </c>
      <c r="D139" s="56"/>
      <c r="E139" s="56"/>
      <c r="F139" s="73"/>
      <c r="G139" s="62">
        <f ca="1">Source!F85</f>
        <v>3.440232</v>
      </c>
      <c r="H139" s="80"/>
      <c r="I139" s="80"/>
      <c r="J139" s="80"/>
      <c r="K139" s="80"/>
      <c r="L139" s="80"/>
    </row>
    <row r="140" ht="14.25" spans="1:12">
      <c r="A140" s="80"/>
      <c r="B140" s="81"/>
      <c r="C140" s="56" t="s">
        <v>128</v>
      </c>
      <c r="D140" s="56"/>
      <c r="E140" s="56"/>
      <c r="F140" s="73"/>
      <c r="G140" s="62">
        <f ca="1">Source!F86</f>
        <v>0.05751</v>
      </c>
      <c r="H140" s="80"/>
      <c r="I140" s="80"/>
      <c r="J140" s="80"/>
      <c r="K140" s="80"/>
      <c r="L140" s="80"/>
    </row>
    <row r="143" ht="16.5" spans="1:12">
      <c r="A143" s="55" t="s">
        <v>129</v>
      </c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ht="42.75" spans="1:12">
      <c r="A144" s="91" t="s">
        <v>130</v>
      </c>
      <c r="B144" s="63" t="str">
        <f>Source!F185</f>
        <v>с-ф</v>
      </c>
      <c r="C144" s="63" t="s">
        <v>131</v>
      </c>
      <c r="D144" s="64" t="str">
        <f>Source!H185</f>
        <v>м</v>
      </c>
      <c r="E144" s="65">
        <f>Source!K185</f>
        <v>1</v>
      </c>
      <c r="F144" s="65"/>
      <c r="G144" s="65">
        <f>Source!I185</f>
        <v>1</v>
      </c>
      <c r="H144" s="66"/>
      <c r="I144" s="75"/>
      <c r="J144" s="66">
        <f>Source!AL185</f>
        <v>173.81</v>
      </c>
      <c r="K144" s="75"/>
      <c r="L144" s="66">
        <f>Source!HG185</f>
        <v>173.81</v>
      </c>
    </row>
    <row r="145" ht="15" spans="3:82">
      <c r="C145" s="68" t="s">
        <v>62</v>
      </c>
      <c r="D145" s="68"/>
      <c r="E145" s="68"/>
      <c r="F145" s="68"/>
      <c r="G145" s="68"/>
      <c r="H145" s="68"/>
      <c r="I145" s="76">
        <f>IF(E144&lt;&gt;0,K145/E144,0)</f>
        <v>173.81</v>
      </c>
      <c r="J145" s="76"/>
      <c r="K145" s="76">
        <f>L144</f>
        <v>173.81</v>
      </c>
      <c r="L145" s="76"/>
      <c r="AD145">
        <f>ROUND((Source!AT185/100)*((ROUND(ROUND(Source!AO185,2)*Source!I185,2)+ROUND(ROUND(Source!AN185,2)*Source!I185,2))),2)</f>
        <v>0</v>
      </c>
      <c r="AE145">
        <f>ROUND((Source!AU185/100)*((ROUND(ROUND(Source!AO185,2)*Source!I185,2)+ROUND(ROUND(Source!AN185,2)*Source!I185,2))),2)</f>
        <v>0</v>
      </c>
      <c r="AN145" s="77">
        <f>L144</f>
        <v>173.81</v>
      </c>
      <c r="AO145">
        <f>0</f>
        <v>0</v>
      </c>
      <c r="AQ145" t="s">
        <v>63</v>
      </c>
      <c r="AR145">
        <f>0</f>
        <v>0</v>
      </c>
      <c r="AT145">
        <f>0</f>
        <v>0</v>
      </c>
      <c r="AV145" t="s">
        <v>63</v>
      </c>
      <c r="AW145" s="77">
        <f>L144</f>
        <v>173.81</v>
      </c>
      <c r="AX145" s="77">
        <f>L144</f>
        <v>173.81</v>
      </c>
      <c r="AZ145">
        <f>Source!X185</f>
        <v>0</v>
      </c>
      <c r="BA145">
        <f>Source!Y185</f>
        <v>0</v>
      </c>
      <c r="CD145">
        <v>1</v>
      </c>
    </row>
    <row r="146" ht="42.75" spans="1:12">
      <c r="A146" s="91" t="s">
        <v>132</v>
      </c>
      <c r="B146" s="63" t="str">
        <f>Source!F193</f>
        <v>c-ф</v>
      </c>
      <c r="C146" s="63" t="s">
        <v>133</v>
      </c>
      <c r="D146" s="64" t="str">
        <f>Source!H193</f>
        <v>м</v>
      </c>
      <c r="E146" s="65">
        <f>Source!K193</f>
        <v>6</v>
      </c>
      <c r="F146" s="65"/>
      <c r="G146" s="65">
        <f>Source!I193</f>
        <v>6</v>
      </c>
      <c r="H146" s="66"/>
      <c r="I146" s="75"/>
      <c r="J146" s="66">
        <f>Source!AL193</f>
        <v>221.95</v>
      </c>
      <c r="K146" s="75"/>
      <c r="L146" s="66">
        <f>Source!HG193</f>
        <v>1331.7</v>
      </c>
    </row>
    <row r="147" ht="15" spans="3:82">
      <c r="C147" s="68" t="s">
        <v>62</v>
      </c>
      <c r="D147" s="68"/>
      <c r="E147" s="68"/>
      <c r="F147" s="68"/>
      <c r="G147" s="68"/>
      <c r="H147" s="68"/>
      <c r="I147" s="76">
        <f>IF(E146&lt;&gt;0,K147/E146,0)</f>
        <v>221.95</v>
      </c>
      <c r="J147" s="76"/>
      <c r="K147" s="76">
        <f>L146</f>
        <v>1331.7</v>
      </c>
      <c r="L147" s="76"/>
      <c r="AD147">
        <f>ROUND((Source!AT193/100)*((ROUND(ROUND(Source!AO193,2)*Source!I193,2)+ROUND(ROUND(Source!AN193,2)*Source!I193,2))),2)</f>
        <v>0</v>
      </c>
      <c r="AE147">
        <f>ROUND((Source!AU193/100)*((ROUND(ROUND(Source!AO193,2)*Source!I193,2)+ROUND(ROUND(Source!AN193,2)*Source!I193,2))),2)</f>
        <v>0</v>
      </c>
      <c r="AN147" s="77">
        <f>L146</f>
        <v>1331.7</v>
      </c>
      <c r="AO147">
        <f>0</f>
        <v>0</v>
      </c>
      <c r="AQ147" t="s">
        <v>63</v>
      </c>
      <c r="AR147">
        <f>0</f>
        <v>0</v>
      </c>
      <c r="AT147">
        <f>0</f>
        <v>0</v>
      </c>
      <c r="AV147" t="s">
        <v>63</v>
      </c>
      <c r="AW147" s="77">
        <f>L146</f>
        <v>1331.7</v>
      </c>
      <c r="AX147" s="77">
        <f>L146</f>
        <v>1331.7</v>
      </c>
      <c r="AZ147">
        <f>Source!X193</f>
        <v>0</v>
      </c>
      <c r="BA147">
        <f>Source!Y193</f>
        <v>0</v>
      </c>
      <c r="CD147">
        <v>1</v>
      </c>
    </row>
    <row r="149" ht="15" spans="1:12">
      <c r="A149" s="78"/>
      <c r="B149" s="79"/>
      <c r="C149" s="67" t="s">
        <v>103</v>
      </c>
      <c r="D149" s="67"/>
      <c r="E149" s="67"/>
      <c r="F149" s="67"/>
      <c r="G149" s="67"/>
      <c r="H149" s="67"/>
      <c r="I149" s="74"/>
      <c r="J149" s="78"/>
      <c r="K149" s="86"/>
      <c r="L149" s="74">
        <f>L151+L152+L158+L162</f>
        <v>1505.51</v>
      </c>
    </row>
    <row r="150" ht="14.25" spans="1:12">
      <c r="A150" s="80"/>
      <c r="B150" s="81"/>
      <c r="C150" s="82" t="s">
        <v>104</v>
      </c>
      <c r="D150" s="56"/>
      <c r="E150" s="56"/>
      <c r="F150" s="56"/>
      <c r="G150" s="56"/>
      <c r="H150" s="56"/>
      <c r="I150" s="59"/>
      <c r="J150" s="80"/>
      <c r="K150" s="58"/>
      <c r="L150" s="59"/>
    </row>
    <row r="151" ht="14.25" hidden="1" spans="1:12">
      <c r="A151" s="80"/>
      <c r="B151" s="81"/>
      <c r="C151" s="56" t="s">
        <v>105</v>
      </c>
      <c r="D151" s="56"/>
      <c r="E151" s="56"/>
      <c r="F151" s="56"/>
      <c r="G151" s="56"/>
      <c r="H151" s="56"/>
      <c r="I151" s="59"/>
      <c r="J151" s="80"/>
      <c r="K151" s="58"/>
      <c r="L151" s="59">
        <f>SUM(AR143:AR147)</f>
        <v>0</v>
      </c>
    </row>
    <row r="152" ht="14.25" hidden="1" spans="1:12">
      <c r="A152" s="80"/>
      <c r="B152" s="81"/>
      <c r="C152" s="56" t="s">
        <v>106</v>
      </c>
      <c r="D152" s="56"/>
      <c r="E152" s="56"/>
      <c r="F152" s="56"/>
      <c r="G152" s="56"/>
      <c r="H152" s="56"/>
      <c r="I152" s="59"/>
      <c r="J152" s="80"/>
      <c r="K152" s="58"/>
      <c r="L152" s="59">
        <f>L154+L157+L156</f>
        <v>0</v>
      </c>
    </row>
    <row r="153" ht="14.25" hidden="1" spans="1:12">
      <c r="A153" s="80"/>
      <c r="B153" s="81"/>
      <c r="C153" s="82" t="s">
        <v>107</v>
      </c>
      <c r="D153" s="56"/>
      <c r="E153" s="56"/>
      <c r="F153" s="56"/>
      <c r="G153" s="56"/>
      <c r="H153" s="56"/>
      <c r="I153" s="59"/>
      <c r="J153" s="80"/>
      <c r="K153" s="58"/>
      <c r="L153" s="59"/>
    </row>
    <row r="154" ht="14.25" hidden="1" spans="1:12">
      <c r="A154" s="80"/>
      <c r="B154" s="81"/>
      <c r="C154" s="56" t="s">
        <v>106</v>
      </c>
      <c r="D154" s="56"/>
      <c r="E154" s="56"/>
      <c r="F154" s="56"/>
      <c r="G154" s="56"/>
      <c r="H154" s="56"/>
      <c r="I154" s="59"/>
      <c r="J154" s="80"/>
      <c r="K154" s="58"/>
      <c r="L154" s="59">
        <f>SUM(AO143:AO147)</f>
        <v>0</v>
      </c>
    </row>
    <row r="155" ht="14.25" hidden="1" spans="1:12">
      <c r="A155" s="80"/>
      <c r="B155" s="81"/>
      <c r="C155" s="82" t="s">
        <v>108</v>
      </c>
      <c r="D155" s="56"/>
      <c r="E155" s="56"/>
      <c r="F155" s="56"/>
      <c r="G155" s="56"/>
      <c r="H155" s="56"/>
      <c r="I155" s="59"/>
      <c r="J155" s="80"/>
      <c r="K155" s="58"/>
      <c r="L155" s="59"/>
    </row>
    <row r="156" ht="14.25" hidden="1" spans="1:12">
      <c r="A156" s="80"/>
      <c r="B156" s="81"/>
      <c r="C156" s="56" t="s">
        <v>109</v>
      </c>
      <c r="D156" s="56"/>
      <c r="E156" s="56"/>
      <c r="F156" s="56"/>
      <c r="G156" s="56"/>
      <c r="H156" s="56"/>
      <c r="I156" s="59"/>
      <c r="J156" s="80"/>
      <c r="K156" s="58"/>
      <c r="L156" s="59">
        <f>SUM(AT143:AT147)</f>
        <v>0</v>
      </c>
    </row>
    <row r="157" ht="14.25" hidden="1" spans="1:12">
      <c r="A157" s="80"/>
      <c r="B157" s="81"/>
      <c r="C157" s="56" t="s">
        <v>110</v>
      </c>
      <c r="D157" s="56"/>
      <c r="E157" s="56"/>
      <c r="F157" s="56"/>
      <c r="G157" s="56"/>
      <c r="H157" s="56"/>
      <c r="I157" s="59"/>
      <c r="J157" s="80"/>
      <c r="K157" s="58"/>
      <c r="L157" s="59">
        <f>SUM(AV143:AV147)</f>
        <v>0</v>
      </c>
    </row>
    <row r="158" ht="14.25" spans="1:12">
      <c r="A158" s="80"/>
      <c r="B158" s="81"/>
      <c r="C158" s="56" t="s">
        <v>111</v>
      </c>
      <c r="D158" s="56"/>
      <c r="E158" s="56"/>
      <c r="F158" s="56"/>
      <c r="G158" s="56"/>
      <c r="H158" s="56"/>
      <c r="I158" s="59"/>
      <c r="J158" s="80"/>
      <c r="K158" s="58"/>
      <c r="L158" s="59">
        <f>L160+L161</f>
        <v>1505.51</v>
      </c>
    </row>
    <row r="159" ht="14.25" spans="1:12">
      <c r="A159" s="80"/>
      <c r="B159" s="81"/>
      <c r="C159" s="82" t="s">
        <v>107</v>
      </c>
      <c r="D159" s="56"/>
      <c r="E159" s="56"/>
      <c r="F159" s="56"/>
      <c r="G159" s="56"/>
      <c r="H159" s="56"/>
      <c r="I159" s="59"/>
      <c r="J159" s="80"/>
      <c r="K159" s="58"/>
      <c r="L159" s="59"/>
    </row>
    <row r="160" ht="14.25" spans="1:12">
      <c r="A160" s="80"/>
      <c r="B160" s="81"/>
      <c r="C160" s="56" t="s">
        <v>112</v>
      </c>
      <c r="D160" s="56"/>
      <c r="E160" s="56"/>
      <c r="F160" s="56"/>
      <c r="G160" s="56"/>
      <c r="H160" s="56"/>
      <c r="I160" s="59"/>
      <c r="J160" s="80"/>
      <c r="K160" s="58"/>
      <c r="L160" s="59">
        <f>SUM(AW143:AW147)-SUM(BK143:BK147)</f>
        <v>1505.51</v>
      </c>
    </row>
    <row r="161" ht="14.25" hidden="1" spans="1:12">
      <c r="A161" s="80"/>
      <c r="B161" s="81"/>
      <c r="C161" s="56" t="s">
        <v>113</v>
      </c>
      <c r="D161" s="56"/>
      <c r="E161" s="56"/>
      <c r="F161" s="56"/>
      <c r="G161" s="56"/>
      <c r="H161" s="56"/>
      <c r="I161" s="59"/>
      <c r="J161" s="80"/>
      <c r="K161" s="58"/>
      <c r="L161" s="59">
        <f>SUM(BC143:BC147)</f>
        <v>0</v>
      </c>
    </row>
    <row r="162" ht="14.25" hidden="1" spans="1:12">
      <c r="A162" s="80"/>
      <c r="B162" s="81"/>
      <c r="C162" s="56" t="s">
        <v>114</v>
      </c>
      <c r="D162" s="56"/>
      <c r="E162" s="56"/>
      <c r="F162" s="56"/>
      <c r="G162" s="56"/>
      <c r="H162" s="56"/>
      <c r="I162" s="59"/>
      <c r="J162" s="80"/>
      <c r="K162" s="58"/>
      <c r="L162" s="59">
        <f>SUM(BB143:BB147)</f>
        <v>0</v>
      </c>
    </row>
    <row r="163" ht="14.25" hidden="1" spans="1:12">
      <c r="A163" s="80"/>
      <c r="B163" s="81"/>
      <c r="C163" s="56" t="s">
        <v>115</v>
      </c>
      <c r="D163" s="56"/>
      <c r="E163" s="56"/>
      <c r="F163" s="56"/>
      <c r="G163" s="56"/>
      <c r="H163" s="56"/>
      <c r="I163" s="59"/>
      <c r="J163" s="80"/>
      <c r="K163" s="58"/>
      <c r="L163" s="59">
        <f>SUM(AR143:AR147)+SUM(AT143:AT147)+SUM(AV143:AV147)</f>
        <v>0</v>
      </c>
    </row>
    <row r="164" ht="14.25" hidden="1" spans="1:12">
      <c r="A164" s="80"/>
      <c r="B164" s="81"/>
      <c r="C164" s="56" t="s">
        <v>116</v>
      </c>
      <c r="D164" s="56"/>
      <c r="E164" s="56"/>
      <c r="F164" s="56"/>
      <c r="G164" s="56"/>
      <c r="H164" s="56"/>
      <c r="I164" s="59"/>
      <c r="J164" s="80"/>
      <c r="K164" s="58"/>
      <c r="L164" s="59">
        <f>SUM(AZ143:AZ147)</f>
        <v>0</v>
      </c>
    </row>
    <row r="165" ht="14.25" hidden="1" spans="1:12">
      <c r="A165" s="80"/>
      <c r="B165" s="81"/>
      <c r="C165" s="56" t="s">
        <v>117</v>
      </c>
      <c r="D165" s="56"/>
      <c r="E165" s="56"/>
      <c r="F165" s="56"/>
      <c r="G165" s="56"/>
      <c r="H165" s="56"/>
      <c r="I165" s="59"/>
      <c r="J165" s="80"/>
      <c r="K165" s="58"/>
      <c r="L165" s="59">
        <f>SUM(BA143:BA147)</f>
        <v>0</v>
      </c>
    </row>
    <row r="166" ht="14.25" hidden="1" spans="1:12">
      <c r="A166" s="80"/>
      <c r="B166" s="81"/>
      <c r="C166" s="56" t="s">
        <v>118</v>
      </c>
      <c r="D166" s="56"/>
      <c r="E166" s="56"/>
      <c r="F166" s="56"/>
      <c r="G166" s="56"/>
      <c r="H166" s="56"/>
      <c r="I166" s="59"/>
      <c r="J166" s="80"/>
      <c r="K166" s="58"/>
      <c r="L166" s="59">
        <f>L168+L169</f>
        <v>0</v>
      </c>
    </row>
    <row r="167" ht="14.25" hidden="1" spans="1:12">
      <c r="A167" s="80"/>
      <c r="B167" s="81"/>
      <c r="C167" s="82" t="s">
        <v>104</v>
      </c>
      <c r="D167" s="56"/>
      <c r="E167" s="56"/>
      <c r="F167" s="56"/>
      <c r="G167" s="56"/>
      <c r="H167" s="56"/>
      <c r="I167" s="59"/>
      <c r="J167" s="80"/>
      <c r="K167" s="58"/>
      <c r="L167" s="59"/>
    </row>
    <row r="168" ht="14.25" hidden="1" spans="1:12">
      <c r="A168" s="80"/>
      <c r="B168" s="81"/>
      <c r="C168" s="56" t="s">
        <v>119</v>
      </c>
      <c r="D168" s="56"/>
      <c r="E168" s="56"/>
      <c r="F168" s="56"/>
      <c r="G168" s="56"/>
      <c r="H168" s="56"/>
      <c r="I168" s="59"/>
      <c r="J168" s="80"/>
      <c r="K168" s="58"/>
      <c r="L168" s="59">
        <f>SUM(BK143:BK147)</f>
        <v>0</v>
      </c>
    </row>
    <row r="169" ht="14.25" hidden="1" spans="1:12">
      <c r="A169" s="80"/>
      <c r="B169" s="81"/>
      <c r="C169" s="56" t="s">
        <v>120</v>
      </c>
      <c r="D169" s="56"/>
      <c r="E169" s="56"/>
      <c r="F169" s="56"/>
      <c r="G169" s="56"/>
      <c r="H169" s="56"/>
      <c r="I169" s="59"/>
      <c r="J169" s="80"/>
      <c r="K169" s="58"/>
      <c r="L169" s="59">
        <f>SUM(BD143:BD147)</f>
        <v>0</v>
      </c>
    </row>
    <row r="170" ht="14.25" hidden="1" spans="1:12">
      <c r="A170" s="80"/>
      <c r="B170" s="81"/>
      <c r="C170" s="56" t="s">
        <v>121</v>
      </c>
      <c r="D170" s="56"/>
      <c r="E170" s="56"/>
      <c r="F170" s="56"/>
      <c r="G170" s="56"/>
      <c r="H170" s="56"/>
      <c r="I170" s="59"/>
      <c r="J170" s="80"/>
      <c r="K170" s="58"/>
      <c r="L170" s="59"/>
    </row>
    <row r="171" ht="14.25" hidden="1" spans="1:12">
      <c r="A171" s="80"/>
      <c r="B171" s="81"/>
      <c r="C171" s="56" t="s">
        <v>121</v>
      </c>
      <c r="D171" s="56"/>
      <c r="E171" s="56"/>
      <c r="F171" s="56"/>
      <c r="G171" s="56"/>
      <c r="H171" s="56"/>
      <c r="I171" s="59"/>
      <c r="J171" s="80"/>
      <c r="K171" s="58"/>
      <c r="L171" s="59">
        <f>SUM(BQ143:BQ147)</f>
        <v>0</v>
      </c>
    </row>
    <row r="172" ht="14.25" hidden="1" spans="1:12">
      <c r="A172" s="80"/>
      <c r="B172" s="81"/>
      <c r="C172" s="56" t="s">
        <v>122</v>
      </c>
      <c r="D172" s="56"/>
      <c r="E172" s="56"/>
      <c r="F172" s="56"/>
      <c r="G172" s="56"/>
      <c r="H172" s="56"/>
      <c r="I172" s="59"/>
      <c r="J172" s="80"/>
      <c r="K172" s="58"/>
      <c r="L172" s="59">
        <f>SUM(BO143:BO147)</f>
        <v>0</v>
      </c>
    </row>
    <row r="173" ht="15" spans="1:12">
      <c r="A173" s="78"/>
      <c r="B173" s="79"/>
      <c r="C173" s="67" t="s">
        <v>123</v>
      </c>
      <c r="D173" s="67"/>
      <c r="E173" s="67"/>
      <c r="F173" s="67"/>
      <c r="G173" s="67"/>
      <c r="H173" s="67"/>
      <c r="I173" s="74"/>
      <c r="J173" s="78"/>
      <c r="K173" s="86"/>
      <c r="L173" s="74">
        <f>L149+L164+L165+L166+L171+L172</f>
        <v>1505.51</v>
      </c>
    </row>
    <row r="174" ht="14.25" spans="1:12">
      <c r="A174" s="80"/>
      <c r="B174" s="81"/>
      <c r="C174" s="82" t="s">
        <v>124</v>
      </c>
      <c r="D174" s="56"/>
      <c r="E174" s="56"/>
      <c r="F174" s="56"/>
      <c r="G174" s="56"/>
      <c r="H174" s="56"/>
      <c r="I174" s="59"/>
      <c r="J174" s="80"/>
      <c r="K174" s="58"/>
      <c r="L174" s="59"/>
    </row>
    <row r="175" ht="14.25" spans="1:12">
      <c r="A175" s="80"/>
      <c r="B175" s="81"/>
      <c r="C175" s="56" t="s">
        <v>125</v>
      </c>
      <c r="D175" s="56"/>
      <c r="E175" s="56"/>
      <c r="F175" s="56"/>
      <c r="G175" s="56"/>
      <c r="H175" s="56"/>
      <c r="I175" s="59"/>
      <c r="J175" s="80"/>
      <c r="K175" s="58"/>
      <c r="L175" s="59">
        <f>SUM(AX143:AX147)</f>
        <v>1505.51</v>
      </c>
    </row>
    <row r="176" ht="14.25" hidden="1" spans="1:12">
      <c r="A176" s="80"/>
      <c r="B176" s="81"/>
      <c r="C176" s="56" t="s">
        <v>126</v>
      </c>
      <c r="D176" s="56"/>
      <c r="E176" s="56"/>
      <c r="F176" s="56"/>
      <c r="G176" s="56"/>
      <c r="H176" s="56"/>
      <c r="I176" s="59"/>
      <c r="J176" s="80"/>
      <c r="K176" s="58"/>
      <c r="L176" s="59">
        <f>SUM(AY143:AY147)</f>
        <v>0</v>
      </c>
    </row>
    <row r="177" ht="14.25" hidden="1" customHeight="1" spans="1:12">
      <c r="A177" s="80"/>
      <c r="B177" s="81"/>
      <c r="C177" s="56" t="s">
        <v>127</v>
      </c>
      <c r="D177" s="56"/>
      <c r="E177" s="56"/>
      <c r="F177" s="73"/>
      <c r="G177" s="62">
        <f>Source!F220</f>
        <v>0</v>
      </c>
      <c r="H177" s="80"/>
      <c r="I177" s="80"/>
      <c r="J177" s="80"/>
      <c r="K177" s="80"/>
      <c r="L177" s="80"/>
    </row>
    <row r="178" ht="14.25" hidden="1" customHeight="1" spans="1:12">
      <c r="A178" s="80"/>
      <c r="B178" s="81"/>
      <c r="C178" s="56" t="s">
        <v>128</v>
      </c>
      <c r="D178" s="56"/>
      <c r="E178" s="56"/>
      <c r="F178" s="73"/>
      <c r="G178" s="62">
        <f>Source!F221</f>
        <v>0</v>
      </c>
      <c r="H178" s="80"/>
      <c r="I178" s="80"/>
      <c r="J178" s="80"/>
      <c r="K178" s="80"/>
      <c r="L178" s="80"/>
    </row>
    <row r="181" ht="15" spans="1:12">
      <c r="A181" s="83"/>
      <c r="B181" s="84"/>
      <c r="C181" s="85" t="s">
        <v>134</v>
      </c>
      <c r="D181" s="85"/>
      <c r="E181" s="85"/>
      <c r="F181" s="85"/>
      <c r="G181" s="85"/>
      <c r="H181" s="85"/>
      <c r="I181" s="76"/>
      <c r="J181" s="83"/>
      <c r="K181" s="87"/>
      <c r="L181" s="76"/>
    </row>
    <row r="183" ht="15" spans="1:12">
      <c r="A183" s="78"/>
      <c r="B183" s="79"/>
      <c r="C183" s="67" t="s">
        <v>135</v>
      </c>
      <c r="D183" s="67"/>
      <c r="E183" s="67"/>
      <c r="F183" s="67"/>
      <c r="G183" s="67"/>
      <c r="H183" s="67"/>
      <c r="I183" s="74"/>
      <c r="J183" s="78"/>
      <c r="K183" s="86"/>
      <c r="L183" s="74">
        <f ca="1">L185+L200+L201</f>
        <v>2190.35</v>
      </c>
    </row>
    <row r="184" ht="14.25" spans="1:12">
      <c r="A184" s="80"/>
      <c r="B184" s="81"/>
      <c r="C184" s="82" t="s">
        <v>104</v>
      </c>
      <c r="D184" s="56"/>
      <c r="E184" s="56"/>
      <c r="F184" s="56"/>
      <c r="G184" s="56"/>
      <c r="H184" s="56"/>
      <c r="I184" s="59"/>
      <c r="J184" s="80"/>
      <c r="K184" s="58"/>
      <c r="L184" s="59"/>
    </row>
    <row r="185" ht="14.25" spans="1:12">
      <c r="A185" s="80"/>
      <c r="B185" s="81"/>
      <c r="C185" s="56" t="s">
        <v>136</v>
      </c>
      <c r="D185" s="56"/>
      <c r="E185" s="56"/>
      <c r="F185" s="56"/>
      <c r="G185" s="56"/>
      <c r="H185" s="56"/>
      <c r="I185" s="59"/>
      <c r="J185" s="80"/>
      <c r="K185" s="58"/>
      <c r="L185" s="59">
        <f ca="1">L187+L188+L194+L198</f>
        <v>1804.57</v>
      </c>
    </row>
    <row r="186" ht="14.25" spans="1:12">
      <c r="A186" s="80"/>
      <c r="B186" s="81"/>
      <c r="C186" s="82" t="s">
        <v>104</v>
      </c>
      <c r="D186" s="56"/>
      <c r="E186" s="56"/>
      <c r="F186" s="56"/>
      <c r="G186" s="56"/>
      <c r="H186" s="56"/>
      <c r="I186" s="59"/>
      <c r="J186" s="80"/>
      <c r="K186" s="58"/>
      <c r="L186" s="59"/>
    </row>
    <row r="187" ht="14.25" spans="1:12">
      <c r="A187" s="80"/>
      <c r="B187" s="81"/>
      <c r="C187" s="56" t="s">
        <v>137</v>
      </c>
      <c r="D187" s="56"/>
      <c r="E187" s="56"/>
      <c r="F187" s="56"/>
      <c r="G187" s="56"/>
      <c r="H187" s="56"/>
      <c r="I187" s="59"/>
      <c r="J187" s="80"/>
      <c r="K187" s="58"/>
      <c r="L187" s="59">
        <f>SUMIF(CD52:CD179,1,AR52:AR179)</f>
        <v>299.06</v>
      </c>
    </row>
    <row r="188" ht="14.25" hidden="1" spans="1:12">
      <c r="A188" s="80"/>
      <c r="B188" s="81"/>
      <c r="C188" s="56" t="s">
        <v>106</v>
      </c>
      <c r="D188" s="56"/>
      <c r="E188" s="56"/>
      <c r="F188" s="56"/>
      <c r="G188" s="56"/>
      <c r="H188" s="56"/>
      <c r="I188" s="59"/>
      <c r="J188" s="80"/>
      <c r="K188" s="58"/>
      <c r="L188" s="59">
        <f>L190+L193+L192</f>
        <v>0</v>
      </c>
    </row>
    <row r="189" ht="14.25" hidden="1" spans="1:12">
      <c r="A189" s="80"/>
      <c r="B189" s="81"/>
      <c r="C189" s="82" t="s">
        <v>107</v>
      </c>
      <c r="D189" s="56"/>
      <c r="E189" s="56"/>
      <c r="F189" s="56"/>
      <c r="G189" s="56"/>
      <c r="H189" s="56"/>
      <c r="I189" s="59"/>
      <c r="J189" s="80"/>
      <c r="K189" s="58"/>
      <c r="L189" s="59"/>
    </row>
    <row r="190" ht="14.25" hidden="1" spans="1:12">
      <c r="A190" s="80"/>
      <c r="B190" s="81"/>
      <c r="C190" s="56" t="s">
        <v>106</v>
      </c>
      <c r="D190" s="56"/>
      <c r="E190" s="56"/>
      <c r="F190" s="56"/>
      <c r="G190" s="56"/>
      <c r="H190" s="56"/>
      <c r="I190" s="59"/>
      <c r="J190" s="80"/>
      <c r="K190" s="58"/>
      <c r="L190" s="59">
        <f>SUMIF(CD52:CD179,1,AO52:AO179)</f>
        <v>0</v>
      </c>
    </row>
    <row r="191" ht="14.25" hidden="1" spans="1:12">
      <c r="A191" s="80"/>
      <c r="B191" s="81"/>
      <c r="C191" s="82" t="s">
        <v>108</v>
      </c>
      <c r="D191" s="56"/>
      <c r="E191" s="56"/>
      <c r="F191" s="56"/>
      <c r="G191" s="56"/>
      <c r="H191" s="56"/>
      <c r="I191" s="59"/>
      <c r="J191" s="80"/>
      <c r="K191" s="58"/>
      <c r="L191" s="59"/>
    </row>
    <row r="192" ht="14.25" hidden="1" spans="1:12">
      <c r="A192" s="80"/>
      <c r="B192" s="81"/>
      <c r="C192" s="56" t="s">
        <v>109</v>
      </c>
      <c r="D192" s="56"/>
      <c r="E192" s="56"/>
      <c r="F192" s="56"/>
      <c r="G192" s="56"/>
      <c r="H192" s="56"/>
      <c r="I192" s="59"/>
      <c r="J192" s="80"/>
      <c r="K192" s="58"/>
      <c r="L192" s="59">
        <f>SUMIF(CD52:CD179,1,AT52:AT179)</f>
        <v>0</v>
      </c>
    </row>
    <row r="193" ht="14.25" hidden="1" spans="1:12">
      <c r="A193" s="80"/>
      <c r="B193" s="81"/>
      <c r="C193" s="56" t="s">
        <v>110</v>
      </c>
      <c r="D193" s="56"/>
      <c r="E193" s="56"/>
      <c r="F193" s="56"/>
      <c r="G193" s="56"/>
      <c r="H193" s="56"/>
      <c r="I193" s="59"/>
      <c r="J193" s="80"/>
      <c r="K193" s="58"/>
      <c r="L193" s="59">
        <f>SUMIF(CD52:CD179,1,AV52:AV179)</f>
        <v>0</v>
      </c>
    </row>
    <row r="194" ht="14.25" spans="1:12">
      <c r="A194" s="80"/>
      <c r="B194" s="81"/>
      <c r="C194" s="56" t="s">
        <v>111</v>
      </c>
      <c r="D194" s="56"/>
      <c r="E194" s="56"/>
      <c r="F194" s="56"/>
      <c r="G194" s="56"/>
      <c r="H194" s="56"/>
      <c r="I194" s="59"/>
      <c r="J194" s="80"/>
      <c r="K194" s="58"/>
      <c r="L194" s="59">
        <f ca="1">L196+L197</f>
        <v>1505.51</v>
      </c>
    </row>
    <row r="195" ht="14.25" spans="1:12">
      <c r="A195" s="80"/>
      <c r="B195" s="81"/>
      <c r="C195" s="82" t="s">
        <v>107</v>
      </c>
      <c r="D195" s="56"/>
      <c r="E195" s="56"/>
      <c r="F195" s="56"/>
      <c r="G195" s="56"/>
      <c r="H195" s="56"/>
      <c r="I195" s="59"/>
      <c r="J195" s="80"/>
      <c r="K195" s="58"/>
      <c r="L195" s="59"/>
    </row>
    <row r="196" ht="14.25" spans="1:12">
      <c r="A196" s="80"/>
      <c r="B196" s="81"/>
      <c r="C196" s="56" t="s">
        <v>112</v>
      </c>
      <c r="D196" s="56"/>
      <c r="E196" s="56"/>
      <c r="F196" s="56"/>
      <c r="G196" s="56"/>
      <c r="H196" s="56"/>
      <c r="I196" s="59"/>
      <c r="J196" s="80"/>
      <c r="K196" s="58"/>
      <c r="L196" s="59">
        <f ca="1">SUMIF(CD52:CD179,1,AW52:AW179)-SUMIF(CD52:CD179,1,BK52:BK179)</f>
        <v>1505.51</v>
      </c>
    </row>
    <row r="197" ht="14.25" hidden="1" spans="1:12">
      <c r="A197" s="80"/>
      <c r="B197" s="81"/>
      <c r="C197" s="56" t="s">
        <v>113</v>
      </c>
      <c r="D197" s="56"/>
      <c r="E197" s="56"/>
      <c r="F197" s="56"/>
      <c r="G197" s="56"/>
      <c r="H197" s="56"/>
      <c r="I197" s="59"/>
      <c r="J197" s="80"/>
      <c r="K197" s="58"/>
      <c r="L197" s="59">
        <f>SUMIF(CD52:CD179,1,BC52:BC179)</f>
        <v>0</v>
      </c>
    </row>
    <row r="198" ht="14.25" hidden="1" spans="1:12">
      <c r="A198" s="80"/>
      <c r="B198" s="81"/>
      <c r="C198" s="56" t="s">
        <v>114</v>
      </c>
      <c r="D198" s="56"/>
      <c r="E198" s="56"/>
      <c r="F198" s="56"/>
      <c r="G198" s="56"/>
      <c r="H198" s="56"/>
      <c r="I198" s="59"/>
      <c r="J198" s="80"/>
      <c r="K198" s="58"/>
      <c r="L198" s="59">
        <f>SUMIF(CD52:CD179,1,BB52:BB179)</f>
        <v>0</v>
      </c>
    </row>
    <row r="199" ht="14.25" spans="1:12">
      <c r="A199" s="80"/>
      <c r="B199" s="81"/>
      <c r="C199" s="56" t="s">
        <v>138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SUMIF(CD52:CD179,1,AR52:AR179)+SUMIF(CD52:CD179,1,AT52:AT179)+SUMIF(CD52:CD179,1,AV52:AV179)</f>
        <v>299.06</v>
      </c>
    </row>
    <row r="200" ht="14.25" spans="1:12">
      <c r="A200" s="80"/>
      <c r="B200" s="81"/>
      <c r="C200" s="56" t="s">
        <v>139</v>
      </c>
      <c r="D200" s="56"/>
      <c r="E200" s="56"/>
      <c r="F200" s="56"/>
      <c r="G200" s="56"/>
      <c r="H200" s="56"/>
      <c r="I200" s="59"/>
      <c r="J200" s="80"/>
      <c r="K200" s="58"/>
      <c r="L200" s="59">
        <f ca="1">SUMIF(CD52:CD179,1,AZ52:AZ179)</f>
        <v>266.16</v>
      </c>
    </row>
    <row r="201" ht="14.25" spans="1:12">
      <c r="A201" s="80"/>
      <c r="B201" s="81"/>
      <c r="C201" s="56" t="s">
        <v>140</v>
      </c>
      <c r="D201" s="56"/>
      <c r="E201" s="56"/>
      <c r="F201" s="56"/>
      <c r="G201" s="56"/>
      <c r="H201" s="56"/>
      <c r="I201" s="59"/>
      <c r="J201" s="80"/>
      <c r="K201" s="58"/>
      <c r="L201" s="59">
        <f ca="1">SUMIF(CD52:CD179,1,BA52:BA179)</f>
        <v>119.62</v>
      </c>
    </row>
    <row r="203" ht="15" spans="1:12">
      <c r="A203" s="78"/>
      <c r="B203" s="79"/>
      <c r="C203" s="67" t="s">
        <v>141</v>
      </c>
      <c r="D203" s="67"/>
      <c r="E203" s="67"/>
      <c r="F203" s="67"/>
      <c r="G203" s="67"/>
      <c r="H203" s="67"/>
      <c r="I203" s="74"/>
      <c r="J203" s="78"/>
      <c r="K203" s="86"/>
      <c r="L203" s="74">
        <f ca="1">L205+L220+L221</f>
        <v>6100.54</v>
      </c>
    </row>
    <row r="204" ht="14.25" spans="1:12">
      <c r="A204" s="80"/>
      <c r="B204" s="81"/>
      <c r="C204" s="82" t="s">
        <v>104</v>
      </c>
      <c r="D204" s="56"/>
      <c r="E204" s="56"/>
      <c r="F204" s="56"/>
      <c r="G204" s="56"/>
      <c r="H204" s="56"/>
      <c r="I204" s="59"/>
      <c r="J204" s="80"/>
      <c r="K204" s="58"/>
      <c r="L204" s="59"/>
    </row>
    <row r="205" ht="14.25" spans="1:12">
      <c r="A205" s="80"/>
      <c r="B205" s="81"/>
      <c r="C205" s="56" t="s">
        <v>136</v>
      </c>
      <c r="D205" s="56"/>
      <c r="E205" s="56"/>
      <c r="F205" s="56"/>
      <c r="G205" s="56"/>
      <c r="H205" s="56"/>
      <c r="I205" s="59"/>
      <c r="J205" s="80"/>
      <c r="K205" s="58"/>
      <c r="L205" s="59">
        <f ca="1">L207+L208+L214+L218</f>
        <v>2533.76</v>
      </c>
    </row>
    <row r="206" ht="14.25" spans="1:12">
      <c r="A206" s="80"/>
      <c r="B206" s="81"/>
      <c r="C206" s="82" t="s">
        <v>104</v>
      </c>
      <c r="D206" s="56"/>
      <c r="E206" s="56"/>
      <c r="F206" s="56"/>
      <c r="G206" s="56"/>
      <c r="H206" s="56"/>
      <c r="I206" s="59"/>
      <c r="J206" s="80"/>
      <c r="K206" s="58"/>
      <c r="L206" s="59"/>
    </row>
    <row r="207" ht="14.25" spans="1:12">
      <c r="A207" s="80"/>
      <c r="B207" s="81"/>
      <c r="C207" s="56" t="s">
        <v>137</v>
      </c>
      <c r="D207" s="56"/>
      <c r="E207" s="56"/>
      <c r="F207" s="56"/>
      <c r="G207" s="56"/>
      <c r="H207" s="56"/>
      <c r="I207" s="59"/>
      <c r="J207" s="80"/>
      <c r="K207" s="58"/>
      <c r="L207" s="59">
        <f>SUMIF(CD52:CD201,2,AR52:AR201)</f>
        <v>2355.3</v>
      </c>
    </row>
    <row r="208" ht="14.25" hidden="1" spans="1:12">
      <c r="A208" s="80"/>
      <c r="B208" s="81"/>
      <c r="C208" s="56" t="s">
        <v>106</v>
      </c>
      <c r="D208" s="56"/>
      <c r="E208" s="56"/>
      <c r="F208" s="56"/>
      <c r="G208" s="56"/>
      <c r="H208" s="56"/>
      <c r="I208" s="59"/>
      <c r="J208" s="80"/>
      <c r="K208" s="58"/>
      <c r="L208" s="59">
        <f>L210+L213+L212</f>
        <v>125.97</v>
      </c>
    </row>
    <row r="209" ht="14.25" hidden="1" spans="1:12">
      <c r="A209" s="80"/>
      <c r="B209" s="81"/>
      <c r="C209" s="82" t="s">
        <v>107</v>
      </c>
      <c r="D209" s="56"/>
      <c r="E209" s="56"/>
      <c r="F209" s="56"/>
      <c r="G209" s="56"/>
      <c r="H209" s="56"/>
      <c r="I209" s="59"/>
      <c r="J209" s="80"/>
      <c r="K209" s="58"/>
      <c r="L209" s="59"/>
    </row>
    <row r="210" ht="14.25" spans="1:12">
      <c r="A210" s="80"/>
      <c r="B210" s="81"/>
      <c r="C210" s="56" t="s">
        <v>106</v>
      </c>
      <c r="D210" s="56"/>
      <c r="E210" s="56"/>
      <c r="F210" s="56"/>
      <c r="G210" s="56"/>
      <c r="H210" s="56"/>
      <c r="I210" s="59"/>
      <c r="J210" s="80"/>
      <c r="K210" s="58"/>
      <c r="L210" s="59">
        <f>SUMIF(CD52:CD201,2,AO52:AO201)</f>
        <v>71.28</v>
      </c>
    </row>
    <row r="211" ht="14.25" hidden="1" spans="1:12">
      <c r="A211" s="80"/>
      <c r="B211" s="81"/>
      <c r="C211" s="82" t="s">
        <v>108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spans="1:12">
      <c r="A212" s="80"/>
      <c r="B212" s="81"/>
      <c r="C212" s="56" t="s">
        <v>109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SUMIF(CD52:CD201,2,AT52:AT201)</f>
        <v>54.69</v>
      </c>
    </row>
    <row r="213" ht="14.25" hidden="1" spans="1:12">
      <c r="A213" s="80"/>
      <c r="B213" s="81"/>
      <c r="C213" s="56" t="s">
        <v>110</v>
      </c>
      <c r="D213" s="56"/>
      <c r="E213" s="56"/>
      <c r="F213" s="56"/>
      <c r="G213" s="56"/>
      <c r="H213" s="56"/>
      <c r="I213" s="59"/>
      <c r="J213" s="80"/>
      <c r="K213" s="58"/>
      <c r="L213" s="59">
        <f>SUMIF(CD52:CD201,2,AV52:AV201)</f>
        <v>0</v>
      </c>
    </row>
    <row r="214" ht="14.25" spans="1:12">
      <c r="A214" s="80"/>
      <c r="B214" s="81"/>
      <c r="C214" s="56" t="s">
        <v>111</v>
      </c>
      <c r="D214" s="56"/>
      <c r="E214" s="56"/>
      <c r="F214" s="56"/>
      <c r="G214" s="56"/>
      <c r="H214" s="56"/>
      <c r="I214" s="59"/>
      <c r="J214" s="80"/>
      <c r="K214" s="58"/>
      <c r="L214" s="59">
        <f ca="1">L216+L217</f>
        <v>52.49</v>
      </c>
    </row>
    <row r="215" ht="14.25" spans="1:12">
      <c r="A215" s="80"/>
      <c r="B215" s="81"/>
      <c r="C215" s="82" t="s">
        <v>107</v>
      </c>
      <c r="D215" s="56"/>
      <c r="E215" s="56"/>
      <c r="F215" s="56"/>
      <c r="G215" s="56"/>
      <c r="H215" s="56"/>
      <c r="I215" s="59"/>
      <c r="J215" s="80"/>
      <c r="K215" s="58"/>
      <c r="L215" s="59"/>
    </row>
    <row r="216" ht="14.25" spans="1:12">
      <c r="A216" s="80"/>
      <c r="B216" s="81"/>
      <c r="C216" s="56" t="s">
        <v>112</v>
      </c>
      <c r="D216" s="56"/>
      <c r="E216" s="56"/>
      <c r="F216" s="56"/>
      <c r="G216" s="56"/>
      <c r="H216" s="56"/>
      <c r="I216" s="59"/>
      <c r="J216" s="80"/>
      <c r="K216" s="58"/>
      <c r="L216" s="59">
        <f ca="1">SUMIF(CD52:CD201,2,AW52:AW201)-SUMIF(CD52:CD201,2,BK52:BK201)</f>
        <v>52.49</v>
      </c>
    </row>
    <row r="217" ht="14.25" hidden="1" spans="1:12">
      <c r="A217" s="80"/>
      <c r="B217" s="81"/>
      <c r="C217" s="56" t="s">
        <v>113</v>
      </c>
      <c r="D217" s="56"/>
      <c r="E217" s="56"/>
      <c r="F217" s="56"/>
      <c r="G217" s="56"/>
      <c r="H217" s="56"/>
      <c r="I217" s="59"/>
      <c r="J217" s="80"/>
      <c r="K217" s="58"/>
      <c r="L217" s="59">
        <f>SUMIF(CD52:CD201,2,BC52:BC201)</f>
        <v>0</v>
      </c>
    </row>
    <row r="218" ht="14.25" hidden="1" spans="1:12">
      <c r="A218" s="80"/>
      <c r="B218" s="81"/>
      <c r="C218" s="56" t="s">
        <v>114</v>
      </c>
      <c r="D218" s="56"/>
      <c r="E218" s="56"/>
      <c r="F218" s="56"/>
      <c r="G218" s="56"/>
      <c r="H218" s="56"/>
      <c r="I218" s="59"/>
      <c r="J218" s="80"/>
      <c r="K218" s="58"/>
      <c r="L218" s="59">
        <f>SUMIF(CD52:CD201,2,BB52:BB201)</f>
        <v>0</v>
      </c>
    </row>
    <row r="219" ht="14.25" spans="1:12">
      <c r="A219" s="80"/>
      <c r="B219" s="81"/>
      <c r="C219" s="56" t="s">
        <v>138</v>
      </c>
      <c r="D219" s="56"/>
      <c r="E219" s="56"/>
      <c r="F219" s="56"/>
      <c r="G219" s="56"/>
      <c r="H219" s="56"/>
      <c r="I219" s="59"/>
      <c r="J219" s="80"/>
      <c r="K219" s="58"/>
      <c r="L219" s="59">
        <f>SUMIF(CD52:CD201,2,AR52:AR201)+SUMIF(CD52:CD201,2,AT52:AT201)+SUMIF(CD52:CD201,2,AV52:AV201)</f>
        <v>2409.99</v>
      </c>
    </row>
    <row r="220" ht="14.25" spans="1:12">
      <c r="A220" s="80"/>
      <c r="B220" s="81"/>
      <c r="C220" s="56" t="s">
        <v>139</v>
      </c>
      <c r="D220" s="56"/>
      <c r="E220" s="56"/>
      <c r="F220" s="56"/>
      <c r="G220" s="56"/>
      <c r="H220" s="56"/>
      <c r="I220" s="59"/>
      <c r="J220" s="80"/>
      <c r="K220" s="58"/>
      <c r="L220" s="59">
        <f ca="1">SUMIF(CD52:CD201,2,AZ52:AZ201)</f>
        <v>2337.69</v>
      </c>
    </row>
    <row r="221" ht="14.25" spans="1:12">
      <c r="A221" s="80"/>
      <c r="B221" s="81"/>
      <c r="C221" s="56" t="s">
        <v>140</v>
      </c>
      <c r="D221" s="56"/>
      <c r="E221" s="56"/>
      <c r="F221" s="56"/>
      <c r="G221" s="56"/>
      <c r="H221" s="56"/>
      <c r="I221" s="59"/>
      <c r="J221" s="80"/>
      <c r="K221" s="58"/>
      <c r="L221" s="59">
        <f ca="1">SUMIF(CD52:CD201,2,BA52:BA201)</f>
        <v>1229.09</v>
      </c>
    </row>
    <row r="222" hidden="1"/>
    <row r="223" ht="15" hidden="1" spans="1:12">
      <c r="A223" s="78"/>
      <c r="B223" s="79"/>
      <c r="C223" s="67" t="s">
        <v>142</v>
      </c>
      <c r="D223" s="67"/>
      <c r="E223" s="67"/>
      <c r="F223" s="67"/>
      <c r="G223" s="67"/>
      <c r="H223" s="67"/>
      <c r="I223" s="74"/>
      <c r="J223" s="78"/>
      <c r="K223" s="86"/>
      <c r="L223" s="74">
        <f>L225+L226</f>
        <v>0</v>
      </c>
    </row>
    <row r="224" ht="14.25" hidden="1" spans="1:12">
      <c r="A224" s="80"/>
      <c r="B224" s="81"/>
      <c r="C224" s="82" t="s">
        <v>104</v>
      </c>
      <c r="D224" s="56"/>
      <c r="E224" s="56"/>
      <c r="F224" s="56"/>
      <c r="G224" s="56"/>
      <c r="H224" s="56"/>
      <c r="I224" s="59"/>
      <c r="J224" s="80"/>
      <c r="K224" s="58"/>
      <c r="L224" s="59"/>
    </row>
    <row r="225" ht="14.25" hidden="1" spans="1:12">
      <c r="A225" s="80"/>
      <c r="B225" s="81"/>
      <c r="C225" s="56" t="s">
        <v>119</v>
      </c>
      <c r="D225" s="56"/>
      <c r="E225" s="56"/>
      <c r="F225" s="56"/>
      <c r="G225" s="56"/>
      <c r="H225" s="56"/>
      <c r="I225" s="59"/>
      <c r="J225" s="80"/>
      <c r="K225" s="58"/>
      <c r="L225" s="59">
        <f>SUMIF(CD52:CD221,3,BK52:BK221)</f>
        <v>0</v>
      </c>
    </row>
    <row r="226" ht="14.25" hidden="1" spans="1:12">
      <c r="A226" s="80"/>
      <c r="B226" s="81"/>
      <c r="C226" s="56" t="s">
        <v>120</v>
      </c>
      <c r="D226" s="56"/>
      <c r="E226" s="56"/>
      <c r="F226" s="56"/>
      <c r="G226" s="56"/>
      <c r="H226" s="56"/>
      <c r="I226" s="59"/>
      <c r="J226" s="80"/>
      <c r="K226" s="58"/>
      <c r="L226" s="59">
        <f>SUMIF(CD52:CD221,3,BD52:BD221)</f>
        <v>0</v>
      </c>
    </row>
    <row r="227" hidden="1"/>
    <row r="228" ht="15" hidden="1" spans="1:12">
      <c r="A228" s="78"/>
      <c r="B228" s="79"/>
      <c r="C228" s="67" t="s">
        <v>143</v>
      </c>
      <c r="D228" s="67"/>
      <c r="E228" s="67"/>
      <c r="F228" s="67"/>
      <c r="G228" s="67"/>
      <c r="H228" s="67"/>
      <c r="I228" s="74"/>
      <c r="J228" s="78"/>
      <c r="K228" s="86"/>
      <c r="L228" s="74">
        <f ca="1">L236+L251+L252+L230+L231+L232+L233</f>
        <v>0</v>
      </c>
    </row>
    <row r="229" ht="14.25" hidden="1" spans="1:12">
      <c r="A229" s="80"/>
      <c r="B229" s="81"/>
      <c r="C229" s="82" t="s">
        <v>104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hidden="1" spans="1:12">
      <c r="A230" s="80"/>
      <c r="B230" s="81"/>
      <c r="C230" s="56" t="s">
        <v>144</v>
      </c>
      <c r="D230" s="56"/>
      <c r="E230" s="56"/>
      <c r="F230" s="56"/>
      <c r="G230" s="56"/>
      <c r="H230" s="56"/>
      <c r="I230" s="59"/>
      <c r="J230" s="80"/>
      <c r="K230" s="58"/>
      <c r="L230" s="59"/>
    </row>
    <row r="231" ht="14.25" hidden="1" spans="1:12">
      <c r="A231" s="80"/>
      <c r="B231" s="81"/>
      <c r="C231" s="56" t="s">
        <v>144</v>
      </c>
      <c r="D231" s="56"/>
      <c r="E231" s="56"/>
      <c r="F231" s="56"/>
      <c r="G231" s="56"/>
      <c r="H231" s="56"/>
      <c r="I231" s="59"/>
      <c r="J231" s="80"/>
      <c r="K231" s="58"/>
      <c r="L231" s="59">
        <f>SUM(BQ52:BQ226)</f>
        <v>0</v>
      </c>
    </row>
    <row r="232" ht="14.25" hidden="1" spans="1:12">
      <c r="A232" s="80"/>
      <c r="B232" s="81"/>
      <c r="C232" s="56" t="s">
        <v>145</v>
      </c>
      <c r="D232" s="56"/>
      <c r="E232" s="56"/>
      <c r="F232" s="56"/>
      <c r="G232" s="56"/>
      <c r="H232" s="56"/>
      <c r="I232" s="59"/>
      <c r="J232" s="80"/>
      <c r="K232" s="58"/>
      <c r="L232" s="59">
        <f>SUMIF(CD52:CD226,4,BB52:BB226)+SUMIF(CD52:CD226,4,BC52:BC226)+SUMIF(CD52:CD226,4,BD52:BD226)</f>
        <v>0</v>
      </c>
    </row>
    <row r="233" ht="14.25" hidden="1" spans="1:12">
      <c r="A233" s="80"/>
      <c r="B233" s="81"/>
      <c r="C233" s="56" t="s">
        <v>146</v>
      </c>
      <c r="D233" s="56"/>
      <c r="E233" s="56"/>
      <c r="F233" s="56"/>
      <c r="G233" s="56"/>
      <c r="H233" s="56"/>
      <c r="I233" s="59"/>
      <c r="J233" s="80"/>
      <c r="K233" s="58"/>
      <c r="L233" s="59">
        <f>SUM(BO52:BO226)</f>
        <v>0</v>
      </c>
    </row>
    <row r="234" ht="14.25" hidden="1" spans="1:12">
      <c r="A234" s="80"/>
      <c r="B234" s="81"/>
      <c r="C234" s="56" t="s">
        <v>147</v>
      </c>
      <c r="D234" s="56"/>
      <c r="E234" s="56"/>
      <c r="F234" s="56"/>
      <c r="G234" s="56"/>
      <c r="H234" s="56"/>
      <c r="I234" s="59"/>
      <c r="J234" s="80"/>
      <c r="K234" s="58"/>
      <c r="L234" s="59">
        <f ca="1">L236+L251+L252</f>
        <v>0</v>
      </c>
    </row>
    <row r="235" ht="14.25" hidden="1" spans="1:12">
      <c r="A235" s="80"/>
      <c r="B235" s="81"/>
      <c r="C235" s="82" t="s">
        <v>104</v>
      </c>
      <c r="D235" s="56"/>
      <c r="E235" s="56"/>
      <c r="F235" s="56"/>
      <c r="G235" s="56"/>
      <c r="H235" s="56"/>
      <c r="I235" s="59"/>
      <c r="J235" s="80"/>
      <c r="K235" s="58"/>
      <c r="L235" s="59"/>
    </row>
    <row r="236" ht="14.25" hidden="1" spans="1:12">
      <c r="A236" s="80"/>
      <c r="B236" s="81"/>
      <c r="C236" s="56" t="s">
        <v>136</v>
      </c>
      <c r="D236" s="56"/>
      <c r="E236" s="56"/>
      <c r="F236" s="56"/>
      <c r="G236" s="56"/>
      <c r="H236" s="56"/>
      <c r="I236" s="59"/>
      <c r="J236" s="80"/>
      <c r="K236" s="58"/>
      <c r="L236" s="59">
        <f ca="1">L238+L239+L245+L249</f>
        <v>0</v>
      </c>
    </row>
    <row r="237" ht="14.25" hidden="1" spans="1:12">
      <c r="A237" s="80"/>
      <c r="B237" s="81"/>
      <c r="C237" s="82" t="s">
        <v>104</v>
      </c>
      <c r="D237" s="56"/>
      <c r="E237" s="56"/>
      <c r="F237" s="56"/>
      <c r="G237" s="56"/>
      <c r="H237" s="56"/>
      <c r="I237" s="59"/>
      <c r="J237" s="80"/>
      <c r="K237" s="58"/>
      <c r="L237" s="59"/>
    </row>
    <row r="238" ht="14.25" hidden="1" spans="1:12">
      <c r="A238" s="80"/>
      <c r="B238" s="81"/>
      <c r="C238" s="56" t="s">
        <v>137</v>
      </c>
      <c r="D238" s="56"/>
      <c r="E238" s="56"/>
      <c r="F238" s="56"/>
      <c r="G238" s="56"/>
      <c r="H238" s="56"/>
      <c r="I238" s="59"/>
      <c r="J238" s="80"/>
      <c r="K238" s="58"/>
      <c r="L238" s="59">
        <f>SUMIF(CD52:CD226,4,AR52:AR226)</f>
        <v>0</v>
      </c>
    </row>
    <row r="239" ht="14.25" hidden="1" spans="1:12">
      <c r="A239" s="80"/>
      <c r="B239" s="81"/>
      <c r="C239" s="56" t="s">
        <v>106</v>
      </c>
      <c r="D239" s="56"/>
      <c r="E239" s="56"/>
      <c r="F239" s="56"/>
      <c r="G239" s="56"/>
      <c r="H239" s="56"/>
      <c r="I239" s="59"/>
      <c r="J239" s="80"/>
      <c r="K239" s="58"/>
      <c r="L239" s="59">
        <f>L241+L244+L243</f>
        <v>0</v>
      </c>
    </row>
    <row r="240" ht="14.25" hidden="1" spans="1:12">
      <c r="A240" s="80"/>
      <c r="B240" s="81"/>
      <c r="C240" s="82" t="s">
        <v>107</v>
      </c>
      <c r="D240" s="56"/>
      <c r="E240" s="56"/>
      <c r="F240" s="56"/>
      <c r="G240" s="56"/>
      <c r="H240" s="56"/>
      <c r="I240" s="59"/>
      <c r="J240" s="80"/>
      <c r="K240" s="58"/>
      <c r="L240" s="59"/>
    </row>
    <row r="241" ht="14.25" hidden="1" spans="1:12">
      <c r="A241" s="80"/>
      <c r="B241" s="81"/>
      <c r="C241" s="56" t="s">
        <v>106</v>
      </c>
      <c r="D241" s="56"/>
      <c r="E241" s="56"/>
      <c r="F241" s="56"/>
      <c r="G241" s="56"/>
      <c r="H241" s="56"/>
      <c r="I241" s="59"/>
      <c r="J241" s="80"/>
      <c r="K241" s="58"/>
      <c r="L241" s="59">
        <f>SUMIF(CD52:CD226,4,AO52:AO226)</f>
        <v>0</v>
      </c>
    </row>
    <row r="242" ht="14.25" hidden="1" spans="1:12">
      <c r="A242" s="80"/>
      <c r="B242" s="81"/>
      <c r="C242" s="82" t="s">
        <v>108</v>
      </c>
      <c r="D242" s="56"/>
      <c r="E242" s="56"/>
      <c r="F242" s="56"/>
      <c r="G242" s="56"/>
      <c r="H242" s="56"/>
      <c r="I242" s="59"/>
      <c r="J242" s="80"/>
      <c r="K242" s="58"/>
      <c r="L242" s="59"/>
    </row>
    <row r="243" ht="14.25" hidden="1" spans="1:12">
      <c r="A243" s="80"/>
      <c r="B243" s="81"/>
      <c r="C243" s="56" t="s">
        <v>109</v>
      </c>
      <c r="D243" s="56"/>
      <c r="E243" s="56"/>
      <c r="F243" s="56"/>
      <c r="G243" s="56"/>
      <c r="H243" s="56"/>
      <c r="I243" s="59"/>
      <c r="J243" s="80"/>
      <c r="K243" s="58"/>
      <c r="L243" s="59">
        <f>SUMIF(CD52:CD226,4,AT52:AT226)</f>
        <v>0</v>
      </c>
    </row>
    <row r="244" ht="14.25" hidden="1" spans="1:12">
      <c r="A244" s="80"/>
      <c r="B244" s="81"/>
      <c r="C244" s="56" t="s">
        <v>110</v>
      </c>
      <c r="D244" s="56"/>
      <c r="E244" s="56"/>
      <c r="F244" s="56"/>
      <c r="G244" s="56"/>
      <c r="H244" s="56"/>
      <c r="I244" s="59"/>
      <c r="J244" s="80"/>
      <c r="K244" s="58"/>
      <c r="L244" s="59">
        <f>SUMIF(CD52:CD226,4,AV52:AV226)</f>
        <v>0</v>
      </c>
    </row>
    <row r="245" ht="14.25" hidden="1" spans="1:12">
      <c r="A245" s="80"/>
      <c r="B245" s="81"/>
      <c r="C245" s="56" t="s">
        <v>111</v>
      </c>
      <c r="D245" s="56"/>
      <c r="E245" s="56"/>
      <c r="F245" s="56"/>
      <c r="G245" s="56"/>
      <c r="H245" s="56"/>
      <c r="I245" s="59"/>
      <c r="J245" s="80"/>
      <c r="K245" s="58"/>
      <c r="L245" s="59">
        <f ca="1">L247+L248</f>
        <v>0</v>
      </c>
    </row>
    <row r="246" ht="14.25" hidden="1" spans="1:12">
      <c r="A246" s="80"/>
      <c r="B246" s="81"/>
      <c r="C246" s="82" t="s">
        <v>107</v>
      </c>
      <c r="D246" s="56"/>
      <c r="E246" s="56"/>
      <c r="F246" s="56"/>
      <c r="G246" s="56"/>
      <c r="H246" s="56"/>
      <c r="I246" s="59"/>
      <c r="J246" s="80"/>
      <c r="K246" s="58"/>
      <c r="L246" s="59"/>
    </row>
    <row r="247" ht="14.25" hidden="1" spans="1:12">
      <c r="A247" s="80"/>
      <c r="B247" s="81"/>
      <c r="C247" s="56" t="s">
        <v>112</v>
      </c>
      <c r="D247" s="56"/>
      <c r="E247" s="56"/>
      <c r="F247" s="56"/>
      <c r="G247" s="56"/>
      <c r="H247" s="56"/>
      <c r="I247" s="59"/>
      <c r="J247" s="80"/>
      <c r="K247" s="58"/>
      <c r="L247" s="59">
        <f ca="1">SUMIF(CD52:CD226,4,AW52:AW226)-SUMIF(CD52:CD226,4,BK52:BK226)</f>
        <v>0</v>
      </c>
    </row>
    <row r="248" ht="14.25" hidden="1" spans="1:12">
      <c r="A248" s="80"/>
      <c r="B248" s="81"/>
      <c r="C248" s="56" t="s">
        <v>113</v>
      </c>
      <c r="D248" s="56"/>
      <c r="E248" s="56"/>
      <c r="F248" s="56"/>
      <c r="G248" s="56"/>
      <c r="H248" s="56"/>
      <c r="I248" s="59"/>
      <c r="J248" s="80"/>
      <c r="K248" s="58"/>
      <c r="L248" s="59">
        <f>SUMIF(CD52:CD226,4,BC52:BC226)</f>
        <v>0</v>
      </c>
    </row>
    <row r="249" ht="14.25" hidden="1" spans="1:12">
      <c r="A249" s="80"/>
      <c r="B249" s="81"/>
      <c r="C249" s="56" t="s">
        <v>114</v>
      </c>
      <c r="D249" s="56"/>
      <c r="E249" s="56"/>
      <c r="F249" s="56"/>
      <c r="G249" s="56"/>
      <c r="H249" s="56"/>
      <c r="I249" s="59"/>
      <c r="J249" s="80"/>
      <c r="K249" s="58"/>
      <c r="L249" s="59">
        <f>SUMIF(CD52:CD226,4,BB52:BB226)</f>
        <v>0</v>
      </c>
    </row>
    <row r="250" ht="14.25" hidden="1" spans="1:12">
      <c r="A250" s="80"/>
      <c r="B250" s="81"/>
      <c r="C250" s="56" t="s">
        <v>138</v>
      </c>
      <c r="D250" s="56"/>
      <c r="E250" s="56"/>
      <c r="F250" s="56"/>
      <c r="G250" s="56"/>
      <c r="H250" s="56"/>
      <c r="I250" s="59"/>
      <c r="J250" s="80"/>
      <c r="K250" s="58"/>
      <c r="L250" s="59">
        <f>SUMIF(CD52:CD226,4,AR52:AR226)+SUMIF(CD52:CD226,4,AT52:AT226)+SUMIF(CD52:CD226,4,AV52:AV226)</f>
        <v>0</v>
      </c>
    </row>
    <row r="251" ht="14.25" hidden="1" spans="1:12">
      <c r="A251" s="80"/>
      <c r="B251" s="81"/>
      <c r="C251" s="56" t="s">
        <v>139</v>
      </c>
      <c r="D251" s="56"/>
      <c r="E251" s="56"/>
      <c r="F251" s="56"/>
      <c r="G251" s="56"/>
      <c r="H251" s="56"/>
      <c r="I251" s="59"/>
      <c r="J251" s="80"/>
      <c r="K251" s="58"/>
      <c r="L251" s="59">
        <f ca="1">SUMIF(CD52:CD226,4,AZ52:AZ226)</f>
        <v>0</v>
      </c>
    </row>
    <row r="252" ht="14.25" hidden="1" spans="1:12">
      <c r="A252" s="80"/>
      <c r="B252" s="81"/>
      <c r="C252" s="56" t="s">
        <v>140</v>
      </c>
      <c r="D252" s="56"/>
      <c r="E252" s="56"/>
      <c r="F252" s="56"/>
      <c r="G252" s="56"/>
      <c r="H252" s="56"/>
      <c r="I252" s="59"/>
      <c r="J252" s="80"/>
      <c r="K252" s="58"/>
      <c r="L252" s="59">
        <f ca="1">SUMIF(CD52:CD226,4,BA52:BA226)</f>
        <v>0</v>
      </c>
    </row>
    <row r="254" ht="15" spans="1:12">
      <c r="A254" s="78"/>
      <c r="B254" s="79"/>
      <c r="C254" s="67" t="s">
        <v>148</v>
      </c>
      <c r="D254" s="67"/>
      <c r="E254" s="67"/>
      <c r="F254" s="67"/>
      <c r="G254" s="67"/>
      <c r="H254" s="67"/>
      <c r="I254" s="74"/>
      <c r="J254" s="78"/>
      <c r="K254" s="86"/>
      <c r="L254" s="74">
        <f ca="1">L183+L203+L223+L228</f>
        <v>8290.89</v>
      </c>
    </row>
    <row r="255" ht="14.25" spans="1:12">
      <c r="A255" s="80"/>
      <c r="B255" s="81"/>
      <c r="C255" s="82" t="s">
        <v>104</v>
      </c>
      <c r="D255" s="56"/>
      <c r="E255" s="56"/>
      <c r="F255" s="56"/>
      <c r="G255" s="56"/>
      <c r="H255" s="56"/>
      <c r="I255" s="59"/>
      <c r="J255" s="80"/>
      <c r="K255" s="58"/>
      <c r="L255" s="59"/>
    </row>
    <row r="256" ht="14.25" spans="1:12">
      <c r="A256" s="80"/>
      <c r="B256" s="81"/>
      <c r="C256" s="56" t="s">
        <v>136</v>
      </c>
      <c r="D256" s="56"/>
      <c r="E256" s="56"/>
      <c r="F256" s="56"/>
      <c r="G256" s="56"/>
      <c r="H256" s="56"/>
      <c r="I256" s="59"/>
      <c r="J256" s="80"/>
      <c r="K256" s="58"/>
      <c r="L256" s="59">
        <f ca="1">L258+L259+L265+L269</f>
        <v>4338.33</v>
      </c>
    </row>
    <row r="257" ht="14.25" spans="1:12">
      <c r="A257" s="80"/>
      <c r="B257" s="81"/>
      <c r="C257" s="82" t="s">
        <v>104</v>
      </c>
      <c r="D257" s="56"/>
      <c r="E257" s="56"/>
      <c r="F257" s="56"/>
      <c r="G257" s="56"/>
      <c r="H257" s="56"/>
      <c r="I257" s="59"/>
      <c r="J257" s="80"/>
      <c r="K257" s="58"/>
      <c r="L257" s="59"/>
    </row>
    <row r="258" ht="14.25" spans="1:12">
      <c r="A258" s="80"/>
      <c r="B258" s="81"/>
      <c r="C258" s="56" t="s">
        <v>137</v>
      </c>
      <c r="D258" s="56"/>
      <c r="E258" s="56"/>
      <c r="F258" s="56"/>
      <c r="G258" s="56"/>
      <c r="H258" s="56"/>
      <c r="I258" s="59"/>
      <c r="J258" s="80"/>
      <c r="K258" s="58"/>
      <c r="L258" s="59">
        <f>SUM(AR52:AR252)</f>
        <v>2654.36</v>
      </c>
    </row>
    <row r="259" ht="14.25" hidden="1" spans="1:12">
      <c r="A259" s="80"/>
      <c r="B259" s="81"/>
      <c r="C259" s="56" t="s">
        <v>106</v>
      </c>
      <c r="D259" s="56"/>
      <c r="E259" s="56"/>
      <c r="F259" s="56"/>
      <c r="G259" s="56"/>
      <c r="H259" s="56"/>
      <c r="I259" s="59"/>
      <c r="J259" s="80"/>
      <c r="K259" s="58"/>
      <c r="L259" s="59">
        <f>L261+L264+L263</f>
        <v>125.97</v>
      </c>
    </row>
    <row r="260" ht="14.25" hidden="1" spans="1:12">
      <c r="A260" s="80"/>
      <c r="B260" s="81"/>
      <c r="C260" s="82" t="s">
        <v>107</v>
      </c>
      <c r="D260" s="56"/>
      <c r="E260" s="56"/>
      <c r="F260" s="56"/>
      <c r="G260" s="56"/>
      <c r="H260" s="56"/>
      <c r="I260" s="59"/>
      <c r="J260" s="80"/>
      <c r="K260" s="58"/>
      <c r="L260" s="59"/>
    </row>
    <row r="261" ht="14.25" spans="1:12">
      <c r="A261" s="80"/>
      <c r="B261" s="81"/>
      <c r="C261" s="56" t="s">
        <v>106</v>
      </c>
      <c r="D261" s="56"/>
      <c r="E261" s="56"/>
      <c r="F261" s="56"/>
      <c r="G261" s="56"/>
      <c r="H261" s="56"/>
      <c r="I261" s="59"/>
      <c r="J261" s="80"/>
      <c r="K261" s="58"/>
      <c r="L261" s="59">
        <f>SUM(AO52:AO252)</f>
        <v>71.28</v>
      </c>
    </row>
    <row r="262" ht="14.25" hidden="1" spans="1:12">
      <c r="A262" s="80"/>
      <c r="B262" s="81"/>
      <c r="C262" s="82" t="s">
        <v>108</v>
      </c>
      <c r="D262" s="56"/>
      <c r="E262" s="56"/>
      <c r="F262" s="56"/>
      <c r="G262" s="56"/>
      <c r="H262" s="56"/>
      <c r="I262" s="59"/>
      <c r="J262" s="80"/>
      <c r="K262" s="58"/>
      <c r="L262" s="59"/>
    </row>
    <row r="263" ht="14.25" spans="1:12">
      <c r="A263" s="80"/>
      <c r="B263" s="81"/>
      <c r="C263" s="56" t="s">
        <v>109</v>
      </c>
      <c r="D263" s="56"/>
      <c r="E263" s="56"/>
      <c r="F263" s="56"/>
      <c r="G263" s="56"/>
      <c r="H263" s="56"/>
      <c r="I263" s="59"/>
      <c r="J263" s="80"/>
      <c r="K263" s="58"/>
      <c r="L263" s="59">
        <f>SUM(AT52:AT252)</f>
        <v>54.69</v>
      </c>
    </row>
    <row r="264" ht="14.25" hidden="1" spans="1:12">
      <c r="A264" s="80"/>
      <c r="B264" s="81"/>
      <c r="C264" s="56" t="s">
        <v>110</v>
      </c>
      <c r="D264" s="56"/>
      <c r="E264" s="56"/>
      <c r="F264" s="56"/>
      <c r="G264" s="56"/>
      <c r="H264" s="56"/>
      <c r="I264" s="59"/>
      <c r="J264" s="80"/>
      <c r="K264" s="58"/>
      <c r="L264" s="59">
        <f>SUM(AV52:AV252)</f>
        <v>0</v>
      </c>
    </row>
    <row r="265" ht="14.25" spans="1:12">
      <c r="A265" s="80"/>
      <c r="B265" s="81"/>
      <c r="C265" s="56" t="s">
        <v>111</v>
      </c>
      <c r="D265" s="56"/>
      <c r="E265" s="56"/>
      <c r="F265" s="56"/>
      <c r="G265" s="56"/>
      <c r="H265" s="56"/>
      <c r="I265" s="59"/>
      <c r="J265" s="80"/>
      <c r="K265" s="58"/>
      <c r="L265" s="59">
        <f ca="1">L267+L268</f>
        <v>1558</v>
      </c>
    </row>
    <row r="266" ht="14.25" spans="1:12">
      <c r="A266" s="80"/>
      <c r="B266" s="81"/>
      <c r="C266" s="82" t="s">
        <v>107</v>
      </c>
      <c r="D266" s="56"/>
      <c r="E266" s="56"/>
      <c r="F266" s="56"/>
      <c r="G266" s="56"/>
      <c r="H266" s="56"/>
      <c r="I266" s="59"/>
      <c r="J266" s="80"/>
      <c r="K266" s="58"/>
      <c r="L266" s="59"/>
    </row>
    <row r="267" ht="14.25" spans="1:12">
      <c r="A267" s="80"/>
      <c r="B267" s="81"/>
      <c r="C267" s="56" t="s">
        <v>112</v>
      </c>
      <c r="D267" s="56"/>
      <c r="E267" s="56"/>
      <c r="F267" s="56"/>
      <c r="G267" s="56"/>
      <c r="H267" s="56"/>
      <c r="I267" s="59"/>
      <c r="J267" s="80"/>
      <c r="K267" s="58"/>
      <c r="L267" s="59">
        <f ca="1">SUM(AW52:AW252)-SUM(BK52:BK252)</f>
        <v>1558</v>
      </c>
    </row>
    <row r="268" ht="14.25" hidden="1" spans="1:12">
      <c r="A268" s="80"/>
      <c r="B268" s="81"/>
      <c r="C268" s="56" t="s">
        <v>113</v>
      </c>
      <c r="D268" s="56"/>
      <c r="E268" s="56"/>
      <c r="F268" s="56"/>
      <c r="G268" s="56"/>
      <c r="H268" s="56"/>
      <c r="I268" s="59"/>
      <c r="J268" s="80"/>
      <c r="K268" s="58"/>
      <c r="L268" s="59">
        <f>SUM(BC52:BC252)</f>
        <v>0</v>
      </c>
    </row>
    <row r="269" ht="14.25" hidden="1" spans="1:12">
      <c r="A269" s="80"/>
      <c r="B269" s="81"/>
      <c r="C269" s="56" t="s">
        <v>114</v>
      </c>
      <c r="D269" s="56"/>
      <c r="E269" s="56"/>
      <c r="F269" s="56"/>
      <c r="G269" s="56"/>
      <c r="H269" s="56"/>
      <c r="I269" s="59"/>
      <c r="J269" s="80"/>
      <c r="K269" s="58"/>
      <c r="L269" s="59">
        <f>SUM(BB52:BB252)</f>
        <v>0</v>
      </c>
    </row>
    <row r="270" ht="14.25" spans="1:12">
      <c r="A270" s="80"/>
      <c r="B270" s="81"/>
      <c r="C270" s="56" t="s">
        <v>115</v>
      </c>
      <c r="D270" s="56"/>
      <c r="E270" s="56"/>
      <c r="F270" s="56"/>
      <c r="G270" s="56"/>
      <c r="H270" s="56"/>
      <c r="I270" s="59"/>
      <c r="J270" s="80"/>
      <c r="K270" s="58"/>
      <c r="L270" s="59">
        <f>SUM(AR52:AR252)+SUM(AT52:AT252)+SUM(AV52:AV252)</f>
        <v>2709.05</v>
      </c>
    </row>
    <row r="271" ht="14.25" spans="1:12">
      <c r="A271" s="80"/>
      <c r="B271" s="81"/>
      <c r="C271" s="56" t="s">
        <v>116</v>
      </c>
      <c r="D271" s="56"/>
      <c r="E271" s="56"/>
      <c r="F271" s="56"/>
      <c r="G271" s="56"/>
      <c r="H271" s="56"/>
      <c r="I271" s="59"/>
      <c r="J271" s="80"/>
      <c r="K271" s="58"/>
      <c r="L271" s="59">
        <f ca="1">SUM(AZ52:AZ252)</f>
        <v>2603.85</v>
      </c>
    </row>
    <row r="272" ht="14.25" spans="1:12">
      <c r="A272" s="80"/>
      <c r="B272" s="81"/>
      <c r="C272" s="56" t="s">
        <v>117</v>
      </c>
      <c r="D272" s="56"/>
      <c r="E272" s="56"/>
      <c r="F272" s="56"/>
      <c r="G272" s="56"/>
      <c r="H272" s="56"/>
      <c r="I272" s="59"/>
      <c r="J272" s="80"/>
      <c r="K272" s="58"/>
      <c r="L272" s="59">
        <f ca="1">SUM(BA52:BA252)</f>
        <v>1348.71</v>
      </c>
    </row>
    <row r="273" ht="14.25" hidden="1" spans="1:12">
      <c r="A273" s="80"/>
      <c r="B273" s="81"/>
      <c r="C273" s="56" t="s">
        <v>149</v>
      </c>
      <c r="D273" s="56"/>
      <c r="E273" s="56"/>
      <c r="F273" s="56"/>
      <c r="G273" s="56"/>
      <c r="H273" s="56"/>
      <c r="I273" s="59"/>
      <c r="J273" s="80"/>
      <c r="K273" s="58"/>
      <c r="L273" s="59">
        <f>L275+L276</f>
        <v>0</v>
      </c>
    </row>
    <row r="274" ht="14.25" hidden="1" spans="1:12">
      <c r="A274" s="80"/>
      <c r="B274" s="81"/>
      <c r="C274" s="82" t="s">
        <v>104</v>
      </c>
      <c r="D274" s="56"/>
      <c r="E274" s="56"/>
      <c r="F274" s="56"/>
      <c r="G274" s="56"/>
      <c r="H274" s="56"/>
      <c r="I274" s="59"/>
      <c r="J274" s="80"/>
      <c r="K274" s="58"/>
      <c r="L274" s="59"/>
    </row>
    <row r="275" ht="14.25" hidden="1" spans="1:12">
      <c r="A275" s="80"/>
      <c r="B275" s="81"/>
      <c r="C275" s="56" t="s">
        <v>119</v>
      </c>
      <c r="D275" s="56"/>
      <c r="E275" s="56"/>
      <c r="F275" s="56"/>
      <c r="G275" s="56"/>
      <c r="H275" s="56"/>
      <c r="I275" s="59"/>
      <c r="J275" s="80"/>
      <c r="K275" s="58"/>
      <c r="L275" s="59">
        <f>SUM(BK52:BK252)</f>
        <v>0</v>
      </c>
    </row>
    <row r="276" ht="14.25" hidden="1" spans="1:12">
      <c r="A276" s="80"/>
      <c r="B276" s="81"/>
      <c r="C276" s="56" t="s">
        <v>120</v>
      </c>
      <c r="D276" s="56"/>
      <c r="E276" s="56"/>
      <c r="F276" s="56"/>
      <c r="G276" s="56"/>
      <c r="H276" s="56"/>
      <c r="I276" s="59"/>
      <c r="J276" s="80"/>
      <c r="K276" s="58"/>
      <c r="L276" s="59">
        <f>SUM(BD52:BD252)</f>
        <v>0</v>
      </c>
    </row>
    <row r="277" ht="14.25" hidden="1" spans="1:12">
      <c r="A277" s="80"/>
      <c r="B277" s="81"/>
      <c r="C277" s="56" t="s">
        <v>150</v>
      </c>
      <c r="D277" s="56"/>
      <c r="E277" s="56"/>
      <c r="F277" s="56"/>
      <c r="G277" s="56"/>
      <c r="H277" s="56"/>
      <c r="I277" s="59"/>
      <c r="J277" s="80"/>
      <c r="K277" s="58"/>
      <c r="L277" s="59">
        <f ca="1">L228</f>
        <v>0</v>
      </c>
    </row>
    <row r="278" ht="15" spans="1:12">
      <c r="A278" s="80"/>
      <c r="B278" s="81"/>
      <c r="C278" s="67" t="s">
        <v>124</v>
      </c>
      <c r="D278" s="56"/>
      <c r="E278" s="56"/>
      <c r="F278" s="56"/>
      <c r="G278" s="56"/>
      <c r="H278" s="56"/>
      <c r="I278" s="59"/>
      <c r="J278" s="80"/>
      <c r="K278" s="58"/>
      <c r="L278" s="59"/>
    </row>
    <row r="279" ht="14.25" spans="1:12">
      <c r="A279" s="80"/>
      <c r="B279" s="81"/>
      <c r="C279" s="56" t="s">
        <v>125</v>
      </c>
      <c r="D279" s="56"/>
      <c r="E279" s="56"/>
      <c r="F279" s="56"/>
      <c r="G279" s="56"/>
      <c r="H279" s="56"/>
      <c r="I279" s="59"/>
      <c r="J279" s="80"/>
      <c r="K279" s="58"/>
      <c r="L279" s="59">
        <f>SUM(AX52:AX252)</f>
        <v>1505.51</v>
      </c>
    </row>
    <row r="280" ht="14.25" hidden="1" spans="1:12">
      <c r="A280" s="80"/>
      <c r="B280" s="81"/>
      <c r="C280" s="56" t="s">
        <v>126</v>
      </c>
      <c r="D280" s="56"/>
      <c r="E280" s="56"/>
      <c r="F280" s="56"/>
      <c r="G280" s="56"/>
      <c r="H280" s="56"/>
      <c r="I280" s="59"/>
      <c r="J280" s="80"/>
      <c r="K280" s="58"/>
      <c r="L280" s="59">
        <f>SUM(AY52:AY252)</f>
        <v>0</v>
      </c>
    </row>
    <row r="281" ht="14.25" spans="1:12">
      <c r="A281" s="80"/>
      <c r="B281" s="81"/>
      <c r="C281" s="56" t="s">
        <v>127</v>
      </c>
      <c r="D281" s="56"/>
      <c r="E281" s="56"/>
      <c r="F281" s="73"/>
      <c r="G281" s="62">
        <f ca="1">Source!F250</f>
        <v>3.440232</v>
      </c>
      <c r="H281" s="80"/>
      <c r="I281" s="80"/>
      <c r="J281" s="80"/>
      <c r="K281" s="80"/>
      <c r="L281" s="80"/>
    </row>
    <row r="282" ht="14.25" spans="1:12">
      <c r="A282" s="80"/>
      <c r="B282" s="81"/>
      <c r="C282" s="56" t="s">
        <v>128</v>
      </c>
      <c r="D282" s="56"/>
      <c r="E282" s="56"/>
      <c r="F282" s="73"/>
      <c r="G282" s="62">
        <f ca="1">Source!F251</f>
        <v>0.05751</v>
      </c>
      <c r="H282" s="80"/>
      <c r="I282" s="80"/>
      <c r="J282" s="80"/>
      <c r="K282" s="80"/>
      <c r="L282" s="80"/>
    </row>
  </sheetData>
  <mergeCells count="219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87:H87"/>
    <mergeCell ref="I87:J87"/>
    <mergeCell ref="K87:L87"/>
    <mergeCell ref="C89:L89"/>
    <mergeCell ref="C90:L90"/>
    <mergeCell ref="C91:F91"/>
    <mergeCell ref="C109:H109"/>
    <mergeCell ref="I109:J109"/>
    <mergeCell ref="K109:L109"/>
    <mergeCell ref="C111:H111"/>
    <mergeCell ref="C112:H112"/>
    <mergeCell ref="C113:H113"/>
    <mergeCell ref="C114:H114"/>
    <mergeCell ref="C115:H115"/>
    <mergeCell ref="C116:H116"/>
    <mergeCell ref="C117:H117"/>
    <mergeCell ref="C118:H118"/>
    <mergeCell ref="C119:H119"/>
    <mergeCell ref="C120:H120"/>
    <mergeCell ref="C121:H121"/>
    <mergeCell ref="C122:H122"/>
    <mergeCell ref="C123:H123"/>
    <mergeCell ref="C124:H124"/>
    <mergeCell ref="C125:H125"/>
    <mergeCell ref="C126:H126"/>
    <mergeCell ref="C127:H127"/>
    <mergeCell ref="C128:H128"/>
    <mergeCell ref="C129:H129"/>
    <mergeCell ref="C130:H130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C139:F139"/>
    <mergeCell ref="C140:F140"/>
    <mergeCell ref="A143:L143"/>
    <mergeCell ref="C145:H145"/>
    <mergeCell ref="I145:J145"/>
    <mergeCell ref="K145:L145"/>
    <mergeCell ref="C147:H147"/>
    <mergeCell ref="I147:J147"/>
    <mergeCell ref="K147:L147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73:H173"/>
    <mergeCell ref="C174:H174"/>
    <mergeCell ref="C175:H175"/>
    <mergeCell ref="C176:H176"/>
    <mergeCell ref="C177:F177"/>
    <mergeCell ref="C178:F178"/>
    <mergeCell ref="C181:H181"/>
    <mergeCell ref="C183:H183"/>
    <mergeCell ref="C184:H184"/>
    <mergeCell ref="C185:H185"/>
    <mergeCell ref="C186:H186"/>
    <mergeCell ref="C187:H187"/>
    <mergeCell ref="C188:H188"/>
    <mergeCell ref="C189:H189"/>
    <mergeCell ref="C190:H190"/>
    <mergeCell ref="C191:H191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3:H223"/>
    <mergeCell ref="C224:H224"/>
    <mergeCell ref="C225:H225"/>
    <mergeCell ref="C226:H226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0:H240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H268"/>
    <mergeCell ref="C269:H269"/>
    <mergeCell ref="C270:H270"/>
    <mergeCell ref="C271:H271"/>
    <mergeCell ref="C272:H272"/>
    <mergeCell ref="C273:H273"/>
    <mergeCell ref="C274:H274"/>
    <mergeCell ref="C275:H275"/>
    <mergeCell ref="C276:H276"/>
    <mergeCell ref="C277:H277"/>
    <mergeCell ref="C278:H278"/>
    <mergeCell ref="C279:H279"/>
    <mergeCell ref="C280:H280"/>
    <mergeCell ref="C281:F281"/>
    <mergeCell ref="C282:F282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O269"/>
  <sheetViews>
    <sheetView topLeftCell="A16" workbookViewId="0">
      <selection activeCell="G39" sqref="G39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1" width="9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",Source!L270," ",Source!CM270)</f>
        <v>ЛОКАЛЬНАЯ СМЕТА № 09-01-01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IF(Source!G270&lt;&gt;"Новая локальная смета",Source!G270,"")</f>
        <v>ПНР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46.47345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ROUND(SUM(AR52:AR270)/1000,2)</f>
        <v>22.13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ROUND(SUM(AT52:AT270)/1000,2)</f>
        <v>0</v>
      </c>
      <c r="L40" s="26" t="s">
        <v>22</v>
      </c>
    </row>
    <row r="41" ht="14.25" customHeight="1" spans="1:12">
      <c r="A41" s="20"/>
      <c r="B41" s="32" t="s">
        <v>26</v>
      </c>
      <c r="C41" s="35">
        <f ca="1">ROUND((Source!F344)/1000,2)</f>
        <v>0</v>
      </c>
      <c r="D41" s="36"/>
      <c r="E41" s="26" t="s">
        <v>22</v>
      </c>
      <c r="F41" s="16"/>
      <c r="G41" s="26" t="s">
        <v>27</v>
      </c>
      <c r="H41" s="20"/>
      <c r="I41" s="26"/>
      <c r="J41" s="36"/>
      <c r="K41" s="70">
        <f ca="1">Source!F349</f>
        <v>21.66912</v>
      </c>
      <c r="L41" s="26" t="s">
        <v>28</v>
      </c>
    </row>
    <row r="42" ht="14.25" customHeight="1" spans="1:12">
      <c r="A42" s="20"/>
      <c r="B42" s="32" t="s">
        <v>29</v>
      </c>
      <c r="C42" s="35">
        <f ca="1">ROUND((Source!F345)/1000,2)</f>
        <v>0</v>
      </c>
      <c r="D42" s="36"/>
      <c r="E42" s="26" t="s">
        <v>22</v>
      </c>
      <c r="F42" s="16"/>
      <c r="G42" s="26" t="s">
        <v>30</v>
      </c>
      <c r="H42" s="20"/>
      <c r="I42" s="26"/>
      <c r="J42" s="71"/>
      <c r="K42" s="70">
        <f ca="1">Source!F350</f>
        <v>0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ROUND((Source!F336)/1000,2)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4">
        <f ca="1">ROUND((Source!F346)/1000,5)</f>
        <v>46.47345</v>
      </c>
      <c r="D44" s="34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151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28.5" spans="1:12">
      <c r="A54" s="89" t="s">
        <v>152</v>
      </c>
      <c r="B54" s="56" t="s">
        <v>153</v>
      </c>
      <c r="C54" s="56" t="str">
        <f>Source!G278</f>
        <v>Измерение сопротивления растеканию тока: заземлителя</v>
      </c>
      <c r="D54" s="57" t="str">
        <f>Source!H278</f>
        <v>измерение</v>
      </c>
      <c r="E54" s="58">
        <f>Source!K278</f>
        <v>3</v>
      </c>
      <c r="F54" s="58"/>
      <c r="G54" s="58">
        <f>Source!I278</f>
        <v>3</v>
      </c>
      <c r="H54" s="59"/>
      <c r="I54" s="73"/>
      <c r="J54" s="59"/>
      <c r="K54" s="73"/>
      <c r="L54" s="59"/>
    </row>
    <row r="55" spans="3:12">
      <c r="C55" s="60" t="s">
        <v>154</v>
      </c>
      <c r="D55" s="60"/>
      <c r="E55" s="60"/>
      <c r="F55" s="60"/>
      <c r="G55" s="60"/>
      <c r="H55" s="60"/>
      <c r="I55" s="60"/>
      <c r="J55" s="60"/>
      <c r="K55" s="60"/>
      <c r="L55" s="60"/>
    </row>
    <row r="56" ht="15" spans="1:12">
      <c r="A56" s="61"/>
      <c r="B56" s="58">
        <v>1</v>
      </c>
      <c r="C56" s="61" t="s">
        <v>52</v>
      </c>
      <c r="D56" s="57" t="s">
        <v>28</v>
      </c>
      <c r="E56" s="62"/>
      <c r="F56" s="58"/>
      <c r="G56" s="58">
        <f ca="1">Source!U278</f>
        <v>3.6</v>
      </c>
      <c r="H56" s="58"/>
      <c r="I56" s="58"/>
      <c r="J56" s="58"/>
      <c r="K56" s="58"/>
      <c r="L56" s="74">
        <f>SUM(L57:L58)-SUMIF(CE57:CE58,1,L57:L58)</f>
        <v>3882.04</v>
      </c>
    </row>
    <row r="57" ht="14.25" spans="1:12">
      <c r="A57" s="56"/>
      <c r="B57" s="56" t="s">
        <v>155</v>
      </c>
      <c r="C57" s="56" t="s">
        <v>156</v>
      </c>
      <c r="D57" s="57" t="s">
        <v>157</v>
      </c>
      <c r="E57" s="58">
        <v>0.5</v>
      </c>
      <c r="F57" s="58">
        <f>ROUND(1.2,7)</f>
        <v>1.2</v>
      </c>
      <c r="G57" s="58">
        <f>SmtRes!CX179</f>
        <v>1.8</v>
      </c>
      <c r="H57" s="59"/>
      <c r="I57" s="73"/>
      <c r="J57" s="59">
        <f>SmtRes!CZ179</f>
        <v>1090.46</v>
      </c>
      <c r="K57" s="73"/>
      <c r="L57" s="59">
        <f>SmtRes!DI179</f>
        <v>1962.83</v>
      </c>
    </row>
    <row r="58" ht="14.25" spans="1:12">
      <c r="A58" s="56"/>
      <c r="B58" s="56" t="s">
        <v>158</v>
      </c>
      <c r="C58" s="63" t="s">
        <v>159</v>
      </c>
      <c r="D58" s="64" t="s">
        <v>157</v>
      </c>
      <c r="E58" s="65">
        <v>0.5</v>
      </c>
      <c r="F58" s="65">
        <f>ROUND(1.2,7)</f>
        <v>1.2</v>
      </c>
      <c r="G58" s="65">
        <f>SmtRes!CX180</f>
        <v>1.8</v>
      </c>
      <c r="H58" s="66"/>
      <c r="I58" s="75"/>
      <c r="J58" s="66">
        <f>SmtRes!CZ180</f>
        <v>1066.23</v>
      </c>
      <c r="K58" s="75"/>
      <c r="L58" s="66">
        <f>SmtRes!DI180</f>
        <v>1919.21</v>
      </c>
    </row>
    <row r="59" ht="15" spans="1:12">
      <c r="A59" s="56"/>
      <c r="B59" s="56"/>
      <c r="C59" s="67" t="s">
        <v>55</v>
      </c>
      <c r="D59" s="57"/>
      <c r="E59" s="58"/>
      <c r="F59" s="58"/>
      <c r="G59" s="58"/>
      <c r="H59" s="59"/>
      <c r="I59" s="73"/>
      <c r="J59" s="59"/>
      <c r="K59" s="73"/>
      <c r="L59" s="59">
        <f>L56</f>
        <v>3882.04</v>
      </c>
    </row>
    <row r="60" ht="14.25" spans="1:12">
      <c r="A60" s="56"/>
      <c r="B60" s="56"/>
      <c r="C60" s="56" t="s">
        <v>56</v>
      </c>
      <c r="D60" s="57"/>
      <c r="E60" s="58"/>
      <c r="F60" s="58"/>
      <c r="G60" s="58"/>
      <c r="H60" s="59"/>
      <c r="I60" s="73"/>
      <c r="J60" s="59"/>
      <c r="K60" s="73"/>
      <c r="L60" s="59">
        <f>SUM(AR54:AR63)+SUM(AS54:AS63)+SUM(AT54:AT63)+SUM(AU54:AU63)+SUM(AV54:AV63)</f>
        <v>3882.04</v>
      </c>
    </row>
    <row r="61" ht="14.25" spans="1:12">
      <c r="A61" s="56"/>
      <c r="B61" s="56" t="s">
        <v>160</v>
      </c>
      <c r="C61" s="56" t="s">
        <v>161</v>
      </c>
      <c r="D61" s="57" t="s">
        <v>59</v>
      </c>
      <c r="E61" s="58">
        <f>Source!BZ278</f>
        <v>74</v>
      </c>
      <c r="F61" s="58"/>
      <c r="G61" s="58">
        <f>Source!AT278</f>
        <v>74</v>
      </c>
      <c r="H61" s="59"/>
      <c r="I61" s="73"/>
      <c r="J61" s="59"/>
      <c r="K61" s="73"/>
      <c r="L61" s="59">
        <f ca="1">SUM(AZ54:AZ63)</f>
        <v>2872.71</v>
      </c>
    </row>
    <row r="62" ht="14.25" spans="1:12">
      <c r="A62" s="63"/>
      <c r="B62" s="63" t="s">
        <v>162</v>
      </c>
      <c r="C62" s="63" t="s">
        <v>163</v>
      </c>
      <c r="D62" s="64" t="s">
        <v>59</v>
      </c>
      <c r="E62" s="65">
        <f>Source!CA278</f>
        <v>36</v>
      </c>
      <c r="F62" s="65"/>
      <c r="G62" s="65">
        <f>Source!AU278</f>
        <v>36</v>
      </c>
      <c r="H62" s="66"/>
      <c r="I62" s="75"/>
      <c r="J62" s="66"/>
      <c r="K62" s="75"/>
      <c r="L62" s="66">
        <f ca="1">SUM(BA54:BA63)</f>
        <v>1397.53</v>
      </c>
    </row>
    <row r="63" ht="15" spans="3:82">
      <c r="C63" s="68" t="s">
        <v>62</v>
      </c>
      <c r="D63" s="68"/>
      <c r="E63" s="68"/>
      <c r="F63" s="68"/>
      <c r="G63" s="68"/>
      <c r="H63" s="68"/>
      <c r="I63" s="76">
        <f ca="1">IF(E54&lt;&gt;0,K63/E54,0)</f>
        <v>2717.42666666667</v>
      </c>
      <c r="J63" s="76"/>
      <c r="K63" s="76">
        <f ca="1">L56+L61+L62</f>
        <v>8152.28</v>
      </c>
      <c r="L63" s="76"/>
      <c r="AD63">
        <f ca="1">ROUND((Source!AT278/100)*((ROUND(SUMIF(SmtRes!AQ179:SmtRes!AQ180,"=1",SmtRes!AD179:SmtRes!AD180)*Source!I278,2)+ROUND(SUMIF(SmtRes!AQ179:SmtRes!AQ180,"=1",SmtRes!AC179:SmtRes!AC180)*Source!I278,2))),2)</f>
        <v>4787.85</v>
      </c>
      <c r="AE63">
        <f ca="1">ROUND((Source!AU278/100)*((ROUND(SUMIF(SmtRes!AQ179:SmtRes!AQ180,"=1",SmtRes!AD179:SmtRes!AD180)*Source!I278,2)+ROUND(SUMIF(SmtRes!AQ179:SmtRes!AQ180,"=1",SmtRes!AC179:SmtRes!AC180)*Source!I278,2))),2)</f>
        <v>2329.23</v>
      </c>
      <c r="AN63" s="77">
        <f ca="1">L56+L61+L62</f>
        <v>8152.28</v>
      </c>
      <c r="AO63">
        <f>0</f>
        <v>0</v>
      </c>
      <c r="AQ63" t="s">
        <v>63</v>
      </c>
      <c r="AR63" s="77">
        <f>L56</f>
        <v>3882.04</v>
      </c>
      <c r="AT63">
        <f>0</f>
        <v>0</v>
      </c>
      <c r="AV63" t="s">
        <v>63</v>
      </c>
      <c r="AW63">
        <f>0</f>
        <v>0</v>
      </c>
      <c r="AZ63">
        <f ca="1">Source!X278</f>
        <v>2872.71</v>
      </c>
      <c r="BA63">
        <f ca="1">Source!Y278</f>
        <v>1397.53</v>
      </c>
      <c r="BT63" s="77">
        <f ca="1">K63</f>
        <v>8152.28</v>
      </c>
      <c r="BW63">
        <f ca="1">ROUND(K63*80/100,2)</f>
        <v>6521.82</v>
      </c>
      <c r="BX63" s="77">
        <f ca="1">K63-BW63</f>
        <v>1630.46</v>
      </c>
      <c r="CB63">
        <f>Source!BM278</f>
        <v>200001</v>
      </c>
      <c r="CC63" t="str">
        <f>Source!E278</f>
        <v>1</v>
      </c>
      <c r="CD63">
        <v>4</v>
      </c>
    </row>
    <row r="64" ht="42.75" spans="1:12">
      <c r="A64" s="89" t="s">
        <v>47</v>
      </c>
      <c r="B64" s="56" t="s">
        <v>164</v>
      </c>
      <c r="C64" s="56" t="str">
        <f>Source!G280</f>
        <v>Проверка наличия цепи между заземлителями и заземленными элементами</v>
      </c>
      <c r="D64" s="57" t="str">
        <f>Source!H280</f>
        <v>100 измерений</v>
      </c>
      <c r="E64" s="58">
        <f>Source!K280</f>
        <v>0.06</v>
      </c>
      <c r="F64" s="58"/>
      <c r="G64" s="58">
        <f>Source!I280</f>
        <v>0.06</v>
      </c>
      <c r="H64" s="59"/>
      <c r="I64" s="73"/>
      <c r="J64" s="59"/>
      <c r="K64" s="73"/>
      <c r="L64" s="59"/>
    </row>
    <row r="65" spans="3:12">
      <c r="C65" s="60" t="s">
        <v>154</v>
      </c>
      <c r="D65" s="60"/>
      <c r="E65" s="60"/>
      <c r="F65" s="60"/>
      <c r="G65" s="60"/>
      <c r="H65" s="60"/>
      <c r="I65" s="60"/>
      <c r="J65" s="60"/>
      <c r="K65" s="60"/>
      <c r="L65" s="60"/>
    </row>
    <row r="66" ht="15" spans="1:12">
      <c r="A66" s="61"/>
      <c r="B66" s="58">
        <v>1</v>
      </c>
      <c r="C66" s="61" t="s">
        <v>52</v>
      </c>
      <c r="D66" s="57" t="s">
        <v>28</v>
      </c>
      <c r="E66" s="62"/>
      <c r="F66" s="58"/>
      <c r="G66" s="58">
        <f ca="1">Source!U280</f>
        <v>0.93312</v>
      </c>
      <c r="H66" s="58"/>
      <c r="I66" s="58"/>
      <c r="J66" s="58"/>
      <c r="K66" s="58"/>
      <c r="L66" s="74">
        <f>SUM(L67:L68)-SUMIF(CE67:CE68,1,L67:L68)</f>
        <v>1006.23</v>
      </c>
    </row>
    <row r="67" ht="14.25" spans="1:12">
      <c r="A67" s="56"/>
      <c r="B67" s="56" t="s">
        <v>155</v>
      </c>
      <c r="C67" s="56" t="s">
        <v>156</v>
      </c>
      <c r="D67" s="57" t="s">
        <v>157</v>
      </c>
      <c r="E67" s="58">
        <v>6.48</v>
      </c>
      <c r="F67" s="58">
        <f>ROUND(1.2,7)</f>
        <v>1.2</v>
      </c>
      <c r="G67" s="58">
        <f>SmtRes!CX183</f>
        <v>0.46656</v>
      </c>
      <c r="H67" s="59"/>
      <c r="I67" s="73"/>
      <c r="J67" s="59">
        <f>SmtRes!CZ183</f>
        <v>1090.46</v>
      </c>
      <c r="K67" s="73"/>
      <c r="L67" s="59">
        <f>SmtRes!DI183</f>
        <v>508.77</v>
      </c>
    </row>
    <row r="68" ht="14.25" spans="1:12">
      <c r="A68" s="56"/>
      <c r="B68" s="56" t="s">
        <v>158</v>
      </c>
      <c r="C68" s="63" t="s">
        <v>159</v>
      </c>
      <c r="D68" s="64" t="s">
        <v>157</v>
      </c>
      <c r="E68" s="65">
        <v>6.48</v>
      </c>
      <c r="F68" s="65">
        <f>ROUND(1.2,7)</f>
        <v>1.2</v>
      </c>
      <c r="G68" s="65">
        <f>SmtRes!CX184</f>
        <v>0.46656</v>
      </c>
      <c r="H68" s="66"/>
      <c r="I68" s="75"/>
      <c r="J68" s="66">
        <f>SmtRes!CZ184</f>
        <v>1066.23</v>
      </c>
      <c r="K68" s="75"/>
      <c r="L68" s="66">
        <f>SmtRes!DI184</f>
        <v>497.46</v>
      </c>
    </row>
    <row r="69" ht="15" spans="1:12">
      <c r="A69" s="56"/>
      <c r="B69" s="56"/>
      <c r="C69" s="67" t="s">
        <v>55</v>
      </c>
      <c r="D69" s="57"/>
      <c r="E69" s="58"/>
      <c r="F69" s="58"/>
      <c r="G69" s="58"/>
      <c r="H69" s="59"/>
      <c r="I69" s="73"/>
      <c r="J69" s="59"/>
      <c r="K69" s="73"/>
      <c r="L69" s="59">
        <f>L66</f>
        <v>1006.23</v>
      </c>
    </row>
    <row r="70" ht="14.25" spans="1:12">
      <c r="A70" s="56"/>
      <c r="B70" s="56"/>
      <c r="C70" s="56" t="s">
        <v>56</v>
      </c>
      <c r="D70" s="57"/>
      <c r="E70" s="58"/>
      <c r="F70" s="58"/>
      <c r="G70" s="58"/>
      <c r="H70" s="59"/>
      <c r="I70" s="73"/>
      <c r="J70" s="59"/>
      <c r="K70" s="73"/>
      <c r="L70" s="59">
        <f>SUM(AR64:AR73)+SUM(AS64:AS73)+SUM(AT64:AT73)+SUM(AU64:AU73)+SUM(AV64:AV73)</f>
        <v>1006.23</v>
      </c>
    </row>
    <row r="71" ht="14.25" spans="1:12">
      <c r="A71" s="56"/>
      <c r="B71" s="56" t="s">
        <v>160</v>
      </c>
      <c r="C71" s="56" t="s">
        <v>161</v>
      </c>
      <c r="D71" s="57" t="s">
        <v>59</v>
      </c>
      <c r="E71" s="58">
        <f>Source!BZ280</f>
        <v>74</v>
      </c>
      <c r="F71" s="58"/>
      <c r="G71" s="58">
        <f>Source!AT280</f>
        <v>74</v>
      </c>
      <c r="H71" s="59"/>
      <c r="I71" s="73"/>
      <c r="J71" s="59"/>
      <c r="K71" s="73"/>
      <c r="L71" s="59">
        <f ca="1">SUM(AZ64:AZ73)</f>
        <v>744.61</v>
      </c>
    </row>
    <row r="72" ht="14.25" spans="1:12">
      <c r="A72" s="63"/>
      <c r="B72" s="63" t="s">
        <v>162</v>
      </c>
      <c r="C72" s="63" t="s">
        <v>163</v>
      </c>
      <c r="D72" s="64" t="s">
        <v>59</v>
      </c>
      <c r="E72" s="65">
        <f>Source!CA280</f>
        <v>36</v>
      </c>
      <c r="F72" s="65"/>
      <c r="G72" s="65">
        <f>Source!AU280</f>
        <v>36</v>
      </c>
      <c r="H72" s="66"/>
      <c r="I72" s="75"/>
      <c r="J72" s="66"/>
      <c r="K72" s="75"/>
      <c r="L72" s="66">
        <f ca="1">SUM(BA64:BA73)</f>
        <v>362.24</v>
      </c>
    </row>
    <row r="73" ht="15" spans="3:82">
      <c r="C73" s="68" t="s">
        <v>62</v>
      </c>
      <c r="D73" s="68"/>
      <c r="E73" s="68"/>
      <c r="F73" s="68"/>
      <c r="G73" s="68"/>
      <c r="H73" s="68"/>
      <c r="I73" s="76">
        <f ca="1">IF(E64&lt;&gt;0,K73/E64,0)</f>
        <v>35218</v>
      </c>
      <c r="J73" s="76"/>
      <c r="K73" s="76">
        <f ca="1">L66+L71+L72</f>
        <v>2113.08</v>
      </c>
      <c r="L73" s="76"/>
      <c r="AD73">
        <f ca="1">ROUND((Source!AT280/100)*((ROUND(SUMIF(SmtRes!AQ183:SmtRes!AQ184,"=1",SmtRes!AD183:SmtRes!AD184)*Source!I280,2)+ROUND(SUMIF(SmtRes!AQ183:SmtRes!AQ184,"=1",SmtRes!AC183:SmtRes!AC184)*Source!I280,2))),2)</f>
        <v>95.76</v>
      </c>
      <c r="AE73">
        <f ca="1">ROUND((Source!AU280/100)*((ROUND(SUMIF(SmtRes!AQ183:SmtRes!AQ184,"=1",SmtRes!AD183:SmtRes!AD184)*Source!I280,2)+ROUND(SUMIF(SmtRes!AQ183:SmtRes!AQ184,"=1",SmtRes!AC183:SmtRes!AC184)*Source!I280,2))),2)</f>
        <v>46.58</v>
      </c>
      <c r="AN73" s="77">
        <f ca="1">L66+L71+L72</f>
        <v>2113.08</v>
      </c>
      <c r="AO73">
        <f>0</f>
        <v>0</v>
      </c>
      <c r="AQ73" t="s">
        <v>63</v>
      </c>
      <c r="AR73" s="77">
        <f>L66</f>
        <v>1006.23</v>
      </c>
      <c r="AT73">
        <f>0</f>
        <v>0</v>
      </c>
      <c r="AV73" t="s">
        <v>63</v>
      </c>
      <c r="AW73">
        <f>0</f>
        <v>0</v>
      </c>
      <c r="AZ73">
        <f ca="1">Source!X280</f>
        <v>744.61</v>
      </c>
      <c r="BA73">
        <f ca="1">Source!Y280</f>
        <v>362.24</v>
      </c>
      <c r="BT73" s="77">
        <f ca="1">K73</f>
        <v>2113.08</v>
      </c>
      <c r="BW73">
        <f ca="1">ROUND(K73*80/100,2)</f>
        <v>1690.46</v>
      </c>
      <c r="BX73" s="77">
        <f ca="1">K73-BW73</f>
        <v>422.62</v>
      </c>
      <c r="CB73">
        <f>Source!BM280</f>
        <v>200001</v>
      </c>
      <c r="CC73" t="str">
        <f>Source!E280</f>
        <v>2</v>
      </c>
      <c r="CD73">
        <v>4</v>
      </c>
    </row>
    <row r="74" ht="28.5" spans="1:12">
      <c r="A74" s="89" t="s">
        <v>165</v>
      </c>
      <c r="B74" s="56" t="s">
        <v>166</v>
      </c>
      <c r="C74" s="56" t="str">
        <f>Source!G282</f>
        <v>Определение удельного сопротивления грунта</v>
      </c>
      <c r="D74" s="57" t="str">
        <f>Source!H282</f>
        <v>измерение</v>
      </c>
      <c r="E74" s="58">
        <f>Source!K282</f>
        <v>1</v>
      </c>
      <c r="F74" s="58"/>
      <c r="G74" s="58">
        <f>Source!I282</f>
        <v>1</v>
      </c>
      <c r="H74" s="59"/>
      <c r="I74" s="73"/>
      <c r="J74" s="59"/>
      <c r="K74" s="73"/>
      <c r="L74" s="59"/>
    </row>
    <row r="75" spans="3:12">
      <c r="C75" s="60" t="s">
        <v>154</v>
      </c>
      <c r="D75" s="60"/>
      <c r="E75" s="60"/>
      <c r="F75" s="60"/>
      <c r="G75" s="60"/>
      <c r="H75" s="60"/>
      <c r="I75" s="60"/>
      <c r="J75" s="60"/>
      <c r="K75" s="60"/>
      <c r="L75" s="60"/>
    </row>
    <row r="76" ht="15" spans="1:12">
      <c r="A76" s="61"/>
      <c r="B76" s="58">
        <v>1</v>
      </c>
      <c r="C76" s="61" t="s">
        <v>52</v>
      </c>
      <c r="D76" s="57" t="s">
        <v>28</v>
      </c>
      <c r="E76" s="62"/>
      <c r="F76" s="58"/>
      <c r="G76" s="58">
        <f ca="1">Source!U282</f>
        <v>3.888</v>
      </c>
      <c r="H76" s="58"/>
      <c r="I76" s="58"/>
      <c r="J76" s="58"/>
      <c r="K76" s="58"/>
      <c r="L76" s="74">
        <f>SUM(L77:L78)-SUMIF(CE77:CE78,1,L77:L78)</f>
        <v>4192.6</v>
      </c>
    </row>
    <row r="77" ht="14.25" spans="1:12">
      <c r="A77" s="56"/>
      <c r="B77" s="56" t="s">
        <v>155</v>
      </c>
      <c r="C77" s="56" t="s">
        <v>156</v>
      </c>
      <c r="D77" s="57" t="s">
        <v>157</v>
      </c>
      <c r="E77" s="58">
        <v>1.62</v>
      </c>
      <c r="F77" s="58">
        <f>ROUND(1.2,7)</f>
        <v>1.2</v>
      </c>
      <c r="G77" s="58">
        <f>SmtRes!CX187</f>
        <v>1.944</v>
      </c>
      <c r="H77" s="59"/>
      <c r="I77" s="73"/>
      <c r="J77" s="59">
        <f>SmtRes!CZ187</f>
        <v>1090.46</v>
      </c>
      <c r="K77" s="73"/>
      <c r="L77" s="59">
        <f>SmtRes!DI187</f>
        <v>2119.85</v>
      </c>
    </row>
    <row r="78" ht="14.25" spans="1:12">
      <c r="A78" s="56"/>
      <c r="B78" s="56" t="s">
        <v>158</v>
      </c>
      <c r="C78" s="63" t="s">
        <v>159</v>
      </c>
      <c r="D78" s="64" t="s">
        <v>157</v>
      </c>
      <c r="E78" s="65">
        <v>1.62</v>
      </c>
      <c r="F78" s="65">
        <f>ROUND(1.2,7)</f>
        <v>1.2</v>
      </c>
      <c r="G78" s="65">
        <f>SmtRes!CX188</f>
        <v>1.944</v>
      </c>
      <c r="H78" s="66"/>
      <c r="I78" s="75"/>
      <c r="J78" s="66">
        <f>SmtRes!CZ188</f>
        <v>1066.23</v>
      </c>
      <c r="K78" s="75"/>
      <c r="L78" s="66">
        <f>SmtRes!DI188</f>
        <v>2072.75</v>
      </c>
    </row>
    <row r="79" ht="15" spans="1:12">
      <c r="A79" s="56"/>
      <c r="B79" s="56"/>
      <c r="C79" s="67" t="s">
        <v>55</v>
      </c>
      <c r="D79" s="57"/>
      <c r="E79" s="58"/>
      <c r="F79" s="58"/>
      <c r="G79" s="58"/>
      <c r="H79" s="59"/>
      <c r="I79" s="73"/>
      <c r="J79" s="59"/>
      <c r="K79" s="73"/>
      <c r="L79" s="59">
        <f>L76</f>
        <v>4192.6</v>
      </c>
    </row>
    <row r="80" ht="14.25" spans="1:12">
      <c r="A80" s="56"/>
      <c r="B80" s="56"/>
      <c r="C80" s="56" t="s">
        <v>56</v>
      </c>
      <c r="D80" s="57"/>
      <c r="E80" s="58"/>
      <c r="F80" s="58"/>
      <c r="G80" s="58"/>
      <c r="H80" s="59"/>
      <c r="I80" s="73"/>
      <c r="J80" s="59"/>
      <c r="K80" s="73"/>
      <c r="L80" s="59">
        <f>SUM(AR74:AR83)+SUM(AS74:AS83)+SUM(AT74:AT83)+SUM(AU74:AU83)+SUM(AV74:AV83)</f>
        <v>4192.6</v>
      </c>
    </row>
    <row r="81" ht="14.25" spans="1:12">
      <c r="A81" s="56"/>
      <c r="B81" s="56" t="s">
        <v>160</v>
      </c>
      <c r="C81" s="56" t="s">
        <v>161</v>
      </c>
      <c r="D81" s="57" t="s">
        <v>59</v>
      </c>
      <c r="E81" s="58">
        <f>Source!BZ282</f>
        <v>74</v>
      </c>
      <c r="F81" s="58"/>
      <c r="G81" s="58">
        <f>Source!AT282</f>
        <v>74</v>
      </c>
      <c r="H81" s="59"/>
      <c r="I81" s="73"/>
      <c r="J81" s="59"/>
      <c r="K81" s="73"/>
      <c r="L81" s="59">
        <f ca="1">SUM(AZ74:AZ83)</f>
        <v>3102.52</v>
      </c>
    </row>
    <row r="82" ht="14.25" spans="1:12">
      <c r="A82" s="63"/>
      <c r="B82" s="63" t="s">
        <v>162</v>
      </c>
      <c r="C82" s="63" t="s">
        <v>163</v>
      </c>
      <c r="D82" s="64" t="s">
        <v>59</v>
      </c>
      <c r="E82" s="65">
        <f>Source!CA282</f>
        <v>36</v>
      </c>
      <c r="F82" s="65"/>
      <c r="G82" s="65">
        <f>Source!AU282</f>
        <v>36</v>
      </c>
      <c r="H82" s="66"/>
      <c r="I82" s="75"/>
      <c r="J82" s="66"/>
      <c r="K82" s="75"/>
      <c r="L82" s="66">
        <f ca="1">SUM(BA74:BA83)</f>
        <v>1509.34</v>
      </c>
    </row>
    <row r="83" ht="15" spans="3:82">
      <c r="C83" s="68" t="s">
        <v>62</v>
      </c>
      <c r="D83" s="68"/>
      <c r="E83" s="68"/>
      <c r="F83" s="68"/>
      <c r="G83" s="68"/>
      <c r="H83" s="68"/>
      <c r="I83" s="76">
        <f ca="1">IF(E74&lt;&gt;0,K83/E74,0)</f>
        <v>8804.46</v>
      </c>
      <c r="J83" s="76"/>
      <c r="K83" s="76">
        <f ca="1">L76+L81+L82</f>
        <v>8804.46</v>
      </c>
      <c r="L83" s="76"/>
      <c r="AD83">
        <f ca="1">ROUND((Source!AT282/100)*((ROUND(SUMIF(SmtRes!AQ187:SmtRes!AQ188,"=1",SmtRes!AD187:SmtRes!AD188)*Source!I282,2)+ROUND(SUMIF(SmtRes!AQ187:SmtRes!AQ188,"=1",SmtRes!AC187:SmtRes!AC188)*Source!I282,2))),2)</f>
        <v>1595.95</v>
      </c>
      <c r="AE83">
        <f ca="1">ROUND((Source!AU282/100)*((ROUND(SUMIF(SmtRes!AQ187:SmtRes!AQ188,"=1",SmtRes!AD187:SmtRes!AD188)*Source!I282,2)+ROUND(SUMIF(SmtRes!AQ187:SmtRes!AQ188,"=1",SmtRes!AC187:SmtRes!AC188)*Source!I282,2))),2)</f>
        <v>776.41</v>
      </c>
      <c r="AN83" s="77">
        <f ca="1">L76+L81+L82</f>
        <v>8804.46</v>
      </c>
      <c r="AO83">
        <f>0</f>
        <v>0</v>
      </c>
      <c r="AQ83" t="s">
        <v>63</v>
      </c>
      <c r="AR83" s="77">
        <f>L76</f>
        <v>4192.6</v>
      </c>
      <c r="AT83">
        <f>0</f>
        <v>0</v>
      </c>
      <c r="AV83" t="s">
        <v>63</v>
      </c>
      <c r="AW83">
        <f>0</f>
        <v>0</v>
      </c>
      <c r="AZ83">
        <f ca="1">Source!X282</f>
        <v>3102.52</v>
      </c>
      <c r="BA83">
        <f ca="1">Source!Y282</f>
        <v>1509.34</v>
      </c>
      <c r="BT83" s="77">
        <f ca="1">K83</f>
        <v>8804.46</v>
      </c>
      <c r="BW83">
        <f ca="1">ROUND(K83*80/100,2)</f>
        <v>7043.57</v>
      </c>
      <c r="BX83" s="77">
        <f ca="1">K83-BW83</f>
        <v>1760.89</v>
      </c>
      <c r="CB83">
        <f>Source!BM282</f>
        <v>200001</v>
      </c>
      <c r="CC83" t="str">
        <f>Source!E282</f>
        <v>3</v>
      </c>
      <c r="CD83">
        <v>4</v>
      </c>
    </row>
    <row r="84" ht="28.5" spans="1:12">
      <c r="A84" s="89" t="s">
        <v>167</v>
      </c>
      <c r="B84" s="56" t="s">
        <v>168</v>
      </c>
      <c r="C84" s="56" t="str">
        <f>Source!G284</f>
        <v>Измерение сопротивления растеканию тока: контура с диагональю до 20 м</v>
      </c>
      <c r="D84" s="57" t="str">
        <f>Source!H284</f>
        <v>измерение</v>
      </c>
      <c r="E84" s="58">
        <f>Source!K284</f>
        <v>1</v>
      </c>
      <c r="F84" s="58"/>
      <c r="G84" s="58">
        <f>Source!I284</f>
        <v>1</v>
      </c>
      <c r="H84" s="59"/>
      <c r="I84" s="73"/>
      <c r="J84" s="59"/>
      <c r="K84" s="73"/>
      <c r="L84" s="59"/>
    </row>
    <row r="85" spans="3:12">
      <c r="C85" s="60" t="s">
        <v>154</v>
      </c>
      <c r="D85" s="60"/>
      <c r="E85" s="60"/>
      <c r="F85" s="60"/>
      <c r="G85" s="60"/>
      <c r="H85" s="60"/>
      <c r="I85" s="60"/>
      <c r="J85" s="60"/>
      <c r="K85" s="60"/>
      <c r="L85" s="60"/>
    </row>
    <row r="86" ht="15" spans="1:12">
      <c r="A86" s="61"/>
      <c r="B86" s="58">
        <v>1</v>
      </c>
      <c r="C86" s="61" t="s">
        <v>52</v>
      </c>
      <c r="D86" s="57" t="s">
        <v>28</v>
      </c>
      <c r="E86" s="62"/>
      <c r="F86" s="58"/>
      <c r="G86" s="58">
        <f ca="1">Source!U284</f>
        <v>1.944</v>
      </c>
      <c r="H86" s="58"/>
      <c r="I86" s="58"/>
      <c r="J86" s="58"/>
      <c r="K86" s="58"/>
      <c r="L86" s="74">
        <f>SUM(L87:L88)-SUMIF(CE87:CE88,1,L87:L88)</f>
        <v>2096.31</v>
      </c>
    </row>
    <row r="87" ht="14.25" spans="1:12">
      <c r="A87" s="56"/>
      <c r="B87" s="56" t="s">
        <v>155</v>
      </c>
      <c r="C87" s="56" t="s">
        <v>156</v>
      </c>
      <c r="D87" s="57" t="s">
        <v>157</v>
      </c>
      <c r="E87" s="58">
        <v>0.81</v>
      </c>
      <c r="F87" s="58">
        <f>ROUND(1.2,7)</f>
        <v>1.2</v>
      </c>
      <c r="G87" s="58">
        <f>SmtRes!CX191</f>
        <v>0.972</v>
      </c>
      <c r="H87" s="59"/>
      <c r="I87" s="73"/>
      <c r="J87" s="59">
        <f>SmtRes!CZ191</f>
        <v>1090.46</v>
      </c>
      <c r="K87" s="73"/>
      <c r="L87" s="59">
        <f>SmtRes!DI191</f>
        <v>1059.93</v>
      </c>
    </row>
    <row r="88" ht="14.25" spans="1:12">
      <c r="A88" s="56"/>
      <c r="B88" s="56" t="s">
        <v>158</v>
      </c>
      <c r="C88" s="63" t="s">
        <v>159</v>
      </c>
      <c r="D88" s="64" t="s">
        <v>157</v>
      </c>
      <c r="E88" s="65">
        <v>0.81</v>
      </c>
      <c r="F88" s="65">
        <f>ROUND(1.2,7)</f>
        <v>1.2</v>
      </c>
      <c r="G88" s="65">
        <f>SmtRes!CX192</f>
        <v>0.972</v>
      </c>
      <c r="H88" s="66"/>
      <c r="I88" s="75"/>
      <c r="J88" s="66">
        <f>SmtRes!CZ192</f>
        <v>1066.23</v>
      </c>
      <c r="K88" s="75"/>
      <c r="L88" s="66">
        <f>SmtRes!DI192</f>
        <v>1036.38</v>
      </c>
    </row>
    <row r="89" ht="15" spans="1:12">
      <c r="A89" s="56"/>
      <c r="B89" s="56"/>
      <c r="C89" s="67" t="s">
        <v>55</v>
      </c>
      <c r="D89" s="57"/>
      <c r="E89" s="58"/>
      <c r="F89" s="58"/>
      <c r="G89" s="58"/>
      <c r="H89" s="59"/>
      <c r="I89" s="73"/>
      <c r="J89" s="59"/>
      <c r="K89" s="73"/>
      <c r="L89" s="59">
        <f>L86</f>
        <v>2096.31</v>
      </c>
    </row>
    <row r="90" ht="14.25" spans="1:12">
      <c r="A90" s="56"/>
      <c r="B90" s="56"/>
      <c r="C90" s="56" t="s">
        <v>56</v>
      </c>
      <c r="D90" s="57"/>
      <c r="E90" s="58"/>
      <c r="F90" s="58"/>
      <c r="G90" s="58"/>
      <c r="H90" s="59"/>
      <c r="I90" s="73"/>
      <c r="J90" s="59"/>
      <c r="K90" s="73"/>
      <c r="L90" s="59">
        <f>SUM(AR84:AR93)+SUM(AS84:AS93)+SUM(AT84:AT93)+SUM(AU84:AU93)+SUM(AV84:AV93)</f>
        <v>2096.31</v>
      </c>
    </row>
    <row r="91" ht="14.25" spans="1:12">
      <c r="A91" s="56"/>
      <c r="B91" s="56" t="s">
        <v>160</v>
      </c>
      <c r="C91" s="56" t="s">
        <v>161</v>
      </c>
      <c r="D91" s="57" t="s">
        <v>59</v>
      </c>
      <c r="E91" s="58">
        <f>Source!BZ284</f>
        <v>74</v>
      </c>
      <c r="F91" s="58"/>
      <c r="G91" s="58">
        <f>Source!AT284</f>
        <v>74</v>
      </c>
      <c r="H91" s="59"/>
      <c r="I91" s="73"/>
      <c r="J91" s="59"/>
      <c r="K91" s="73"/>
      <c r="L91" s="59">
        <f ca="1">SUM(AZ84:AZ93)</f>
        <v>1551.27</v>
      </c>
    </row>
    <row r="92" ht="14.25" spans="1:12">
      <c r="A92" s="63"/>
      <c r="B92" s="63" t="s">
        <v>162</v>
      </c>
      <c r="C92" s="63" t="s">
        <v>163</v>
      </c>
      <c r="D92" s="64" t="s">
        <v>59</v>
      </c>
      <c r="E92" s="65">
        <f>Source!CA284</f>
        <v>36</v>
      </c>
      <c r="F92" s="65"/>
      <c r="G92" s="65">
        <f>Source!AU284</f>
        <v>36</v>
      </c>
      <c r="H92" s="66"/>
      <c r="I92" s="75"/>
      <c r="J92" s="66"/>
      <c r="K92" s="75"/>
      <c r="L92" s="66">
        <f ca="1">SUM(BA84:BA93)</f>
        <v>754.67</v>
      </c>
    </row>
    <row r="93" ht="15" spans="3:82">
      <c r="C93" s="68" t="s">
        <v>62</v>
      </c>
      <c r="D93" s="68"/>
      <c r="E93" s="68"/>
      <c r="F93" s="68"/>
      <c r="G93" s="68"/>
      <c r="H93" s="68"/>
      <c r="I93" s="76">
        <f ca="1">IF(E84&lt;&gt;0,K93/E84,0)</f>
        <v>4402.25</v>
      </c>
      <c r="J93" s="76"/>
      <c r="K93" s="76">
        <f ca="1">L86+L91+L92</f>
        <v>4402.25</v>
      </c>
      <c r="L93" s="76"/>
      <c r="AD93">
        <f ca="1">ROUND((Source!AT284/100)*((ROUND(SUMIF(SmtRes!AQ191:SmtRes!AQ192,"=1",SmtRes!AD191:SmtRes!AD192)*Source!I284,2)+ROUND(SUMIF(SmtRes!AQ191:SmtRes!AQ192,"=1",SmtRes!AC191:SmtRes!AC192)*Source!I284,2))),2)</f>
        <v>1595.95</v>
      </c>
      <c r="AE93">
        <f ca="1">ROUND((Source!AU284/100)*((ROUND(SUMIF(SmtRes!AQ191:SmtRes!AQ192,"=1",SmtRes!AD191:SmtRes!AD192)*Source!I284,2)+ROUND(SUMIF(SmtRes!AQ191:SmtRes!AQ192,"=1",SmtRes!AC191:SmtRes!AC192)*Source!I284,2))),2)</f>
        <v>776.41</v>
      </c>
      <c r="AN93" s="77">
        <f ca="1">L86+L91+L92</f>
        <v>4402.25</v>
      </c>
      <c r="AO93">
        <f>0</f>
        <v>0</v>
      </c>
      <c r="AQ93" t="s">
        <v>63</v>
      </c>
      <c r="AR93" s="77">
        <f>L86</f>
        <v>2096.31</v>
      </c>
      <c r="AT93">
        <f>0</f>
        <v>0</v>
      </c>
      <c r="AV93" t="s">
        <v>63</v>
      </c>
      <c r="AW93">
        <f>0</f>
        <v>0</v>
      </c>
      <c r="AZ93">
        <f ca="1">Source!X284</f>
        <v>1551.27</v>
      </c>
      <c r="BA93">
        <f ca="1">Source!Y284</f>
        <v>754.67</v>
      </c>
      <c r="BT93" s="77">
        <f ca="1">K93</f>
        <v>4402.25</v>
      </c>
      <c r="BW93">
        <f ca="1">ROUND(K93*80/100,2)</f>
        <v>3521.8</v>
      </c>
      <c r="BX93" s="77">
        <f ca="1">K93-BW93</f>
        <v>880.45</v>
      </c>
      <c r="CB93">
        <f>Source!BM284</f>
        <v>200001</v>
      </c>
      <c r="CC93" t="str">
        <f>Source!E284</f>
        <v>4</v>
      </c>
      <c r="CD93">
        <v>4</v>
      </c>
    </row>
    <row r="94" ht="28.5" spans="1:12">
      <c r="A94" s="89" t="s">
        <v>169</v>
      </c>
      <c r="B94" s="56" t="s">
        <v>170</v>
      </c>
      <c r="C94" s="56" t="str">
        <f>Source!G286</f>
        <v>Разъединитель трехполюсный напряжением: до 20 кВ</v>
      </c>
      <c r="D94" s="57" t="str">
        <f>Source!H286</f>
        <v>ШТ</v>
      </c>
      <c r="E94" s="58">
        <f>Source!K286</f>
        <v>1</v>
      </c>
      <c r="F94" s="58"/>
      <c r="G94" s="58">
        <f>Source!I286</f>
        <v>1</v>
      </c>
      <c r="H94" s="59"/>
      <c r="I94" s="73"/>
      <c r="J94" s="59"/>
      <c r="K94" s="73"/>
      <c r="L94" s="59"/>
    </row>
    <row r="95" spans="3:12">
      <c r="C95" s="60" t="s">
        <v>154</v>
      </c>
      <c r="D95" s="60"/>
      <c r="E95" s="60"/>
      <c r="F95" s="60"/>
      <c r="G95" s="60"/>
      <c r="H95" s="60"/>
      <c r="I95" s="60"/>
      <c r="J95" s="60"/>
      <c r="K95" s="60"/>
      <c r="L95" s="60"/>
    </row>
    <row r="96" ht="15" spans="1:12">
      <c r="A96" s="61"/>
      <c r="B96" s="58">
        <v>1</v>
      </c>
      <c r="C96" s="61" t="s">
        <v>52</v>
      </c>
      <c r="D96" s="57" t="s">
        <v>28</v>
      </c>
      <c r="E96" s="62"/>
      <c r="F96" s="58"/>
      <c r="G96" s="58">
        <f ca="1">Source!U286</f>
        <v>6.48</v>
      </c>
      <c r="H96" s="58"/>
      <c r="I96" s="58"/>
      <c r="J96" s="58"/>
      <c r="K96" s="58"/>
      <c r="L96" s="74">
        <f>SUM(L97:L99)-SUMIF(CE97:CE99,1,L97:L99)</f>
        <v>6673.62</v>
      </c>
    </row>
    <row r="97" ht="14.25" spans="1:12">
      <c r="A97" s="56"/>
      <c r="B97" s="56" t="s">
        <v>171</v>
      </c>
      <c r="C97" s="56" t="s">
        <v>172</v>
      </c>
      <c r="D97" s="57" t="s">
        <v>157</v>
      </c>
      <c r="E97" s="58">
        <v>1.08</v>
      </c>
      <c r="F97" s="58">
        <f>ROUND(1.2,7)</f>
        <v>1.2</v>
      </c>
      <c r="G97" s="58">
        <f>SmtRes!CX195</f>
        <v>1.296</v>
      </c>
      <c r="H97" s="59"/>
      <c r="I97" s="73"/>
      <c r="J97" s="59">
        <f>SmtRes!CZ195</f>
        <v>811.79</v>
      </c>
      <c r="K97" s="73"/>
      <c r="L97" s="59">
        <f>SmtRes!DI195</f>
        <v>1052.08</v>
      </c>
    </row>
    <row r="98" ht="14.25" spans="1:12">
      <c r="A98" s="56"/>
      <c r="B98" s="56" t="s">
        <v>173</v>
      </c>
      <c r="C98" s="56" t="s">
        <v>174</v>
      </c>
      <c r="D98" s="57" t="s">
        <v>157</v>
      </c>
      <c r="E98" s="58">
        <v>1.08</v>
      </c>
      <c r="F98" s="58">
        <f>ROUND(1.2,7)</f>
        <v>1.2</v>
      </c>
      <c r="G98" s="58">
        <f>SmtRes!CX196</f>
        <v>1.296</v>
      </c>
      <c r="H98" s="59"/>
      <c r="I98" s="73"/>
      <c r="J98" s="59">
        <f>SmtRes!CZ196</f>
        <v>775.44</v>
      </c>
      <c r="K98" s="73"/>
      <c r="L98" s="59">
        <f>SmtRes!DI196</f>
        <v>1004.97</v>
      </c>
    </row>
    <row r="99" ht="14.25" spans="1:12">
      <c r="A99" s="56"/>
      <c r="B99" s="56" t="s">
        <v>175</v>
      </c>
      <c r="C99" s="63" t="s">
        <v>176</v>
      </c>
      <c r="D99" s="64" t="s">
        <v>157</v>
      </c>
      <c r="E99" s="65">
        <v>3.24</v>
      </c>
      <c r="F99" s="65">
        <f>ROUND(1.2,7)</f>
        <v>1.2</v>
      </c>
      <c r="G99" s="65">
        <f>SmtRes!CX197</f>
        <v>3.888</v>
      </c>
      <c r="H99" s="66"/>
      <c r="I99" s="75"/>
      <c r="J99" s="66">
        <f>SmtRes!CZ197</f>
        <v>1187.39</v>
      </c>
      <c r="K99" s="75"/>
      <c r="L99" s="66">
        <f>SmtRes!DI197</f>
        <v>4616.57</v>
      </c>
    </row>
    <row r="100" ht="15" spans="1:12">
      <c r="A100" s="56"/>
      <c r="B100" s="56"/>
      <c r="C100" s="67" t="s">
        <v>55</v>
      </c>
      <c r="D100" s="57"/>
      <c r="E100" s="58"/>
      <c r="F100" s="58"/>
      <c r="G100" s="58"/>
      <c r="H100" s="59"/>
      <c r="I100" s="73"/>
      <c r="J100" s="59"/>
      <c r="K100" s="73"/>
      <c r="L100" s="59">
        <f>L96</f>
        <v>6673.62</v>
      </c>
    </row>
    <row r="101" ht="14.25" spans="1:12">
      <c r="A101" s="56"/>
      <c r="B101" s="56"/>
      <c r="C101" s="56" t="s">
        <v>56</v>
      </c>
      <c r="D101" s="57"/>
      <c r="E101" s="58"/>
      <c r="F101" s="58"/>
      <c r="G101" s="58"/>
      <c r="H101" s="59"/>
      <c r="I101" s="73"/>
      <c r="J101" s="59"/>
      <c r="K101" s="73"/>
      <c r="L101" s="59">
        <f>SUM(AR94:AR104)+SUM(AS94:AS104)+SUM(AT94:AT104)+SUM(AU94:AU104)+SUM(AV94:AV104)</f>
        <v>6673.62</v>
      </c>
    </row>
    <row r="102" ht="14.25" spans="1:12">
      <c r="A102" s="56"/>
      <c r="B102" s="56" t="s">
        <v>160</v>
      </c>
      <c r="C102" s="56" t="s">
        <v>161</v>
      </c>
      <c r="D102" s="57" t="s">
        <v>59</v>
      </c>
      <c r="E102" s="58">
        <f>Source!BZ286</f>
        <v>74</v>
      </c>
      <c r="F102" s="58"/>
      <c r="G102" s="58">
        <f>Source!AT286</f>
        <v>74</v>
      </c>
      <c r="H102" s="59"/>
      <c r="I102" s="73"/>
      <c r="J102" s="59"/>
      <c r="K102" s="73"/>
      <c r="L102" s="59">
        <f ca="1">SUM(AZ94:AZ104)</f>
        <v>4938.48</v>
      </c>
    </row>
    <row r="103" ht="14.25" spans="1:12">
      <c r="A103" s="63"/>
      <c r="B103" s="63" t="s">
        <v>162</v>
      </c>
      <c r="C103" s="63" t="s">
        <v>163</v>
      </c>
      <c r="D103" s="64" t="s">
        <v>59</v>
      </c>
      <c r="E103" s="65">
        <f>Source!CA286</f>
        <v>36</v>
      </c>
      <c r="F103" s="65"/>
      <c r="G103" s="65">
        <f>Source!AU286</f>
        <v>36</v>
      </c>
      <c r="H103" s="66"/>
      <c r="I103" s="75"/>
      <c r="J103" s="66"/>
      <c r="K103" s="75"/>
      <c r="L103" s="66">
        <f ca="1">SUM(BA94:BA104)</f>
        <v>2402.5</v>
      </c>
    </row>
    <row r="104" ht="15" spans="3:82">
      <c r="C104" s="68" t="s">
        <v>62</v>
      </c>
      <c r="D104" s="68"/>
      <c r="E104" s="68"/>
      <c r="F104" s="68"/>
      <c r="G104" s="68"/>
      <c r="H104" s="68"/>
      <c r="I104" s="76">
        <f ca="1">IF(E94&lt;&gt;0,K104/E94,0)</f>
        <v>14014.6</v>
      </c>
      <c r="J104" s="76"/>
      <c r="K104" s="76">
        <f ca="1">L96+L102+L103</f>
        <v>14014.6</v>
      </c>
      <c r="L104" s="76"/>
      <c r="AD104">
        <f ca="1">ROUND((Source!AT286/100)*((ROUND(SUMIF(SmtRes!AQ195:SmtRes!AQ197,"=1",SmtRes!AD195:SmtRes!AD197)*Source!I286,2)+ROUND(SUMIF(SmtRes!AQ195:SmtRes!AQ197,"=1",SmtRes!AC195:SmtRes!AC197)*Source!I286,2))),2)</f>
        <v>2053.22</v>
      </c>
      <c r="AE104">
        <f ca="1">ROUND((Source!AU286/100)*((ROUND(SUMIF(SmtRes!AQ195:SmtRes!AQ197,"=1",SmtRes!AD195:SmtRes!AD197)*Source!I286,2)+ROUND(SUMIF(SmtRes!AQ195:SmtRes!AQ197,"=1",SmtRes!AC195:SmtRes!AC197)*Source!I286,2))),2)</f>
        <v>998.86</v>
      </c>
      <c r="AN104" s="77">
        <f ca="1">L96+L102+L103</f>
        <v>14014.6</v>
      </c>
      <c r="AO104">
        <f>0</f>
        <v>0</v>
      </c>
      <c r="AQ104" t="s">
        <v>63</v>
      </c>
      <c r="AR104" s="77">
        <f>L96</f>
        <v>6673.62</v>
      </c>
      <c r="AT104">
        <f>0</f>
        <v>0</v>
      </c>
      <c r="AV104" t="s">
        <v>63</v>
      </c>
      <c r="AW104">
        <f>0</f>
        <v>0</v>
      </c>
      <c r="AZ104">
        <f ca="1">Source!X286</f>
        <v>4938.48</v>
      </c>
      <c r="BA104">
        <f ca="1">Source!Y286</f>
        <v>2402.5</v>
      </c>
      <c r="BT104" s="77">
        <f ca="1">K104</f>
        <v>14014.6</v>
      </c>
      <c r="BW104">
        <f ca="1">ROUND(K104*80/100,2)</f>
        <v>11211.68</v>
      </c>
      <c r="BX104" s="77">
        <f ca="1">K104-BW104</f>
        <v>2802.92</v>
      </c>
      <c r="CB104">
        <f>Source!BM286</f>
        <v>200001</v>
      </c>
      <c r="CC104" t="str">
        <f>Source!E286</f>
        <v>5</v>
      </c>
      <c r="CD104">
        <v>4</v>
      </c>
    </row>
    <row r="105" ht="71.25" spans="1:12">
      <c r="A105" s="89" t="s">
        <v>64</v>
      </c>
      <c r="B105" s="56" t="s">
        <v>177</v>
      </c>
      <c r="C105" s="56" t="str">
        <f>Source!G288</f>
        <v>Выключатель трехполюсный напряжением до 1 кВ с: электромагнитным, тепловым или комбинированным расцепителем, номинальный ток до 200 А</v>
      </c>
      <c r="D105" s="57" t="str">
        <f>Source!H288</f>
        <v>ШТ</v>
      </c>
      <c r="E105" s="58">
        <f>Source!K288</f>
        <v>1</v>
      </c>
      <c r="F105" s="58"/>
      <c r="G105" s="58">
        <f>Source!I288</f>
        <v>1</v>
      </c>
      <c r="H105" s="59"/>
      <c r="I105" s="73"/>
      <c r="J105" s="59"/>
      <c r="K105" s="73"/>
      <c r="L105" s="59"/>
    </row>
    <row r="106" spans="3:12">
      <c r="C106" s="60" t="s">
        <v>154</v>
      </c>
      <c r="D106" s="60"/>
      <c r="E106" s="60"/>
      <c r="F106" s="60"/>
      <c r="G106" s="60"/>
      <c r="H106" s="60"/>
      <c r="I106" s="60"/>
      <c r="J106" s="60"/>
      <c r="K106" s="60"/>
      <c r="L106" s="60"/>
    </row>
    <row r="107" ht="15" spans="1:12">
      <c r="A107" s="61"/>
      <c r="B107" s="58">
        <v>1</v>
      </c>
      <c r="C107" s="61" t="s">
        <v>52</v>
      </c>
      <c r="D107" s="57" t="s">
        <v>28</v>
      </c>
      <c r="E107" s="62"/>
      <c r="F107" s="58"/>
      <c r="G107" s="58">
        <f ca="1">Source!U288</f>
        <v>3.24</v>
      </c>
      <c r="H107" s="58"/>
      <c r="I107" s="58"/>
      <c r="J107" s="58"/>
      <c r="K107" s="58"/>
      <c r="L107" s="74">
        <f>SUM(L108:L109)-SUMIF(CE108:CE109,1,L108:L109)</f>
        <v>2571.31</v>
      </c>
    </row>
    <row r="108" ht="14.25" spans="1:12">
      <c r="A108" s="56"/>
      <c r="B108" s="56" t="s">
        <v>171</v>
      </c>
      <c r="C108" s="56" t="s">
        <v>172</v>
      </c>
      <c r="D108" s="57" t="s">
        <v>157</v>
      </c>
      <c r="E108" s="58">
        <v>1.35</v>
      </c>
      <c r="F108" s="58">
        <f>ROUND(1.2,7)</f>
        <v>1.2</v>
      </c>
      <c r="G108" s="58">
        <f>SmtRes!CX201</f>
        <v>1.62</v>
      </c>
      <c r="H108" s="59"/>
      <c r="I108" s="73"/>
      <c r="J108" s="59">
        <f>SmtRes!CZ201</f>
        <v>811.79</v>
      </c>
      <c r="K108" s="73"/>
      <c r="L108" s="59">
        <f>SmtRes!DI201</f>
        <v>1315.1</v>
      </c>
    </row>
    <row r="109" ht="14.25" spans="1:12">
      <c r="A109" s="56"/>
      <c r="B109" s="56" t="s">
        <v>173</v>
      </c>
      <c r="C109" s="63" t="s">
        <v>174</v>
      </c>
      <c r="D109" s="64" t="s">
        <v>157</v>
      </c>
      <c r="E109" s="65">
        <v>1.35</v>
      </c>
      <c r="F109" s="65">
        <f>ROUND(1.2,7)</f>
        <v>1.2</v>
      </c>
      <c r="G109" s="65">
        <f>SmtRes!CX202</f>
        <v>1.62</v>
      </c>
      <c r="H109" s="66"/>
      <c r="I109" s="75"/>
      <c r="J109" s="66">
        <f>SmtRes!CZ202</f>
        <v>775.44</v>
      </c>
      <c r="K109" s="75"/>
      <c r="L109" s="66">
        <f>SmtRes!DI202</f>
        <v>1256.21</v>
      </c>
    </row>
    <row r="110" ht="15" spans="1:12">
      <c r="A110" s="56"/>
      <c r="B110" s="56"/>
      <c r="C110" s="67" t="s">
        <v>55</v>
      </c>
      <c r="D110" s="57"/>
      <c r="E110" s="58"/>
      <c r="F110" s="58"/>
      <c r="G110" s="58"/>
      <c r="H110" s="59"/>
      <c r="I110" s="73"/>
      <c r="J110" s="59"/>
      <c r="K110" s="73"/>
      <c r="L110" s="59">
        <f>L107</f>
        <v>2571.31</v>
      </c>
    </row>
    <row r="111" ht="14.25" spans="1:12">
      <c r="A111" s="56"/>
      <c r="B111" s="56"/>
      <c r="C111" s="56" t="s">
        <v>56</v>
      </c>
      <c r="D111" s="57"/>
      <c r="E111" s="58"/>
      <c r="F111" s="58"/>
      <c r="G111" s="58"/>
      <c r="H111" s="59"/>
      <c r="I111" s="73"/>
      <c r="J111" s="59"/>
      <c r="K111" s="73"/>
      <c r="L111" s="59">
        <f>SUM(AR105:AR114)+SUM(AS105:AS114)+SUM(AT105:AT114)+SUM(AU105:AU114)+SUM(AV105:AV114)</f>
        <v>2571.31</v>
      </c>
    </row>
    <row r="112" ht="14.25" spans="1:12">
      <c r="A112" s="56"/>
      <c r="B112" s="56" t="s">
        <v>160</v>
      </c>
      <c r="C112" s="56" t="s">
        <v>161</v>
      </c>
      <c r="D112" s="57" t="s">
        <v>59</v>
      </c>
      <c r="E112" s="58">
        <f>Source!BZ288</f>
        <v>74</v>
      </c>
      <c r="F112" s="58"/>
      <c r="G112" s="58">
        <f>Source!AT288</f>
        <v>74</v>
      </c>
      <c r="H112" s="59"/>
      <c r="I112" s="73"/>
      <c r="J112" s="59"/>
      <c r="K112" s="73"/>
      <c r="L112" s="59">
        <f ca="1">SUM(AZ105:AZ114)</f>
        <v>1902.77</v>
      </c>
    </row>
    <row r="113" ht="14.25" spans="1:12">
      <c r="A113" s="63"/>
      <c r="B113" s="63" t="s">
        <v>162</v>
      </c>
      <c r="C113" s="63" t="s">
        <v>163</v>
      </c>
      <c r="D113" s="64" t="s">
        <v>59</v>
      </c>
      <c r="E113" s="65">
        <f>Source!CA288</f>
        <v>36</v>
      </c>
      <c r="F113" s="65"/>
      <c r="G113" s="65">
        <f>Source!AU288</f>
        <v>36</v>
      </c>
      <c r="H113" s="66"/>
      <c r="I113" s="75"/>
      <c r="J113" s="66"/>
      <c r="K113" s="75"/>
      <c r="L113" s="66">
        <f ca="1">SUM(BA105:BA114)</f>
        <v>925.67</v>
      </c>
    </row>
    <row r="114" ht="15" spans="3:82">
      <c r="C114" s="68" t="s">
        <v>62</v>
      </c>
      <c r="D114" s="68"/>
      <c r="E114" s="68"/>
      <c r="F114" s="68"/>
      <c r="G114" s="68"/>
      <c r="H114" s="68"/>
      <c r="I114" s="76">
        <f ca="1">IF(E105&lt;&gt;0,K114/E105,0)</f>
        <v>5399.75</v>
      </c>
      <c r="J114" s="76"/>
      <c r="K114" s="76">
        <f ca="1">L107+L112+L113</f>
        <v>5399.75</v>
      </c>
      <c r="L114" s="76"/>
      <c r="AD114">
        <f ca="1">ROUND((Source!AT288/100)*((ROUND(SUMIF(SmtRes!AQ201:SmtRes!AQ202,"=1",SmtRes!AD201:SmtRes!AD202)*Source!I288,2)+ROUND(SUMIF(SmtRes!AQ201:SmtRes!AQ202,"=1",SmtRes!AC201:SmtRes!AC202)*Source!I288,2))),2)</f>
        <v>1174.55</v>
      </c>
      <c r="AE114">
        <f ca="1">ROUND((Source!AU288/100)*((ROUND(SUMIF(SmtRes!AQ201:SmtRes!AQ202,"=1",SmtRes!AD201:SmtRes!AD202)*Source!I288,2)+ROUND(SUMIF(SmtRes!AQ201:SmtRes!AQ202,"=1",SmtRes!AC201:SmtRes!AC202)*Source!I288,2))),2)</f>
        <v>571.4</v>
      </c>
      <c r="AN114" s="77">
        <f ca="1">L107+L112+L113</f>
        <v>5399.75</v>
      </c>
      <c r="AO114">
        <f>0</f>
        <v>0</v>
      </c>
      <c r="AQ114" t="s">
        <v>63</v>
      </c>
      <c r="AR114" s="77">
        <f>L107</f>
        <v>2571.31</v>
      </c>
      <c r="AT114">
        <f>0</f>
        <v>0</v>
      </c>
      <c r="AV114" t="s">
        <v>63</v>
      </c>
      <c r="AW114">
        <f>0</f>
        <v>0</v>
      </c>
      <c r="AZ114">
        <f ca="1">Source!X288</f>
        <v>1902.77</v>
      </c>
      <c r="BA114">
        <f ca="1">Source!Y288</f>
        <v>925.67</v>
      </c>
      <c r="BT114" s="77">
        <f ca="1">K114</f>
        <v>5399.75</v>
      </c>
      <c r="BW114">
        <f ca="1">ROUND(K114*80/100,2)</f>
        <v>4319.8</v>
      </c>
      <c r="BX114" s="77">
        <f ca="1">K114-BW114</f>
        <v>1079.95</v>
      </c>
      <c r="CB114">
        <f>Source!BM288</f>
        <v>200001</v>
      </c>
      <c r="CC114" t="str">
        <f>Source!E288</f>
        <v>6</v>
      </c>
      <c r="CD114">
        <v>4</v>
      </c>
    </row>
    <row r="115" ht="114" spans="1:12">
      <c r="A115" s="89" t="s">
        <v>178</v>
      </c>
      <c r="B115" s="56" t="s">
        <v>179</v>
      </c>
      <c r="C115" s="56" t="str">
        <f>Source!G292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115" s="57" t="str">
        <f>Source!H292</f>
        <v>ШТ</v>
      </c>
      <c r="E115" s="58">
        <f>Source!K292</f>
        <v>1</v>
      </c>
      <c r="F115" s="58"/>
      <c r="G115" s="58">
        <f>Source!I292</f>
        <v>1</v>
      </c>
      <c r="H115" s="59"/>
      <c r="I115" s="73"/>
      <c r="J115" s="59"/>
      <c r="K115" s="73"/>
      <c r="L115" s="59"/>
    </row>
    <row r="116" spans="3:12">
      <c r="C116" s="60" t="s">
        <v>154</v>
      </c>
      <c r="D116" s="60"/>
      <c r="E116" s="60"/>
      <c r="F116" s="60"/>
      <c r="G116" s="60"/>
      <c r="H116" s="60"/>
      <c r="I116" s="60"/>
      <c r="J116" s="60"/>
      <c r="K116" s="60"/>
      <c r="L116" s="60"/>
    </row>
    <row r="117" ht="15" spans="1:12">
      <c r="A117" s="61"/>
      <c r="B117" s="58">
        <v>1</v>
      </c>
      <c r="C117" s="61" t="s">
        <v>52</v>
      </c>
      <c r="D117" s="57" t="s">
        <v>28</v>
      </c>
      <c r="E117" s="62"/>
      <c r="F117" s="58"/>
      <c r="G117" s="58">
        <f ca="1">Source!U292</f>
        <v>0.384</v>
      </c>
      <c r="H117" s="58"/>
      <c r="I117" s="58"/>
      <c r="J117" s="58"/>
      <c r="K117" s="58"/>
      <c r="L117" s="74">
        <f>SUM(L118:L119)-SUMIF(CE118:CE119,1,L118:L119)</f>
        <v>414.09</v>
      </c>
    </row>
    <row r="118" ht="14.25" spans="1:12">
      <c r="A118" s="56"/>
      <c r="B118" s="56" t="s">
        <v>155</v>
      </c>
      <c r="C118" s="56" t="s">
        <v>156</v>
      </c>
      <c r="D118" s="57" t="s">
        <v>157</v>
      </c>
      <c r="E118" s="58">
        <v>0.16</v>
      </c>
      <c r="F118" s="58">
        <f>ROUND(1.2,7)</f>
        <v>1.2</v>
      </c>
      <c r="G118" s="58">
        <f>SmtRes!CX209</f>
        <v>0.192</v>
      </c>
      <c r="H118" s="59"/>
      <c r="I118" s="73"/>
      <c r="J118" s="59">
        <f>SmtRes!CZ209</f>
        <v>1090.46</v>
      </c>
      <c r="K118" s="73"/>
      <c r="L118" s="59">
        <f>SmtRes!DI209</f>
        <v>209.37</v>
      </c>
    </row>
    <row r="119" ht="14.25" spans="1:12">
      <c r="A119" s="56"/>
      <c r="B119" s="56" t="s">
        <v>158</v>
      </c>
      <c r="C119" s="63" t="s">
        <v>159</v>
      </c>
      <c r="D119" s="64" t="s">
        <v>157</v>
      </c>
      <c r="E119" s="65">
        <v>0.16</v>
      </c>
      <c r="F119" s="65">
        <f>ROUND(1.2,7)</f>
        <v>1.2</v>
      </c>
      <c r="G119" s="65">
        <f>SmtRes!CX210</f>
        <v>0.192</v>
      </c>
      <c r="H119" s="66"/>
      <c r="I119" s="75"/>
      <c r="J119" s="66">
        <f>SmtRes!CZ210</f>
        <v>1066.23</v>
      </c>
      <c r="K119" s="75"/>
      <c r="L119" s="66">
        <f>SmtRes!DI210</f>
        <v>204.72</v>
      </c>
    </row>
    <row r="120" ht="15" spans="1:12">
      <c r="A120" s="56"/>
      <c r="B120" s="56"/>
      <c r="C120" s="67" t="s">
        <v>55</v>
      </c>
      <c r="D120" s="57"/>
      <c r="E120" s="58"/>
      <c r="F120" s="58"/>
      <c r="G120" s="58"/>
      <c r="H120" s="59"/>
      <c r="I120" s="73"/>
      <c r="J120" s="59"/>
      <c r="K120" s="73"/>
      <c r="L120" s="59">
        <f>L117</f>
        <v>414.09</v>
      </c>
    </row>
    <row r="121" ht="14.25" spans="1:12">
      <c r="A121" s="56"/>
      <c r="B121" s="56"/>
      <c r="C121" s="56" t="s">
        <v>56</v>
      </c>
      <c r="D121" s="57"/>
      <c r="E121" s="58"/>
      <c r="F121" s="58"/>
      <c r="G121" s="58"/>
      <c r="H121" s="59"/>
      <c r="I121" s="73"/>
      <c r="J121" s="59"/>
      <c r="K121" s="73"/>
      <c r="L121" s="59">
        <f>SUM(AR115:AR124)+SUM(AS115:AS124)+SUM(AT115:AT124)+SUM(AU115:AU124)+SUM(AV115:AV124)</f>
        <v>414.09</v>
      </c>
    </row>
    <row r="122" ht="14.25" spans="1:12">
      <c r="A122" s="56"/>
      <c r="B122" s="56" t="s">
        <v>160</v>
      </c>
      <c r="C122" s="56" t="s">
        <v>161</v>
      </c>
      <c r="D122" s="57" t="s">
        <v>59</v>
      </c>
      <c r="E122" s="58">
        <f>Source!BZ292</f>
        <v>74</v>
      </c>
      <c r="F122" s="58"/>
      <c r="G122" s="58">
        <f>Source!AT292</f>
        <v>74</v>
      </c>
      <c r="H122" s="59"/>
      <c r="I122" s="73"/>
      <c r="J122" s="59"/>
      <c r="K122" s="73"/>
      <c r="L122" s="59">
        <f ca="1">SUM(AZ115:AZ124)</f>
        <v>306.43</v>
      </c>
    </row>
    <row r="123" ht="14.25" spans="1:12">
      <c r="A123" s="63"/>
      <c r="B123" s="63" t="s">
        <v>162</v>
      </c>
      <c r="C123" s="63" t="s">
        <v>163</v>
      </c>
      <c r="D123" s="64" t="s">
        <v>59</v>
      </c>
      <c r="E123" s="65">
        <f>Source!CA292</f>
        <v>36</v>
      </c>
      <c r="F123" s="65"/>
      <c r="G123" s="65">
        <f>Source!AU292</f>
        <v>36</v>
      </c>
      <c r="H123" s="66"/>
      <c r="I123" s="75"/>
      <c r="J123" s="66"/>
      <c r="K123" s="75"/>
      <c r="L123" s="66">
        <f ca="1">SUM(BA115:BA124)</f>
        <v>149.07</v>
      </c>
    </row>
    <row r="124" ht="15" spans="3:82">
      <c r="C124" s="68" t="s">
        <v>62</v>
      </c>
      <c r="D124" s="68"/>
      <c r="E124" s="68"/>
      <c r="F124" s="68"/>
      <c r="G124" s="68"/>
      <c r="H124" s="68"/>
      <c r="I124" s="76">
        <f ca="1">IF(E115&lt;&gt;0,K124/E115,0)</f>
        <v>869.59</v>
      </c>
      <c r="J124" s="76"/>
      <c r="K124" s="76">
        <f ca="1">L117+L122+L123</f>
        <v>869.59</v>
      </c>
      <c r="L124" s="76"/>
      <c r="AD124">
        <f ca="1">ROUND((Source!AT292/100)*((ROUND(SUMIF(SmtRes!AQ209:SmtRes!AQ210,"=1",SmtRes!AD209:SmtRes!AD210)*Source!I292,2)+ROUND(SUMIF(SmtRes!AQ209:SmtRes!AQ210,"=1",SmtRes!AC209:SmtRes!AC210)*Source!I292,2))),2)</f>
        <v>1595.95</v>
      </c>
      <c r="AE124">
        <f ca="1">ROUND((Source!AU292/100)*((ROUND(SUMIF(SmtRes!AQ209:SmtRes!AQ210,"=1",SmtRes!AD209:SmtRes!AD210)*Source!I292,2)+ROUND(SUMIF(SmtRes!AQ209:SmtRes!AQ210,"=1",SmtRes!AC209:SmtRes!AC210)*Source!I292,2))),2)</f>
        <v>776.41</v>
      </c>
      <c r="AN124" s="77">
        <f ca="1">L117+L122+L123</f>
        <v>869.59</v>
      </c>
      <c r="AO124">
        <f>0</f>
        <v>0</v>
      </c>
      <c r="AQ124" t="s">
        <v>63</v>
      </c>
      <c r="AR124" s="77">
        <f>L117</f>
        <v>414.09</v>
      </c>
      <c r="AT124">
        <f>0</f>
        <v>0</v>
      </c>
      <c r="AV124" t="s">
        <v>63</v>
      </c>
      <c r="AW124">
        <f>0</f>
        <v>0</v>
      </c>
      <c r="AZ124">
        <f ca="1">Source!X292</f>
        <v>306.43</v>
      </c>
      <c r="BA124">
        <f ca="1">Source!Y292</f>
        <v>149.07</v>
      </c>
      <c r="BT124" s="77">
        <f ca="1">K124</f>
        <v>869.59</v>
      </c>
      <c r="BW124">
        <f ca="1">ROUND(K124*80/100,2)</f>
        <v>695.67</v>
      </c>
      <c r="BX124" s="77">
        <f ca="1">K124-BW124</f>
        <v>173.92</v>
      </c>
      <c r="CB124">
        <f>Source!BM292</f>
        <v>200001</v>
      </c>
      <c r="CC124" t="str">
        <f>Source!E292</f>
        <v>7</v>
      </c>
      <c r="CD124">
        <v>4</v>
      </c>
    </row>
    <row r="125" ht="28.5" spans="1:12">
      <c r="A125" s="89" t="s">
        <v>180</v>
      </c>
      <c r="B125" s="56" t="s">
        <v>181</v>
      </c>
      <c r="C125" s="56" t="str">
        <f>Source!G294</f>
        <v>Замер полного сопротивления цепи "фаза-нуль"</v>
      </c>
      <c r="D125" s="57" t="str">
        <f>Source!H294</f>
        <v>ШТ</v>
      </c>
      <c r="E125" s="58">
        <f>Source!K294</f>
        <v>1</v>
      </c>
      <c r="F125" s="58"/>
      <c r="G125" s="58">
        <f>Source!I294</f>
        <v>1</v>
      </c>
      <c r="H125" s="59"/>
      <c r="I125" s="73"/>
      <c r="J125" s="59"/>
      <c r="K125" s="73"/>
      <c r="L125" s="59"/>
    </row>
    <row r="126" spans="3:12">
      <c r="C126" s="60" t="s">
        <v>154</v>
      </c>
      <c r="D126" s="60"/>
      <c r="E126" s="60"/>
      <c r="F126" s="60"/>
      <c r="G126" s="60"/>
      <c r="H126" s="60"/>
      <c r="I126" s="60"/>
      <c r="J126" s="60"/>
      <c r="K126" s="60"/>
      <c r="L126" s="60"/>
    </row>
    <row r="127" ht="15" spans="1:12">
      <c r="A127" s="61"/>
      <c r="B127" s="58">
        <v>1</v>
      </c>
      <c r="C127" s="61" t="s">
        <v>52</v>
      </c>
      <c r="D127" s="57" t="s">
        <v>28</v>
      </c>
      <c r="E127" s="62"/>
      <c r="F127" s="58"/>
      <c r="G127" s="58">
        <f ca="1">Source!U294</f>
        <v>1.2</v>
      </c>
      <c r="H127" s="58"/>
      <c r="I127" s="58"/>
      <c r="J127" s="58"/>
      <c r="K127" s="58"/>
      <c r="L127" s="74">
        <f>SUM(L128:L129)-SUMIF(CE128:CE129,1,L128:L129)</f>
        <v>1294.02</v>
      </c>
    </row>
    <row r="128" ht="14.25" spans="1:12">
      <c r="A128" s="56"/>
      <c r="B128" s="56" t="s">
        <v>155</v>
      </c>
      <c r="C128" s="56" t="s">
        <v>156</v>
      </c>
      <c r="D128" s="57" t="s">
        <v>157</v>
      </c>
      <c r="E128" s="58">
        <v>0.5</v>
      </c>
      <c r="F128" s="58">
        <f>ROUND(1.2,7)</f>
        <v>1.2</v>
      </c>
      <c r="G128" s="58">
        <f>SmtRes!CX213</f>
        <v>0.6</v>
      </c>
      <c r="H128" s="59"/>
      <c r="I128" s="73"/>
      <c r="J128" s="59">
        <f>SmtRes!CZ213</f>
        <v>1090.46</v>
      </c>
      <c r="K128" s="73"/>
      <c r="L128" s="59">
        <f>SmtRes!DI213</f>
        <v>654.28</v>
      </c>
    </row>
    <row r="129" ht="14.25" spans="1:12">
      <c r="A129" s="56"/>
      <c r="B129" s="56" t="s">
        <v>158</v>
      </c>
      <c r="C129" s="63" t="s">
        <v>159</v>
      </c>
      <c r="D129" s="64" t="s">
        <v>157</v>
      </c>
      <c r="E129" s="65">
        <v>0.5</v>
      </c>
      <c r="F129" s="65">
        <f>ROUND(1.2,7)</f>
        <v>1.2</v>
      </c>
      <c r="G129" s="65">
        <f>SmtRes!CX214</f>
        <v>0.6</v>
      </c>
      <c r="H129" s="66"/>
      <c r="I129" s="75"/>
      <c r="J129" s="66">
        <f>SmtRes!CZ214</f>
        <v>1066.23</v>
      </c>
      <c r="K129" s="75"/>
      <c r="L129" s="66">
        <f>SmtRes!DI214</f>
        <v>639.74</v>
      </c>
    </row>
    <row r="130" ht="15" spans="1:12">
      <c r="A130" s="56"/>
      <c r="B130" s="56"/>
      <c r="C130" s="67" t="s">
        <v>55</v>
      </c>
      <c r="D130" s="57"/>
      <c r="E130" s="58"/>
      <c r="F130" s="58"/>
      <c r="G130" s="58"/>
      <c r="H130" s="59"/>
      <c r="I130" s="73"/>
      <c r="J130" s="59"/>
      <c r="K130" s="73"/>
      <c r="L130" s="59">
        <f>L127</f>
        <v>1294.02</v>
      </c>
    </row>
    <row r="131" ht="14.25" spans="1:12">
      <c r="A131" s="56"/>
      <c r="B131" s="56"/>
      <c r="C131" s="56" t="s">
        <v>56</v>
      </c>
      <c r="D131" s="57"/>
      <c r="E131" s="58"/>
      <c r="F131" s="58"/>
      <c r="G131" s="58"/>
      <c r="H131" s="59"/>
      <c r="I131" s="73"/>
      <c r="J131" s="59"/>
      <c r="K131" s="73"/>
      <c r="L131" s="59">
        <f>SUM(AR125:AR134)+SUM(AS125:AS134)+SUM(AT125:AT134)+SUM(AU125:AU134)+SUM(AV125:AV134)</f>
        <v>1294.02</v>
      </c>
    </row>
    <row r="132" ht="14.25" spans="1:12">
      <c r="A132" s="56"/>
      <c r="B132" s="56" t="s">
        <v>160</v>
      </c>
      <c r="C132" s="56" t="s">
        <v>161</v>
      </c>
      <c r="D132" s="57" t="s">
        <v>59</v>
      </c>
      <c r="E132" s="58">
        <f>Source!BZ294</f>
        <v>74</v>
      </c>
      <c r="F132" s="58"/>
      <c r="G132" s="58">
        <f>Source!AT294</f>
        <v>74</v>
      </c>
      <c r="H132" s="59"/>
      <c r="I132" s="73"/>
      <c r="J132" s="59"/>
      <c r="K132" s="73"/>
      <c r="L132" s="59">
        <f ca="1">SUM(AZ125:AZ134)</f>
        <v>957.57</v>
      </c>
    </row>
    <row r="133" ht="14.25" spans="1:12">
      <c r="A133" s="63"/>
      <c r="B133" s="63" t="s">
        <v>162</v>
      </c>
      <c r="C133" s="63" t="s">
        <v>163</v>
      </c>
      <c r="D133" s="64" t="s">
        <v>59</v>
      </c>
      <c r="E133" s="65">
        <f>Source!CA294</f>
        <v>36</v>
      </c>
      <c r="F133" s="65"/>
      <c r="G133" s="65">
        <f>Source!AU294</f>
        <v>36</v>
      </c>
      <c r="H133" s="66"/>
      <c r="I133" s="75"/>
      <c r="J133" s="66"/>
      <c r="K133" s="75"/>
      <c r="L133" s="66">
        <f ca="1">SUM(BA125:BA134)</f>
        <v>465.85</v>
      </c>
    </row>
    <row r="134" ht="15" spans="3:82">
      <c r="C134" s="68" t="s">
        <v>62</v>
      </c>
      <c r="D134" s="68"/>
      <c r="E134" s="68"/>
      <c r="F134" s="68"/>
      <c r="G134" s="68"/>
      <c r="H134" s="68"/>
      <c r="I134" s="76">
        <f ca="1">IF(E125&lt;&gt;0,K134/E125,0)</f>
        <v>2717.44</v>
      </c>
      <c r="J134" s="76"/>
      <c r="K134" s="76">
        <f ca="1">L127+L132+L133</f>
        <v>2717.44</v>
      </c>
      <c r="L134" s="76"/>
      <c r="AD134">
        <f ca="1">ROUND((Source!AT294/100)*((ROUND(SUMIF(SmtRes!AQ213:SmtRes!AQ214,"=1",SmtRes!AD213:SmtRes!AD214)*Source!I294,2)+ROUND(SUMIF(SmtRes!AQ213:SmtRes!AQ214,"=1",SmtRes!AC213:SmtRes!AC214)*Source!I294,2))),2)</f>
        <v>1595.95</v>
      </c>
      <c r="AE134">
        <f ca="1">ROUND((Source!AU294/100)*((ROUND(SUMIF(SmtRes!AQ213:SmtRes!AQ214,"=1",SmtRes!AD213:SmtRes!AD214)*Source!I294,2)+ROUND(SUMIF(SmtRes!AQ213:SmtRes!AQ214,"=1",SmtRes!AC213:SmtRes!AC214)*Source!I294,2))),2)</f>
        <v>776.41</v>
      </c>
      <c r="AN134" s="77">
        <f ca="1">L127+L132+L133</f>
        <v>2717.44</v>
      </c>
      <c r="AO134">
        <f>0</f>
        <v>0</v>
      </c>
      <c r="AQ134" t="s">
        <v>63</v>
      </c>
      <c r="AR134" s="77">
        <f>L127</f>
        <v>1294.02</v>
      </c>
      <c r="AT134">
        <f>0</f>
        <v>0</v>
      </c>
      <c r="AV134" t="s">
        <v>63</v>
      </c>
      <c r="AW134">
        <f>0</f>
        <v>0</v>
      </c>
      <c r="AZ134">
        <f ca="1">Source!X294</f>
        <v>957.57</v>
      </c>
      <c r="BA134">
        <f ca="1">Source!Y294</f>
        <v>465.85</v>
      </c>
      <c r="BT134" s="77">
        <f ca="1">K134</f>
        <v>2717.44</v>
      </c>
      <c r="BW134">
        <f ca="1">ROUND(K134*80/100,2)</f>
        <v>2173.95</v>
      </c>
      <c r="BX134" s="77">
        <f ca="1">K134-BW134</f>
        <v>543.49</v>
      </c>
      <c r="CB134">
        <f>Source!BM294</f>
        <v>200001</v>
      </c>
      <c r="CC134" t="str">
        <f>Source!E294</f>
        <v>8</v>
      </c>
      <c r="CD134">
        <v>4</v>
      </c>
    </row>
    <row r="136" ht="15" spans="1:12">
      <c r="A136" s="78"/>
      <c r="B136" s="79"/>
      <c r="C136" s="67" t="s">
        <v>103</v>
      </c>
      <c r="D136" s="67"/>
      <c r="E136" s="67"/>
      <c r="F136" s="67"/>
      <c r="G136" s="67"/>
      <c r="H136" s="67"/>
      <c r="I136" s="74"/>
      <c r="J136" s="78"/>
      <c r="K136" s="86"/>
      <c r="L136" s="74">
        <f>L138+L139+L145+L149</f>
        <v>22130.22</v>
      </c>
    </row>
    <row r="137" ht="14.25" spans="1:12">
      <c r="A137" s="80"/>
      <c r="B137" s="81"/>
      <c r="C137" s="82" t="s">
        <v>104</v>
      </c>
      <c r="D137" s="56"/>
      <c r="E137" s="56"/>
      <c r="F137" s="56"/>
      <c r="G137" s="56"/>
      <c r="H137" s="56"/>
      <c r="I137" s="59"/>
      <c r="J137" s="80"/>
      <c r="K137" s="58"/>
      <c r="L137" s="59"/>
    </row>
    <row r="138" ht="14.25" spans="1:12">
      <c r="A138" s="80"/>
      <c r="B138" s="81"/>
      <c r="C138" s="56" t="s">
        <v>105</v>
      </c>
      <c r="D138" s="56"/>
      <c r="E138" s="56"/>
      <c r="F138" s="56"/>
      <c r="G138" s="56"/>
      <c r="H138" s="56"/>
      <c r="I138" s="59"/>
      <c r="J138" s="80"/>
      <c r="K138" s="58"/>
      <c r="L138" s="59">
        <f>SUM(AR53:AR134)</f>
        <v>22130.22</v>
      </c>
    </row>
    <row r="139" ht="14.25" hidden="1" spans="1:12">
      <c r="A139" s="80"/>
      <c r="B139" s="81"/>
      <c r="C139" s="56" t="s">
        <v>106</v>
      </c>
      <c r="D139" s="56"/>
      <c r="E139" s="56"/>
      <c r="F139" s="56"/>
      <c r="G139" s="56"/>
      <c r="H139" s="56"/>
      <c r="I139" s="59"/>
      <c r="J139" s="80"/>
      <c r="K139" s="58"/>
      <c r="L139" s="59">
        <f>L141+L144+L143</f>
        <v>0</v>
      </c>
    </row>
    <row r="140" ht="14.25" hidden="1" spans="1:12">
      <c r="A140" s="80"/>
      <c r="B140" s="81"/>
      <c r="C140" s="82" t="s">
        <v>107</v>
      </c>
      <c r="D140" s="56"/>
      <c r="E140" s="56"/>
      <c r="F140" s="56"/>
      <c r="G140" s="56"/>
      <c r="H140" s="56"/>
      <c r="I140" s="59"/>
      <c r="J140" s="80"/>
      <c r="K140" s="58"/>
      <c r="L140" s="59"/>
    </row>
    <row r="141" ht="14.25" hidden="1" spans="1:12">
      <c r="A141" s="80"/>
      <c r="B141" s="81"/>
      <c r="C141" s="56" t="s">
        <v>106</v>
      </c>
      <c r="D141" s="56"/>
      <c r="E141" s="56"/>
      <c r="F141" s="56"/>
      <c r="G141" s="56"/>
      <c r="H141" s="56"/>
      <c r="I141" s="59"/>
      <c r="J141" s="80"/>
      <c r="K141" s="58"/>
      <c r="L141" s="59">
        <f>SUM(AO53:AO134)</f>
        <v>0</v>
      </c>
    </row>
    <row r="142" ht="14.25" hidden="1" spans="1:12">
      <c r="A142" s="80"/>
      <c r="B142" s="81"/>
      <c r="C142" s="82" t="s">
        <v>108</v>
      </c>
      <c r="D142" s="56"/>
      <c r="E142" s="56"/>
      <c r="F142" s="56"/>
      <c r="G142" s="56"/>
      <c r="H142" s="56"/>
      <c r="I142" s="59"/>
      <c r="J142" s="80"/>
      <c r="K142" s="58"/>
      <c r="L142" s="59"/>
    </row>
    <row r="143" ht="14.25" hidden="1" spans="1:12">
      <c r="A143" s="80"/>
      <c r="B143" s="81"/>
      <c r="C143" s="56" t="s">
        <v>109</v>
      </c>
      <c r="D143" s="56"/>
      <c r="E143" s="56"/>
      <c r="F143" s="56"/>
      <c r="G143" s="56"/>
      <c r="H143" s="56"/>
      <c r="I143" s="59"/>
      <c r="J143" s="80"/>
      <c r="K143" s="58"/>
      <c r="L143" s="59">
        <f>SUM(AT53:AT134)</f>
        <v>0</v>
      </c>
    </row>
    <row r="144" ht="14.25" hidden="1" spans="1:12">
      <c r="A144" s="80"/>
      <c r="B144" s="81"/>
      <c r="C144" s="56" t="s">
        <v>110</v>
      </c>
      <c r="D144" s="56"/>
      <c r="E144" s="56"/>
      <c r="F144" s="56"/>
      <c r="G144" s="56"/>
      <c r="H144" s="56"/>
      <c r="I144" s="59"/>
      <c r="J144" s="80"/>
      <c r="K144" s="58"/>
      <c r="L144" s="59">
        <f>SUM(AV53:AV134)</f>
        <v>0</v>
      </c>
    </row>
    <row r="145" ht="14.25" hidden="1" spans="1:12">
      <c r="A145" s="80"/>
      <c r="B145" s="81"/>
      <c r="C145" s="56" t="s">
        <v>111</v>
      </c>
      <c r="D145" s="56"/>
      <c r="E145" s="56"/>
      <c r="F145" s="56"/>
      <c r="G145" s="56"/>
      <c r="H145" s="56"/>
      <c r="I145" s="59"/>
      <c r="J145" s="80"/>
      <c r="K145" s="58"/>
      <c r="L145" s="59">
        <f>L147+L148</f>
        <v>0</v>
      </c>
    </row>
    <row r="146" ht="14.25" hidden="1" spans="1:12">
      <c r="A146" s="80"/>
      <c r="B146" s="81"/>
      <c r="C146" s="82" t="s">
        <v>107</v>
      </c>
      <c r="D146" s="56"/>
      <c r="E146" s="56"/>
      <c r="F146" s="56"/>
      <c r="G146" s="56"/>
      <c r="H146" s="56"/>
      <c r="I146" s="59"/>
      <c r="J146" s="80"/>
      <c r="K146" s="58"/>
      <c r="L146" s="59"/>
    </row>
    <row r="147" ht="14.25" hidden="1" spans="1:12">
      <c r="A147" s="80"/>
      <c r="B147" s="81"/>
      <c r="C147" s="56" t="s">
        <v>112</v>
      </c>
      <c r="D147" s="56"/>
      <c r="E147" s="56"/>
      <c r="F147" s="56"/>
      <c r="G147" s="56"/>
      <c r="H147" s="56"/>
      <c r="I147" s="59"/>
      <c r="J147" s="80"/>
      <c r="K147" s="58"/>
      <c r="L147" s="59">
        <f>SUM(AW53:AW134)-SUM(BK53:BK134)</f>
        <v>0</v>
      </c>
    </row>
    <row r="148" ht="14.25" hidden="1" spans="1:12">
      <c r="A148" s="80"/>
      <c r="B148" s="81"/>
      <c r="C148" s="56" t="s">
        <v>113</v>
      </c>
      <c r="D148" s="56"/>
      <c r="E148" s="56"/>
      <c r="F148" s="56"/>
      <c r="G148" s="56"/>
      <c r="H148" s="56"/>
      <c r="I148" s="59"/>
      <c r="J148" s="80"/>
      <c r="K148" s="58"/>
      <c r="L148" s="59">
        <f>SUM(BC53:BC134)</f>
        <v>0</v>
      </c>
    </row>
    <row r="149" ht="14.25" hidden="1" spans="1:12">
      <c r="A149" s="80"/>
      <c r="B149" s="81"/>
      <c r="C149" s="56" t="s">
        <v>114</v>
      </c>
      <c r="D149" s="56"/>
      <c r="E149" s="56"/>
      <c r="F149" s="56"/>
      <c r="G149" s="56"/>
      <c r="H149" s="56"/>
      <c r="I149" s="59"/>
      <c r="J149" s="80"/>
      <c r="K149" s="58"/>
      <c r="L149" s="59">
        <f>SUM(BB53:BB134)</f>
        <v>0</v>
      </c>
    </row>
    <row r="150" ht="14.25" spans="1:12">
      <c r="A150" s="80"/>
      <c r="B150" s="81"/>
      <c r="C150" s="56" t="s">
        <v>115</v>
      </c>
      <c r="D150" s="56"/>
      <c r="E150" s="56"/>
      <c r="F150" s="56"/>
      <c r="G150" s="56"/>
      <c r="H150" s="56"/>
      <c r="I150" s="59"/>
      <c r="J150" s="80"/>
      <c r="K150" s="58"/>
      <c r="L150" s="59">
        <f>SUM(AR53:AR134)+SUM(AT53:AT134)+SUM(AV53:AV134)</f>
        <v>22130.22</v>
      </c>
    </row>
    <row r="151" ht="14.25" spans="1:12">
      <c r="A151" s="80"/>
      <c r="B151" s="81"/>
      <c r="C151" s="56" t="s">
        <v>116</v>
      </c>
      <c r="D151" s="56"/>
      <c r="E151" s="56"/>
      <c r="F151" s="56"/>
      <c r="G151" s="56"/>
      <c r="H151" s="56"/>
      <c r="I151" s="59"/>
      <c r="J151" s="80"/>
      <c r="K151" s="58"/>
      <c r="L151" s="59">
        <f ca="1">SUM(AZ53:AZ134)</f>
        <v>16376.36</v>
      </c>
    </row>
    <row r="152" ht="14.25" spans="1:12">
      <c r="A152" s="80"/>
      <c r="B152" s="81"/>
      <c r="C152" s="56" t="s">
        <v>117</v>
      </c>
      <c r="D152" s="56"/>
      <c r="E152" s="56"/>
      <c r="F152" s="56"/>
      <c r="G152" s="56"/>
      <c r="H152" s="56"/>
      <c r="I152" s="59"/>
      <c r="J152" s="80"/>
      <c r="K152" s="58"/>
      <c r="L152" s="59">
        <f ca="1">SUM(BA53:BA134)</f>
        <v>7966.87</v>
      </c>
    </row>
    <row r="153" ht="14.25" hidden="1" spans="1:12">
      <c r="A153" s="80"/>
      <c r="B153" s="81"/>
      <c r="C153" s="56" t="s">
        <v>118</v>
      </c>
      <c r="D153" s="56"/>
      <c r="E153" s="56"/>
      <c r="F153" s="56"/>
      <c r="G153" s="56"/>
      <c r="H153" s="56"/>
      <c r="I153" s="59"/>
      <c r="J153" s="80"/>
      <c r="K153" s="58"/>
      <c r="L153" s="59">
        <f>L155+L156</f>
        <v>0</v>
      </c>
    </row>
    <row r="154" ht="14.25" hidden="1" spans="1:12">
      <c r="A154" s="80"/>
      <c r="B154" s="81"/>
      <c r="C154" s="82" t="s">
        <v>104</v>
      </c>
      <c r="D154" s="56"/>
      <c r="E154" s="56"/>
      <c r="F154" s="56"/>
      <c r="G154" s="56"/>
      <c r="H154" s="56"/>
      <c r="I154" s="59"/>
      <c r="J154" s="80"/>
      <c r="K154" s="58"/>
      <c r="L154" s="59"/>
    </row>
    <row r="155" ht="14.25" hidden="1" spans="1:12">
      <c r="A155" s="80"/>
      <c r="B155" s="81"/>
      <c r="C155" s="56" t="s">
        <v>119</v>
      </c>
      <c r="D155" s="56"/>
      <c r="E155" s="56"/>
      <c r="F155" s="56"/>
      <c r="G155" s="56"/>
      <c r="H155" s="56"/>
      <c r="I155" s="59"/>
      <c r="J155" s="80"/>
      <c r="K155" s="58"/>
      <c r="L155" s="59">
        <f>SUM(BK53:BK134)</f>
        <v>0</v>
      </c>
    </row>
    <row r="156" ht="14.25" hidden="1" spans="1:12">
      <c r="A156" s="80"/>
      <c r="B156" s="81"/>
      <c r="C156" s="56" t="s">
        <v>120</v>
      </c>
      <c r="D156" s="56"/>
      <c r="E156" s="56"/>
      <c r="F156" s="56"/>
      <c r="G156" s="56"/>
      <c r="H156" s="56"/>
      <c r="I156" s="59"/>
      <c r="J156" s="80"/>
      <c r="K156" s="58"/>
      <c r="L156" s="59">
        <f>SUM(BD53:BD134)</f>
        <v>0</v>
      </c>
    </row>
    <row r="157" ht="14.25" hidden="1" spans="1:12">
      <c r="A157" s="80"/>
      <c r="B157" s="81"/>
      <c r="C157" s="56" t="s">
        <v>121</v>
      </c>
      <c r="D157" s="56"/>
      <c r="E157" s="56"/>
      <c r="F157" s="56"/>
      <c r="G157" s="56"/>
      <c r="H157" s="56"/>
      <c r="I157" s="59"/>
      <c r="J157" s="80"/>
      <c r="K157" s="58"/>
      <c r="L157" s="59"/>
    </row>
    <row r="158" ht="14.25" hidden="1" spans="1:12">
      <c r="A158" s="80"/>
      <c r="B158" s="81"/>
      <c r="C158" s="56" t="s">
        <v>121</v>
      </c>
      <c r="D158" s="56"/>
      <c r="E158" s="56"/>
      <c r="F158" s="56"/>
      <c r="G158" s="56"/>
      <c r="H158" s="56"/>
      <c r="I158" s="59"/>
      <c r="J158" s="80"/>
      <c r="K158" s="58"/>
      <c r="L158" s="59">
        <f>SUM(BQ53:BQ134)</f>
        <v>0</v>
      </c>
    </row>
    <row r="159" ht="14.25" hidden="1" spans="1:12">
      <c r="A159" s="80"/>
      <c r="B159" s="81"/>
      <c r="C159" s="56" t="s">
        <v>122</v>
      </c>
      <c r="D159" s="56"/>
      <c r="E159" s="56"/>
      <c r="F159" s="56"/>
      <c r="G159" s="56"/>
      <c r="H159" s="56"/>
      <c r="I159" s="59"/>
      <c r="J159" s="80"/>
      <c r="K159" s="58"/>
      <c r="L159" s="59">
        <f>SUM(BO53:BO134)</f>
        <v>0</v>
      </c>
    </row>
    <row r="160" ht="15" spans="1:12">
      <c r="A160" s="78"/>
      <c r="B160" s="79"/>
      <c r="C160" s="67" t="s">
        <v>123</v>
      </c>
      <c r="D160" s="67"/>
      <c r="E160" s="67"/>
      <c r="F160" s="67"/>
      <c r="G160" s="67"/>
      <c r="H160" s="67"/>
      <c r="I160" s="74"/>
      <c r="J160" s="78"/>
      <c r="K160" s="86"/>
      <c r="L160" s="74">
        <f ca="1">L136+L151+L152+L153+L158+L159</f>
        <v>46473.45</v>
      </c>
    </row>
    <row r="161" ht="14.25" spans="1:12">
      <c r="A161" s="80"/>
      <c r="B161" s="81"/>
      <c r="C161" s="82" t="s">
        <v>124</v>
      </c>
      <c r="D161" s="56"/>
      <c r="E161" s="56"/>
      <c r="F161" s="56"/>
      <c r="G161" s="56"/>
      <c r="H161" s="56"/>
      <c r="I161" s="59"/>
      <c r="J161" s="80"/>
      <c r="K161" s="58"/>
      <c r="L161" s="59"/>
    </row>
    <row r="162" ht="14.25" hidden="1" spans="1:12">
      <c r="A162" s="80"/>
      <c r="B162" s="81"/>
      <c r="C162" s="56" t="s">
        <v>125</v>
      </c>
      <c r="D162" s="56"/>
      <c r="E162" s="56"/>
      <c r="F162" s="56"/>
      <c r="G162" s="56"/>
      <c r="H162" s="56"/>
      <c r="I162" s="59"/>
      <c r="J162" s="80"/>
      <c r="K162" s="58"/>
      <c r="L162" s="59">
        <f>SUM(AX53:AX134)</f>
        <v>0</v>
      </c>
    </row>
    <row r="163" ht="14.25" hidden="1" spans="1:12">
      <c r="A163" s="80"/>
      <c r="B163" s="81"/>
      <c r="C163" s="56" t="s">
        <v>126</v>
      </c>
      <c r="D163" s="56"/>
      <c r="E163" s="56"/>
      <c r="F163" s="56"/>
      <c r="G163" s="56"/>
      <c r="H163" s="56"/>
      <c r="I163" s="59"/>
      <c r="J163" s="80"/>
      <c r="K163" s="58"/>
      <c r="L163" s="59">
        <f>SUM(AY53:AY134)</f>
        <v>0</v>
      </c>
    </row>
    <row r="164" ht="14.25" spans="1:12">
      <c r="A164" s="80"/>
      <c r="B164" s="81"/>
      <c r="C164" s="56" t="s">
        <v>127</v>
      </c>
      <c r="D164" s="56"/>
      <c r="E164" s="56"/>
      <c r="F164" s="73"/>
      <c r="G164" s="62">
        <f ca="1">Source!F319</f>
        <v>21.66912</v>
      </c>
      <c r="H164" s="80"/>
      <c r="I164" s="80"/>
      <c r="J164" s="80"/>
      <c r="K164" s="80"/>
      <c r="L164" s="80"/>
    </row>
    <row r="165" ht="14.25" hidden="1" customHeight="1" spans="1:12">
      <c r="A165" s="80"/>
      <c r="B165" s="81"/>
      <c r="C165" s="56" t="s">
        <v>128</v>
      </c>
      <c r="D165" s="56"/>
      <c r="E165" s="56"/>
      <c r="F165" s="73"/>
      <c r="G165" s="62">
        <f ca="1">Source!F320</f>
        <v>0</v>
      </c>
      <c r="H165" s="80"/>
      <c r="I165" s="80"/>
      <c r="J165" s="80"/>
      <c r="K165" s="80"/>
      <c r="L165" s="80"/>
    </row>
    <row r="168" ht="15" spans="1:12">
      <c r="A168" s="83"/>
      <c r="B168" s="84"/>
      <c r="C168" s="85" t="s">
        <v>134</v>
      </c>
      <c r="D168" s="85"/>
      <c r="E168" s="85"/>
      <c r="F168" s="85"/>
      <c r="G168" s="85"/>
      <c r="H168" s="85"/>
      <c r="I168" s="76"/>
      <c r="J168" s="83"/>
      <c r="K168" s="87"/>
      <c r="L168" s="76"/>
    </row>
    <row r="170" ht="15" hidden="1" spans="1:12">
      <c r="A170" s="78"/>
      <c r="B170" s="79"/>
      <c r="C170" s="67" t="s">
        <v>135</v>
      </c>
      <c r="D170" s="67"/>
      <c r="E170" s="67"/>
      <c r="F170" s="67"/>
      <c r="G170" s="67"/>
      <c r="H170" s="67"/>
      <c r="I170" s="74"/>
      <c r="J170" s="78"/>
      <c r="K170" s="86"/>
      <c r="L170" s="74">
        <f ca="1">L172+L187+L188</f>
        <v>0</v>
      </c>
    </row>
    <row r="171" ht="14.25" hidden="1" spans="1:12">
      <c r="A171" s="80"/>
      <c r="B171" s="81"/>
      <c r="C171" s="82" t="s">
        <v>104</v>
      </c>
      <c r="D171" s="56"/>
      <c r="E171" s="56"/>
      <c r="F171" s="56"/>
      <c r="G171" s="56"/>
      <c r="H171" s="56"/>
      <c r="I171" s="59"/>
      <c r="J171" s="80"/>
      <c r="K171" s="58"/>
      <c r="L171" s="59"/>
    </row>
    <row r="172" ht="14.25" hidden="1" spans="1:12">
      <c r="A172" s="80"/>
      <c r="B172" s="81"/>
      <c r="C172" s="56" t="s">
        <v>136</v>
      </c>
      <c r="D172" s="56"/>
      <c r="E172" s="56"/>
      <c r="F172" s="56"/>
      <c r="G172" s="56"/>
      <c r="H172" s="56"/>
      <c r="I172" s="59"/>
      <c r="J172" s="80"/>
      <c r="K172" s="58"/>
      <c r="L172" s="59">
        <f>L174+L175+L181+L185</f>
        <v>0</v>
      </c>
    </row>
    <row r="173" ht="14.25" hidden="1" spans="1:12">
      <c r="A173" s="80"/>
      <c r="B173" s="81"/>
      <c r="C173" s="82" t="s">
        <v>104</v>
      </c>
      <c r="D173" s="56"/>
      <c r="E173" s="56"/>
      <c r="F173" s="56"/>
      <c r="G173" s="56"/>
      <c r="H173" s="56"/>
      <c r="I173" s="59"/>
      <c r="J173" s="80"/>
      <c r="K173" s="58"/>
      <c r="L173" s="59"/>
    </row>
    <row r="174" ht="14.25" hidden="1" spans="1:12">
      <c r="A174" s="80"/>
      <c r="B174" s="81"/>
      <c r="C174" s="56" t="s">
        <v>137</v>
      </c>
      <c r="D174" s="56"/>
      <c r="E174" s="56"/>
      <c r="F174" s="56"/>
      <c r="G174" s="56"/>
      <c r="H174" s="56"/>
      <c r="I174" s="59"/>
      <c r="J174" s="80"/>
      <c r="K174" s="58"/>
      <c r="L174" s="59">
        <f>SUMIF(CD52:CD166,1,AR52:AR166)</f>
        <v>0</v>
      </c>
    </row>
    <row r="175" ht="14.25" hidden="1" spans="1:12">
      <c r="A175" s="80"/>
      <c r="B175" s="81"/>
      <c r="C175" s="56" t="s">
        <v>106</v>
      </c>
      <c r="D175" s="56"/>
      <c r="E175" s="56"/>
      <c r="F175" s="56"/>
      <c r="G175" s="56"/>
      <c r="H175" s="56"/>
      <c r="I175" s="59"/>
      <c r="J175" s="80"/>
      <c r="K175" s="58"/>
      <c r="L175" s="59">
        <f>L177+L180+L179</f>
        <v>0</v>
      </c>
    </row>
    <row r="176" ht="14.25" hidden="1" spans="1:12">
      <c r="A176" s="80"/>
      <c r="B176" s="81"/>
      <c r="C176" s="82" t="s">
        <v>107</v>
      </c>
      <c r="D176" s="56"/>
      <c r="E176" s="56"/>
      <c r="F176" s="56"/>
      <c r="G176" s="56"/>
      <c r="H176" s="56"/>
      <c r="I176" s="59"/>
      <c r="J176" s="80"/>
      <c r="K176" s="58"/>
      <c r="L176" s="59"/>
    </row>
    <row r="177" ht="14.25" hidden="1" spans="1:12">
      <c r="A177" s="80"/>
      <c r="B177" s="81"/>
      <c r="C177" s="56" t="s">
        <v>106</v>
      </c>
      <c r="D177" s="56"/>
      <c r="E177" s="56"/>
      <c r="F177" s="56"/>
      <c r="G177" s="56"/>
      <c r="H177" s="56"/>
      <c r="I177" s="59"/>
      <c r="J177" s="80"/>
      <c r="K177" s="58"/>
      <c r="L177" s="59">
        <f>SUMIF(CD52:CD166,1,AO52:AO166)</f>
        <v>0</v>
      </c>
    </row>
    <row r="178" ht="14.25" hidden="1" spans="1:12">
      <c r="A178" s="80"/>
      <c r="B178" s="81"/>
      <c r="C178" s="82" t="s">
        <v>108</v>
      </c>
      <c r="D178" s="56"/>
      <c r="E178" s="56"/>
      <c r="F178" s="56"/>
      <c r="G178" s="56"/>
      <c r="H178" s="56"/>
      <c r="I178" s="59"/>
      <c r="J178" s="80"/>
      <c r="K178" s="58"/>
      <c r="L178" s="59"/>
    </row>
    <row r="179" ht="14.25" hidden="1" spans="1:12">
      <c r="A179" s="80"/>
      <c r="B179" s="81"/>
      <c r="C179" s="56" t="s">
        <v>109</v>
      </c>
      <c r="D179" s="56"/>
      <c r="E179" s="56"/>
      <c r="F179" s="56"/>
      <c r="G179" s="56"/>
      <c r="H179" s="56"/>
      <c r="I179" s="59"/>
      <c r="J179" s="80"/>
      <c r="K179" s="58"/>
      <c r="L179" s="59">
        <f>SUMIF(CD52:CD166,1,AT52:AT166)</f>
        <v>0</v>
      </c>
    </row>
    <row r="180" ht="14.25" hidden="1" spans="1:12">
      <c r="A180" s="80"/>
      <c r="B180" s="81"/>
      <c r="C180" s="56" t="s">
        <v>110</v>
      </c>
      <c r="D180" s="56"/>
      <c r="E180" s="56"/>
      <c r="F180" s="56"/>
      <c r="G180" s="56"/>
      <c r="H180" s="56"/>
      <c r="I180" s="59"/>
      <c r="J180" s="80"/>
      <c r="K180" s="58"/>
      <c r="L180" s="59">
        <f>SUMIF(CD52:CD166,1,AV52:AV166)</f>
        <v>0</v>
      </c>
    </row>
    <row r="181" ht="14.25" hidden="1" spans="1:12">
      <c r="A181" s="80"/>
      <c r="B181" s="81"/>
      <c r="C181" s="56" t="s">
        <v>111</v>
      </c>
      <c r="D181" s="56"/>
      <c r="E181" s="56"/>
      <c r="F181" s="56"/>
      <c r="G181" s="56"/>
      <c r="H181" s="56"/>
      <c r="I181" s="59"/>
      <c r="J181" s="80"/>
      <c r="K181" s="58"/>
      <c r="L181" s="59">
        <f>L183+L184</f>
        <v>0</v>
      </c>
    </row>
    <row r="182" ht="14.25" hidden="1" spans="1:12">
      <c r="A182" s="80"/>
      <c r="B182" s="81"/>
      <c r="C182" s="82" t="s">
        <v>107</v>
      </c>
      <c r="D182" s="56"/>
      <c r="E182" s="56"/>
      <c r="F182" s="56"/>
      <c r="G182" s="56"/>
      <c r="H182" s="56"/>
      <c r="I182" s="59"/>
      <c r="J182" s="80"/>
      <c r="K182" s="58"/>
      <c r="L182" s="59"/>
    </row>
    <row r="183" ht="14.25" hidden="1" spans="1:12">
      <c r="A183" s="80"/>
      <c r="B183" s="81"/>
      <c r="C183" s="56" t="s">
        <v>112</v>
      </c>
      <c r="D183" s="56"/>
      <c r="E183" s="56"/>
      <c r="F183" s="56"/>
      <c r="G183" s="56"/>
      <c r="H183" s="56"/>
      <c r="I183" s="59"/>
      <c r="J183" s="80"/>
      <c r="K183" s="58"/>
      <c r="L183" s="59">
        <f>SUMIF(CD52:CD166,1,AW52:AW166)-SUMIF(CD52:CD166,1,BK52:BK166)</f>
        <v>0</v>
      </c>
    </row>
    <row r="184" ht="14.25" hidden="1" spans="1:12">
      <c r="A184" s="80"/>
      <c r="B184" s="81"/>
      <c r="C184" s="56" t="s">
        <v>113</v>
      </c>
      <c r="D184" s="56"/>
      <c r="E184" s="56"/>
      <c r="F184" s="56"/>
      <c r="G184" s="56"/>
      <c r="H184" s="56"/>
      <c r="I184" s="59"/>
      <c r="J184" s="80"/>
      <c r="K184" s="58"/>
      <c r="L184" s="59">
        <f>SUMIF(CD52:CD166,1,BC52:BC166)</f>
        <v>0</v>
      </c>
    </row>
    <row r="185" ht="14.25" hidden="1" spans="1:12">
      <c r="A185" s="80"/>
      <c r="B185" s="81"/>
      <c r="C185" s="56" t="s">
        <v>114</v>
      </c>
      <c r="D185" s="56"/>
      <c r="E185" s="56"/>
      <c r="F185" s="56"/>
      <c r="G185" s="56"/>
      <c r="H185" s="56"/>
      <c r="I185" s="59"/>
      <c r="J185" s="80"/>
      <c r="K185" s="58"/>
      <c r="L185" s="59">
        <f>SUMIF(CD52:CD166,1,BB52:BB166)</f>
        <v>0</v>
      </c>
    </row>
    <row r="186" ht="14.25" hidden="1" spans="1:12">
      <c r="A186" s="80"/>
      <c r="B186" s="81"/>
      <c r="C186" s="56" t="s">
        <v>138</v>
      </c>
      <c r="D186" s="56"/>
      <c r="E186" s="56"/>
      <c r="F186" s="56"/>
      <c r="G186" s="56"/>
      <c r="H186" s="56"/>
      <c r="I186" s="59"/>
      <c r="J186" s="80"/>
      <c r="K186" s="58"/>
      <c r="L186" s="59">
        <f>SUMIF(CD52:CD166,1,AR52:AR166)+SUMIF(CD52:CD166,1,AT52:AT166)+SUMIF(CD52:CD166,1,AV52:AV166)</f>
        <v>0</v>
      </c>
    </row>
    <row r="187" ht="14.25" hidden="1" spans="1:12">
      <c r="A187" s="80"/>
      <c r="B187" s="81"/>
      <c r="C187" s="56" t="s">
        <v>139</v>
      </c>
      <c r="D187" s="56"/>
      <c r="E187" s="56"/>
      <c r="F187" s="56"/>
      <c r="G187" s="56"/>
      <c r="H187" s="56"/>
      <c r="I187" s="59"/>
      <c r="J187" s="80"/>
      <c r="K187" s="58"/>
      <c r="L187" s="59">
        <f ca="1">SUMIF(CD52:CD166,1,AZ52:AZ166)</f>
        <v>0</v>
      </c>
    </row>
    <row r="188" ht="14.25" hidden="1" spans="1:12">
      <c r="A188" s="80"/>
      <c r="B188" s="81"/>
      <c r="C188" s="56" t="s">
        <v>140</v>
      </c>
      <c r="D188" s="56"/>
      <c r="E188" s="56"/>
      <c r="F188" s="56"/>
      <c r="G188" s="56"/>
      <c r="H188" s="56"/>
      <c r="I188" s="59"/>
      <c r="J188" s="80"/>
      <c r="K188" s="58"/>
      <c r="L188" s="59">
        <f ca="1">SUMIF(CD52:CD166,1,BA52:BA166)</f>
        <v>0</v>
      </c>
    </row>
    <row r="189" hidden="1"/>
    <row r="190" ht="15" hidden="1" spans="1:12">
      <c r="A190" s="78"/>
      <c r="B190" s="79"/>
      <c r="C190" s="67" t="s">
        <v>141</v>
      </c>
      <c r="D190" s="67"/>
      <c r="E190" s="67"/>
      <c r="F190" s="67"/>
      <c r="G190" s="67"/>
      <c r="H190" s="67"/>
      <c r="I190" s="74"/>
      <c r="J190" s="78"/>
      <c r="K190" s="86"/>
      <c r="L190" s="74">
        <f ca="1">L192+L207+L208</f>
        <v>0</v>
      </c>
    </row>
    <row r="191" ht="14.25" hidden="1" spans="1:12">
      <c r="A191" s="80"/>
      <c r="B191" s="81"/>
      <c r="C191" s="82" t="s">
        <v>104</v>
      </c>
      <c r="D191" s="56"/>
      <c r="E191" s="56"/>
      <c r="F191" s="56"/>
      <c r="G191" s="56"/>
      <c r="H191" s="56"/>
      <c r="I191" s="59"/>
      <c r="J191" s="80"/>
      <c r="K191" s="58"/>
      <c r="L191" s="59"/>
    </row>
    <row r="192" ht="14.25" hidden="1" spans="1:12">
      <c r="A192" s="80"/>
      <c r="B192" s="81"/>
      <c r="C192" s="56" t="s">
        <v>136</v>
      </c>
      <c r="D192" s="56"/>
      <c r="E192" s="56"/>
      <c r="F192" s="56"/>
      <c r="G192" s="56"/>
      <c r="H192" s="56"/>
      <c r="I192" s="59"/>
      <c r="J192" s="80"/>
      <c r="K192" s="58"/>
      <c r="L192" s="59">
        <f>L194+L195+L201+L205</f>
        <v>0</v>
      </c>
    </row>
    <row r="193" ht="14.25" hidden="1" spans="1:12">
      <c r="A193" s="80"/>
      <c r="B193" s="81"/>
      <c r="C193" s="82" t="s">
        <v>104</v>
      </c>
      <c r="D193" s="56"/>
      <c r="E193" s="56"/>
      <c r="F193" s="56"/>
      <c r="G193" s="56"/>
      <c r="H193" s="56"/>
      <c r="I193" s="59"/>
      <c r="J193" s="80"/>
      <c r="K193" s="58"/>
      <c r="L193" s="59"/>
    </row>
    <row r="194" ht="14.25" hidden="1" spans="1:12">
      <c r="A194" s="80"/>
      <c r="B194" s="81"/>
      <c r="C194" s="56" t="s">
        <v>137</v>
      </c>
      <c r="D194" s="56"/>
      <c r="E194" s="56"/>
      <c r="F194" s="56"/>
      <c r="G194" s="56"/>
      <c r="H194" s="56"/>
      <c r="I194" s="59"/>
      <c r="J194" s="80"/>
      <c r="K194" s="58"/>
      <c r="L194" s="59">
        <f>SUMIF(CD52:CD188,2,AR52:AR188)</f>
        <v>0</v>
      </c>
    </row>
    <row r="195" ht="14.25" hidden="1" spans="1:12">
      <c r="A195" s="80"/>
      <c r="B195" s="81"/>
      <c r="C195" s="56" t="s">
        <v>106</v>
      </c>
      <c r="D195" s="56"/>
      <c r="E195" s="56"/>
      <c r="F195" s="56"/>
      <c r="G195" s="56"/>
      <c r="H195" s="56"/>
      <c r="I195" s="59"/>
      <c r="J195" s="80"/>
      <c r="K195" s="58"/>
      <c r="L195" s="59">
        <f>L197+L200+L199</f>
        <v>0</v>
      </c>
    </row>
    <row r="196" ht="14.25" hidden="1" spans="1:12">
      <c r="A196" s="80"/>
      <c r="B196" s="81"/>
      <c r="C196" s="82" t="s">
        <v>107</v>
      </c>
      <c r="D196" s="56"/>
      <c r="E196" s="56"/>
      <c r="F196" s="56"/>
      <c r="G196" s="56"/>
      <c r="H196" s="56"/>
      <c r="I196" s="59"/>
      <c r="J196" s="80"/>
      <c r="K196" s="58"/>
      <c r="L196" s="59"/>
    </row>
    <row r="197" ht="14.25" hidden="1" spans="1:12">
      <c r="A197" s="80"/>
      <c r="B197" s="81"/>
      <c r="C197" s="56" t="s">
        <v>106</v>
      </c>
      <c r="D197" s="56"/>
      <c r="E197" s="56"/>
      <c r="F197" s="56"/>
      <c r="G197" s="56"/>
      <c r="H197" s="56"/>
      <c r="I197" s="59"/>
      <c r="J197" s="80"/>
      <c r="K197" s="58"/>
      <c r="L197" s="59">
        <f>SUMIF(CD52:CD188,2,AO52:AO188)</f>
        <v>0</v>
      </c>
    </row>
    <row r="198" ht="14.25" hidden="1" spans="1:12">
      <c r="A198" s="80"/>
      <c r="B198" s="81"/>
      <c r="C198" s="82" t="s">
        <v>108</v>
      </c>
      <c r="D198" s="56"/>
      <c r="E198" s="56"/>
      <c r="F198" s="56"/>
      <c r="G198" s="56"/>
      <c r="H198" s="56"/>
      <c r="I198" s="59"/>
      <c r="J198" s="80"/>
      <c r="K198" s="58"/>
      <c r="L198" s="59"/>
    </row>
    <row r="199" ht="14.25" hidden="1" spans="1:12">
      <c r="A199" s="80"/>
      <c r="B199" s="81"/>
      <c r="C199" s="56" t="s">
        <v>109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SUMIF(CD52:CD188,2,AT52:AT188)</f>
        <v>0</v>
      </c>
    </row>
    <row r="200" ht="14.25" hidden="1" spans="1:12">
      <c r="A200" s="80"/>
      <c r="B200" s="81"/>
      <c r="C200" s="56" t="s">
        <v>110</v>
      </c>
      <c r="D200" s="56"/>
      <c r="E200" s="56"/>
      <c r="F200" s="56"/>
      <c r="G200" s="56"/>
      <c r="H200" s="56"/>
      <c r="I200" s="59"/>
      <c r="J200" s="80"/>
      <c r="K200" s="58"/>
      <c r="L200" s="59">
        <f>SUMIF(CD52:CD188,2,AV52:AV188)</f>
        <v>0</v>
      </c>
    </row>
    <row r="201" ht="14.25" hidden="1" spans="1:12">
      <c r="A201" s="80"/>
      <c r="B201" s="81"/>
      <c r="C201" s="56" t="s">
        <v>111</v>
      </c>
      <c r="D201" s="56"/>
      <c r="E201" s="56"/>
      <c r="F201" s="56"/>
      <c r="G201" s="56"/>
      <c r="H201" s="56"/>
      <c r="I201" s="59"/>
      <c r="J201" s="80"/>
      <c r="K201" s="58"/>
      <c r="L201" s="59">
        <f>L203+L204</f>
        <v>0</v>
      </c>
    </row>
    <row r="202" ht="14.25" hidden="1" spans="1:12">
      <c r="A202" s="80"/>
      <c r="B202" s="81"/>
      <c r="C202" s="82" t="s">
        <v>107</v>
      </c>
      <c r="D202" s="56"/>
      <c r="E202" s="56"/>
      <c r="F202" s="56"/>
      <c r="G202" s="56"/>
      <c r="H202" s="56"/>
      <c r="I202" s="59"/>
      <c r="J202" s="80"/>
      <c r="K202" s="58"/>
      <c r="L202" s="59"/>
    </row>
    <row r="203" ht="14.25" hidden="1" spans="1:12">
      <c r="A203" s="80"/>
      <c r="B203" s="81"/>
      <c r="C203" s="56" t="s">
        <v>112</v>
      </c>
      <c r="D203" s="56"/>
      <c r="E203" s="56"/>
      <c r="F203" s="56"/>
      <c r="G203" s="56"/>
      <c r="H203" s="56"/>
      <c r="I203" s="59"/>
      <c r="J203" s="80"/>
      <c r="K203" s="58"/>
      <c r="L203" s="59">
        <f>SUMIF(CD52:CD188,2,AW52:AW188)-SUMIF(CD52:CD188,2,BK52:BK188)</f>
        <v>0</v>
      </c>
    </row>
    <row r="204" ht="14.25" hidden="1" spans="1:12">
      <c r="A204" s="80"/>
      <c r="B204" s="81"/>
      <c r="C204" s="56" t="s">
        <v>113</v>
      </c>
      <c r="D204" s="56"/>
      <c r="E204" s="56"/>
      <c r="F204" s="56"/>
      <c r="G204" s="56"/>
      <c r="H204" s="56"/>
      <c r="I204" s="59"/>
      <c r="J204" s="80"/>
      <c r="K204" s="58"/>
      <c r="L204" s="59">
        <f>SUMIF(CD52:CD188,2,BC52:BC188)</f>
        <v>0</v>
      </c>
    </row>
    <row r="205" ht="14.25" hidden="1" spans="1:12">
      <c r="A205" s="80"/>
      <c r="B205" s="81"/>
      <c r="C205" s="56" t="s">
        <v>114</v>
      </c>
      <c r="D205" s="56"/>
      <c r="E205" s="56"/>
      <c r="F205" s="56"/>
      <c r="G205" s="56"/>
      <c r="H205" s="56"/>
      <c r="I205" s="59"/>
      <c r="J205" s="80"/>
      <c r="K205" s="58"/>
      <c r="L205" s="59">
        <f>SUMIF(CD52:CD188,2,BB52:BB188)</f>
        <v>0</v>
      </c>
    </row>
    <row r="206" ht="14.25" hidden="1" spans="1:12">
      <c r="A206" s="80"/>
      <c r="B206" s="81"/>
      <c r="C206" s="56" t="s">
        <v>138</v>
      </c>
      <c r="D206" s="56"/>
      <c r="E206" s="56"/>
      <c r="F206" s="56"/>
      <c r="G206" s="56"/>
      <c r="H206" s="56"/>
      <c r="I206" s="59"/>
      <c r="J206" s="80"/>
      <c r="K206" s="58"/>
      <c r="L206" s="59">
        <f>SUMIF(CD52:CD188,2,AR52:AR188)+SUMIF(CD52:CD188,2,AT52:AT188)+SUMIF(CD52:CD188,2,AV52:AV188)</f>
        <v>0</v>
      </c>
    </row>
    <row r="207" ht="14.25" hidden="1" spans="1:12">
      <c r="A207" s="80"/>
      <c r="B207" s="81"/>
      <c r="C207" s="56" t="s">
        <v>139</v>
      </c>
      <c r="D207" s="56"/>
      <c r="E207" s="56"/>
      <c r="F207" s="56"/>
      <c r="G207" s="56"/>
      <c r="H207" s="56"/>
      <c r="I207" s="59"/>
      <c r="J207" s="80"/>
      <c r="K207" s="58"/>
      <c r="L207" s="59">
        <f ca="1">SUMIF(CD52:CD188,2,AZ52:AZ188)</f>
        <v>0</v>
      </c>
    </row>
    <row r="208" ht="14.25" hidden="1" spans="1:12">
      <c r="A208" s="80"/>
      <c r="B208" s="81"/>
      <c r="C208" s="56" t="s">
        <v>140</v>
      </c>
      <c r="D208" s="56"/>
      <c r="E208" s="56"/>
      <c r="F208" s="56"/>
      <c r="G208" s="56"/>
      <c r="H208" s="56"/>
      <c r="I208" s="59"/>
      <c r="J208" s="80"/>
      <c r="K208" s="58"/>
      <c r="L208" s="59">
        <f ca="1">SUMIF(CD52:CD188,2,BA52:BA188)</f>
        <v>0</v>
      </c>
    </row>
    <row r="209" hidden="1"/>
    <row r="210" ht="15" hidden="1" spans="1:12">
      <c r="A210" s="78"/>
      <c r="B210" s="79"/>
      <c r="C210" s="67" t="s">
        <v>142</v>
      </c>
      <c r="D210" s="67"/>
      <c r="E210" s="67"/>
      <c r="F210" s="67"/>
      <c r="G210" s="67"/>
      <c r="H210" s="67"/>
      <c r="I210" s="74"/>
      <c r="J210" s="78"/>
      <c r="K210" s="86"/>
      <c r="L210" s="74">
        <f>L212+L213</f>
        <v>0</v>
      </c>
    </row>
    <row r="211" ht="14.25" hidden="1" spans="1:12">
      <c r="A211" s="80"/>
      <c r="B211" s="81"/>
      <c r="C211" s="82" t="s">
        <v>104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hidden="1" spans="1:12">
      <c r="A212" s="80"/>
      <c r="B212" s="81"/>
      <c r="C212" s="56" t="s">
        <v>119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SUMIF(CD52:CD208,3,BK52:BK208)</f>
        <v>0</v>
      </c>
    </row>
    <row r="213" ht="14.25" hidden="1" spans="1:12">
      <c r="A213" s="80"/>
      <c r="B213" s="81"/>
      <c r="C213" s="56" t="s">
        <v>120</v>
      </c>
      <c r="D213" s="56"/>
      <c r="E213" s="56"/>
      <c r="F213" s="56"/>
      <c r="G213" s="56"/>
      <c r="H213" s="56"/>
      <c r="I213" s="59"/>
      <c r="J213" s="80"/>
      <c r="K213" s="58"/>
      <c r="L213" s="59">
        <f>SUMIF(CD52:CD208,3,BD52:BD208)</f>
        <v>0</v>
      </c>
    </row>
    <row r="215" ht="15" spans="1:12">
      <c r="A215" s="78"/>
      <c r="B215" s="79"/>
      <c r="C215" s="67" t="s">
        <v>143</v>
      </c>
      <c r="D215" s="67"/>
      <c r="E215" s="67"/>
      <c r="F215" s="67"/>
      <c r="G215" s="67"/>
      <c r="H215" s="67"/>
      <c r="I215" s="74"/>
      <c r="J215" s="78"/>
      <c r="K215" s="86"/>
      <c r="L215" s="74">
        <f ca="1">L223+L238+L239+L217+L218+L219+L220</f>
        <v>46473.45</v>
      </c>
    </row>
    <row r="216" ht="14.25" spans="1:12">
      <c r="A216" s="80"/>
      <c r="B216" s="81"/>
      <c r="C216" s="82" t="s">
        <v>104</v>
      </c>
      <c r="D216" s="56"/>
      <c r="E216" s="56"/>
      <c r="F216" s="56"/>
      <c r="G216" s="56"/>
      <c r="H216" s="56"/>
      <c r="I216" s="59"/>
      <c r="J216" s="80"/>
      <c r="K216" s="58"/>
      <c r="L216" s="59"/>
    </row>
    <row r="217" ht="14.25" hidden="1" spans="1:12">
      <c r="A217" s="80"/>
      <c r="B217" s="81"/>
      <c r="C217" s="56" t="s">
        <v>144</v>
      </c>
      <c r="D217" s="56"/>
      <c r="E217" s="56"/>
      <c r="F217" s="56"/>
      <c r="G217" s="56"/>
      <c r="H217" s="56"/>
      <c r="I217" s="59"/>
      <c r="J217" s="80"/>
      <c r="K217" s="58"/>
      <c r="L217" s="59"/>
    </row>
    <row r="218" ht="14.25" hidden="1" spans="1:12">
      <c r="A218" s="80"/>
      <c r="B218" s="81"/>
      <c r="C218" s="56" t="s">
        <v>144</v>
      </c>
      <c r="D218" s="56"/>
      <c r="E218" s="56"/>
      <c r="F218" s="56"/>
      <c r="G218" s="56"/>
      <c r="H218" s="56"/>
      <c r="I218" s="59"/>
      <c r="J218" s="80"/>
      <c r="K218" s="58"/>
      <c r="L218" s="59">
        <f>SUM(BQ52:BQ213)</f>
        <v>0</v>
      </c>
    </row>
    <row r="219" ht="14.25" hidden="1" spans="1:12">
      <c r="A219" s="80"/>
      <c r="B219" s="81"/>
      <c r="C219" s="56" t="s">
        <v>145</v>
      </c>
      <c r="D219" s="56"/>
      <c r="E219" s="56"/>
      <c r="F219" s="56"/>
      <c r="G219" s="56"/>
      <c r="H219" s="56"/>
      <c r="I219" s="59"/>
      <c r="J219" s="80"/>
      <c r="K219" s="58"/>
      <c r="L219" s="59">
        <f>SUMIF(CD52:CD213,4,BB52:BB213)+SUMIF(CD52:CD213,4,BC52:BC213)+SUMIF(CD52:CD213,4,BD52:BD213)</f>
        <v>0</v>
      </c>
    </row>
    <row r="220" ht="14.25" hidden="1" spans="1:12">
      <c r="A220" s="80"/>
      <c r="B220" s="81"/>
      <c r="C220" s="56" t="s">
        <v>146</v>
      </c>
      <c r="D220" s="56"/>
      <c r="E220" s="56"/>
      <c r="F220" s="56"/>
      <c r="G220" s="56"/>
      <c r="H220" s="56"/>
      <c r="I220" s="59"/>
      <c r="J220" s="80"/>
      <c r="K220" s="58"/>
      <c r="L220" s="59">
        <f>SUM(BO52:BO213)</f>
        <v>0</v>
      </c>
    </row>
    <row r="221" ht="14.25" spans="1:12">
      <c r="A221" s="80"/>
      <c r="B221" s="81"/>
      <c r="C221" s="56" t="s">
        <v>147</v>
      </c>
      <c r="D221" s="56"/>
      <c r="E221" s="56"/>
      <c r="F221" s="56"/>
      <c r="G221" s="56"/>
      <c r="H221" s="56"/>
      <c r="I221" s="59"/>
      <c r="J221" s="80"/>
      <c r="K221" s="58"/>
      <c r="L221" s="59">
        <f ca="1">L223+L238+L239</f>
        <v>46473.45</v>
      </c>
    </row>
    <row r="222" ht="14.25" spans="1:12">
      <c r="A222" s="80"/>
      <c r="B222" s="81"/>
      <c r="C222" s="82" t="s">
        <v>104</v>
      </c>
      <c r="D222" s="56"/>
      <c r="E222" s="56"/>
      <c r="F222" s="56"/>
      <c r="G222" s="56"/>
      <c r="H222" s="56"/>
      <c r="I222" s="59"/>
      <c r="J222" s="80"/>
      <c r="K222" s="58"/>
      <c r="L222" s="59"/>
    </row>
    <row r="223" ht="14.25" spans="1:12">
      <c r="A223" s="80"/>
      <c r="B223" s="81"/>
      <c r="C223" s="56" t="s">
        <v>136</v>
      </c>
      <c r="D223" s="56"/>
      <c r="E223" s="56"/>
      <c r="F223" s="56"/>
      <c r="G223" s="56"/>
      <c r="H223" s="56"/>
      <c r="I223" s="59"/>
      <c r="J223" s="80"/>
      <c r="K223" s="58"/>
      <c r="L223" s="59">
        <f>L225+L226+L232+L236</f>
        <v>22130.22</v>
      </c>
    </row>
    <row r="224" ht="14.25" spans="1:12">
      <c r="A224" s="80"/>
      <c r="B224" s="81"/>
      <c r="C224" s="82" t="s">
        <v>104</v>
      </c>
      <c r="D224" s="56"/>
      <c r="E224" s="56"/>
      <c r="F224" s="56"/>
      <c r="G224" s="56"/>
      <c r="H224" s="56"/>
      <c r="I224" s="59"/>
      <c r="J224" s="80"/>
      <c r="K224" s="58"/>
      <c r="L224" s="59"/>
    </row>
    <row r="225" ht="14.25" spans="1:12">
      <c r="A225" s="80"/>
      <c r="B225" s="81"/>
      <c r="C225" s="56" t="s">
        <v>137</v>
      </c>
      <c r="D225" s="56"/>
      <c r="E225" s="56"/>
      <c r="F225" s="56"/>
      <c r="G225" s="56"/>
      <c r="H225" s="56"/>
      <c r="I225" s="59"/>
      <c r="J225" s="80"/>
      <c r="K225" s="58"/>
      <c r="L225" s="59">
        <f>SUMIF(CD52:CD213,4,AR52:AR213)</f>
        <v>22130.22</v>
      </c>
    </row>
    <row r="226" ht="14.25" hidden="1" spans="1:12">
      <c r="A226" s="80"/>
      <c r="B226" s="81"/>
      <c r="C226" s="56" t="s">
        <v>106</v>
      </c>
      <c r="D226" s="56"/>
      <c r="E226" s="56"/>
      <c r="F226" s="56"/>
      <c r="G226" s="56"/>
      <c r="H226" s="56"/>
      <c r="I226" s="59"/>
      <c r="J226" s="80"/>
      <c r="K226" s="58"/>
      <c r="L226" s="59">
        <f>L228+L231+L230</f>
        <v>0</v>
      </c>
    </row>
    <row r="227" ht="14.25" hidden="1" spans="1:12">
      <c r="A227" s="80"/>
      <c r="B227" s="81"/>
      <c r="C227" s="82" t="s">
        <v>107</v>
      </c>
      <c r="D227" s="56"/>
      <c r="E227" s="56"/>
      <c r="F227" s="56"/>
      <c r="G227" s="56"/>
      <c r="H227" s="56"/>
      <c r="I227" s="59"/>
      <c r="J227" s="80"/>
      <c r="K227" s="58"/>
      <c r="L227" s="59"/>
    </row>
    <row r="228" ht="14.25" hidden="1" spans="1:12">
      <c r="A228" s="80"/>
      <c r="B228" s="81"/>
      <c r="C228" s="56" t="s">
        <v>106</v>
      </c>
      <c r="D228" s="56"/>
      <c r="E228" s="56"/>
      <c r="F228" s="56"/>
      <c r="G228" s="56"/>
      <c r="H228" s="56"/>
      <c r="I228" s="59"/>
      <c r="J228" s="80"/>
      <c r="K228" s="58"/>
      <c r="L228" s="59">
        <f>SUMIF(CD52:CD213,4,AO52:AO213)</f>
        <v>0</v>
      </c>
    </row>
    <row r="229" ht="14.25" hidden="1" spans="1:12">
      <c r="A229" s="80"/>
      <c r="B229" s="81"/>
      <c r="C229" s="82" t="s">
        <v>108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hidden="1" spans="1:12">
      <c r="A230" s="80"/>
      <c r="B230" s="81"/>
      <c r="C230" s="56" t="s">
        <v>109</v>
      </c>
      <c r="D230" s="56"/>
      <c r="E230" s="56"/>
      <c r="F230" s="56"/>
      <c r="G230" s="56"/>
      <c r="H230" s="56"/>
      <c r="I230" s="59"/>
      <c r="J230" s="80"/>
      <c r="K230" s="58"/>
      <c r="L230" s="59">
        <f>SUMIF(CD52:CD213,4,AT52:AT213)</f>
        <v>0</v>
      </c>
    </row>
    <row r="231" ht="14.25" hidden="1" spans="1:12">
      <c r="A231" s="80"/>
      <c r="B231" s="81"/>
      <c r="C231" s="56" t="s">
        <v>110</v>
      </c>
      <c r="D231" s="56"/>
      <c r="E231" s="56"/>
      <c r="F231" s="56"/>
      <c r="G231" s="56"/>
      <c r="H231" s="56"/>
      <c r="I231" s="59"/>
      <c r="J231" s="80"/>
      <c r="K231" s="58"/>
      <c r="L231" s="59">
        <f>SUMIF(CD52:CD213,4,AV52:AV213)</f>
        <v>0</v>
      </c>
    </row>
    <row r="232" ht="14.25" hidden="1" spans="1:12">
      <c r="A232" s="80"/>
      <c r="B232" s="81"/>
      <c r="C232" s="56" t="s">
        <v>111</v>
      </c>
      <c r="D232" s="56"/>
      <c r="E232" s="56"/>
      <c r="F232" s="56"/>
      <c r="G232" s="56"/>
      <c r="H232" s="56"/>
      <c r="I232" s="59"/>
      <c r="J232" s="80"/>
      <c r="K232" s="58"/>
      <c r="L232" s="59">
        <f>L234+L235</f>
        <v>0</v>
      </c>
    </row>
    <row r="233" ht="14.25" hidden="1" spans="1:12">
      <c r="A233" s="80"/>
      <c r="B233" s="81"/>
      <c r="C233" s="82" t="s">
        <v>107</v>
      </c>
      <c r="D233" s="56"/>
      <c r="E233" s="56"/>
      <c r="F233" s="56"/>
      <c r="G233" s="56"/>
      <c r="H233" s="56"/>
      <c r="I233" s="59"/>
      <c r="J233" s="80"/>
      <c r="K233" s="58"/>
      <c r="L233" s="59"/>
    </row>
    <row r="234" ht="14.25" hidden="1" spans="1:12">
      <c r="A234" s="80"/>
      <c r="B234" s="81"/>
      <c r="C234" s="56" t="s">
        <v>112</v>
      </c>
      <c r="D234" s="56"/>
      <c r="E234" s="56"/>
      <c r="F234" s="56"/>
      <c r="G234" s="56"/>
      <c r="H234" s="56"/>
      <c r="I234" s="59"/>
      <c r="J234" s="80"/>
      <c r="K234" s="58"/>
      <c r="L234" s="59">
        <f>SUMIF(CD52:CD213,4,AW52:AW213)-SUMIF(CD52:CD213,4,BK52:BK213)</f>
        <v>0</v>
      </c>
    </row>
    <row r="235" ht="14.25" hidden="1" spans="1:12">
      <c r="A235" s="80"/>
      <c r="B235" s="81"/>
      <c r="C235" s="56" t="s">
        <v>113</v>
      </c>
      <c r="D235" s="56"/>
      <c r="E235" s="56"/>
      <c r="F235" s="56"/>
      <c r="G235" s="56"/>
      <c r="H235" s="56"/>
      <c r="I235" s="59"/>
      <c r="J235" s="80"/>
      <c r="K235" s="58"/>
      <c r="L235" s="59">
        <f>SUMIF(CD52:CD213,4,BC52:BC213)</f>
        <v>0</v>
      </c>
    </row>
    <row r="236" ht="14.25" hidden="1" spans="1:12">
      <c r="A236" s="80"/>
      <c r="B236" s="81"/>
      <c r="C236" s="56" t="s">
        <v>114</v>
      </c>
      <c r="D236" s="56"/>
      <c r="E236" s="56"/>
      <c r="F236" s="56"/>
      <c r="G236" s="56"/>
      <c r="H236" s="56"/>
      <c r="I236" s="59"/>
      <c r="J236" s="80"/>
      <c r="K236" s="58"/>
      <c r="L236" s="59">
        <f>SUMIF(CD52:CD213,4,BB52:BB213)</f>
        <v>0</v>
      </c>
    </row>
    <row r="237" ht="14.25" spans="1:12">
      <c r="A237" s="80"/>
      <c r="B237" s="81"/>
      <c r="C237" s="56" t="s">
        <v>138</v>
      </c>
      <c r="D237" s="56"/>
      <c r="E237" s="56"/>
      <c r="F237" s="56"/>
      <c r="G237" s="56"/>
      <c r="H237" s="56"/>
      <c r="I237" s="59"/>
      <c r="J237" s="80"/>
      <c r="K237" s="58"/>
      <c r="L237" s="59">
        <f>SUMIF(CD52:CD213,4,AR52:AR213)+SUMIF(CD52:CD213,4,AT52:AT213)+SUMIF(CD52:CD213,4,AV52:AV213)</f>
        <v>22130.22</v>
      </c>
    </row>
    <row r="238" ht="14.25" spans="1:12">
      <c r="A238" s="80"/>
      <c r="B238" s="81"/>
      <c r="C238" s="56" t="s">
        <v>139</v>
      </c>
      <c r="D238" s="56"/>
      <c r="E238" s="56"/>
      <c r="F238" s="56"/>
      <c r="G238" s="56"/>
      <c r="H238" s="56"/>
      <c r="I238" s="59"/>
      <c r="J238" s="80"/>
      <c r="K238" s="58"/>
      <c r="L238" s="59">
        <f ca="1">SUMIF(CD52:CD213,4,AZ52:AZ213)</f>
        <v>16376.36</v>
      </c>
    </row>
    <row r="239" ht="14.25" spans="1:12">
      <c r="A239" s="80"/>
      <c r="B239" s="81"/>
      <c r="C239" s="56" t="s">
        <v>140</v>
      </c>
      <c r="D239" s="56"/>
      <c r="E239" s="56"/>
      <c r="F239" s="56"/>
      <c r="G239" s="56"/>
      <c r="H239" s="56"/>
      <c r="I239" s="59"/>
      <c r="J239" s="80"/>
      <c r="K239" s="58"/>
      <c r="L239" s="59">
        <f ca="1">SUMIF(CD52:CD213,4,BA52:BA213)</f>
        <v>7966.87</v>
      </c>
    </row>
    <row r="241" ht="15" spans="1:12">
      <c r="A241" s="78"/>
      <c r="B241" s="79"/>
      <c r="C241" s="67" t="s">
        <v>148</v>
      </c>
      <c r="D241" s="67"/>
      <c r="E241" s="67"/>
      <c r="F241" s="67"/>
      <c r="G241" s="67"/>
      <c r="H241" s="67"/>
      <c r="I241" s="74"/>
      <c r="J241" s="78"/>
      <c r="K241" s="86"/>
      <c r="L241" s="74">
        <f ca="1">L170+L190+L210+L215</f>
        <v>46473.45</v>
      </c>
    </row>
    <row r="242" ht="14.25" spans="1:12">
      <c r="A242" s="80"/>
      <c r="B242" s="81"/>
      <c r="C242" s="82" t="s">
        <v>104</v>
      </c>
      <c r="D242" s="56"/>
      <c r="E242" s="56"/>
      <c r="F242" s="56"/>
      <c r="G242" s="56"/>
      <c r="H242" s="56"/>
      <c r="I242" s="59"/>
      <c r="J242" s="80"/>
      <c r="K242" s="58"/>
      <c r="L242" s="59"/>
    </row>
    <row r="243" ht="14.25" spans="1:12">
      <c r="A243" s="80"/>
      <c r="B243" s="81"/>
      <c r="C243" s="56" t="s">
        <v>136</v>
      </c>
      <c r="D243" s="56"/>
      <c r="E243" s="56"/>
      <c r="F243" s="56"/>
      <c r="G243" s="56"/>
      <c r="H243" s="56"/>
      <c r="I243" s="59"/>
      <c r="J243" s="80"/>
      <c r="K243" s="58"/>
      <c r="L243" s="59">
        <f>L245+L246+L252+L256</f>
        <v>22130.22</v>
      </c>
    </row>
    <row r="244" ht="14.25" spans="1:12">
      <c r="A244" s="80"/>
      <c r="B244" s="81"/>
      <c r="C244" s="82" t="s">
        <v>104</v>
      </c>
      <c r="D244" s="56"/>
      <c r="E244" s="56"/>
      <c r="F244" s="56"/>
      <c r="G244" s="56"/>
      <c r="H244" s="56"/>
      <c r="I244" s="59"/>
      <c r="J244" s="80"/>
      <c r="K244" s="58"/>
      <c r="L244" s="59"/>
    </row>
    <row r="245" ht="14.25" spans="1:12">
      <c r="A245" s="80"/>
      <c r="B245" s="81"/>
      <c r="C245" s="56" t="s">
        <v>137</v>
      </c>
      <c r="D245" s="56"/>
      <c r="E245" s="56"/>
      <c r="F245" s="56"/>
      <c r="G245" s="56"/>
      <c r="H245" s="56"/>
      <c r="I245" s="59"/>
      <c r="J245" s="80"/>
      <c r="K245" s="58"/>
      <c r="L245" s="59">
        <f>SUM(AR52:AR239)</f>
        <v>22130.22</v>
      </c>
    </row>
    <row r="246" ht="14.25" hidden="1" spans="1:12">
      <c r="A246" s="80"/>
      <c r="B246" s="81"/>
      <c r="C246" s="56" t="s">
        <v>106</v>
      </c>
      <c r="D246" s="56"/>
      <c r="E246" s="56"/>
      <c r="F246" s="56"/>
      <c r="G246" s="56"/>
      <c r="H246" s="56"/>
      <c r="I246" s="59"/>
      <c r="J246" s="80"/>
      <c r="K246" s="58"/>
      <c r="L246" s="59">
        <f>L248+L251+L250</f>
        <v>0</v>
      </c>
    </row>
    <row r="247" ht="14.25" hidden="1" spans="1:12">
      <c r="A247" s="80"/>
      <c r="B247" s="81"/>
      <c r="C247" s="82" t="s">
        <v>107</v>
      </c>
      <c r="D247" s="56"/>
      <c r="E247" s="56"/>
      <c r="F247" s="56"/>
      <c r="G247" s="56"/>
      <c r="H247" s="56"/>
      <c r="I247" s="59"/>
      <c r="J247" s="80"/>
      <c r="K247" s="58"/>
      <c r="L247" s="59"/>
    </row>
    <row r="248" ht="14.25" hidden="1" spans="1:12">
      <c r="A248" s="80"/>
      <c r="B248" s="81"/>
      <c r="C248" s="56" t="s">
        <v>106</v>
      </c>
      <c r="D248" s="56"/>
      <c r="E248" s="56"/>
      <c r="F248" s="56"/>
      <c r="G248" s="56"/>
      <c r="H248" s="56"/>
      <c r="I248" s="59"/>
      <c r="J248" s="80"/>
      <c r="K248" s="58"/>
      <c r="L248" s="59">
        <f>SUM(AO52:AO239)</f>
        <v>0</v>
      </c>
    </row>
    <row r="249" ht="14.25" hidden="1" spans="1:12">
      <c r="A249" s="80"/>
      <c r="B249" s="81"/>
      <c r="C249" s="82" t="s">
        <v>108</v>
      </c>
      <c r="D249" s="56"/>
      <c r="E249" s="56"/>
      <c r="F249" s="56"/>
      <c r="G249" s="56"/>
      <c r="H249" s="56"/>
      <c r="I249" s="59"/>
      <c r="J249" s="80"/>
      <c r="K249" s="58"/>
      <c r="L249" s="59"/>
    </row>
    <row r="250" ht="14.25" hidden="1" spans="1:12">
      <c r="A250" s="80"/>
      <c r="B250" s="81"/>
      <c r="C250" s="56" t="s">
        <v>109</v>
      </c>
      <c r="D250" s="56"/>
      <c r="E250" s="56"/>
      <c r="F250" s="56"/>
      <c r="G250" s="56"/>
      <c r="H250" s="56"/>
      <c r="I250" s="59"/>
      <c r="J250" s="80"/>
      <c r="K250" s="58"/>
      <c r="L250" s="59">
        <f>SUM(AT52:AT239)</f>
        <v>0</v>
      </c>
    </row>
    <row r="251" ht="14.25" hidden="1" spans="1:12">
      <c r="A251" s="80"/>
      <c r="B251" s="81"/>
      <c r="C251" s="56" t="s">
        <v>110</v>
      </c>
      <c r="D251" s="56"/>
      <c r="E251" s="56"/>
      <c r="F251" s="56"/>
      <c r="G251" s="56"/>
      <c r="H251" s="56"/>
      <c r="I251" s="59"/>
      <c r="J251" s="80"/>
      <c r="K251" s="58"/>
      <c r="L251" s="59">
        <f>SUM(AV52:AV239)</f>
        <v>0</v>
      </c>
    </row>
    <row r="252" ht="14.25" hidden="1" spans="1:12">
      <c r="A252" s="80"/>
      <c r="B252" s="81"/>
      <c r="C252" s="56" t="s">
        <v>111</v>
      </c>
      <c r="D252" s="56"/>
      <c r="E252" s="56"/>
      <c r="F252" s="56"/>
      <c r="G252" s="56"/>
      <c r="H252" s="56"/>
      <c r="I252" s="59"/>
      <c r="J252" s="80"/>
      <c r="K252" s="58"/>
      <c r="L252" s="59">
        <f>L254+L255</f>
        <v>0</v>
      </c>
    </row>
    <row r="253" ht="14.25" hidden="1" spans="1:12">
      <c r="A253" s="80"/>
      <c r="B253" s="81"/>
      <c r="C253" s="82" t="s">
        <v>107</v>
      </c>
      <c r="D253" s="56"/>
      <c r="E253" s="56"/>
      <c r="F253" s="56"/>
      <c r="G253" s="56"/>
      <c r="H253" s="56"/>
      <c r="I253" s="59"/>
      <c r="J253" s="80"/>
      <c r="K253" s="58"/>
      <c r="L253" s="59"/>
    </row>
    <row r="254" ht="14.25" hidden="1" spans="1:12">
      <c r="A254" s="80"/>
      <c r="B254" s="81"/>
      <c r="C254" s="56" t="s">
        <v>112</v>
      </c>
      <c r="D254" s="56"/>
      <c r="E254" s="56"/>
      <c r="F254" s="56"/>
      <c r="G254" s="56"/>
      <c r="H254" s="56"/>
      <c r="I254" s="59"/>
      <c r="J254" s="80"/>
      <c r="K254" s="58"/>
      <c r="L254" s="59">
        <f>SUM(AW52:AW239)-SUM(BK52:BK239)</f>
        <v>0</v>
      </c>
    </row>
    <row r="255" ht="14.25" hidden="1" spans="1:12">
      <c r="A255" s="80"/>
      <c r="B255" s="81"/>
      <c r="C255" s="56" t="s">
        <v>113</v>
      </c>
      <c r="D255" s="56"/>
      <c r="E255" s="56"/>
      <c r="F255" s="56"/>
      <c r="G255" s="56"/>
      <c r="H255" s="56"/>
      <c r="I255" s="59"/>
      <c r="J255" s="80"/>
      <c r="K255" s="58"/>
      <c r="L255" s="59">
        <f>SUM(BC52:BC239)</f>
        <v>0</v>
      </c>
    </row>
    <row r="256" ht="14.25" hidden="1" spans="1:12">
      <c r="A256" s="80"/>
      <c r="B256" s="81"/>
      <c r="C256" s="56" t="s">
        <v>114</v>
      </c>
      <c r="D256" s="56"/>
      <c r="E256" s="56"/>
      <c r="F256" s="56"/>
      <c r="G256" s="56"/>
      <c r="H256" s="56"/>
      <c r="I256" s="59"/>
      <c r="J256" s="80"/>
      <c r="K256" s="58"/>
      <c r="L256" s="59">
        <f>SUM(BB52:BB239)</f>
        <v>0</v>
      </c>
    </row>
    <row r="257" ht="14.25" spans="1:12">
      <c r="A257" s="80"/>
      <c r="B257" s="81"/>
      <c r="C257" s="56" t="s">
        <v>115</v>
      </c>
      <c r="D257" s="56"/>
      <c r="E257" s="56"/>
      <c r="F257" s="56"/>
      <c r="G257" s="56"/>
      <c r="H257" s="56"/>
      <c r="I257" s="59"/>
      <c r="J257" s="80"/>
      <c r="K257" s="58"/>
      <c r="L257" s="59">
        <f>SUM(AR52:AR239)+SUM(AT52:AT239)+SUM(AV52:AV239)</f>
        <v>22130.22</v>
      </c>
    </row>
    <row r="258" ht="14.25" spans="1:12">
      <c r="A258" s="80"/>
      <c r="B258" s="81"/>
      <c r="C258" s="56" t="s">
        <v>116</v>
      </c>
      <c r="D258" s="56"/>
      <c r="E258" s="56"/>
      <c r="F258" s="56"/>
      <c r="G258" s="56"/>
      <c r="H258" s="56"/>
      <c r="I258" s="59"/>
      <c r="J258" s="80"/>
      <c r="K258" s="58"/>
      <c r="L258" s="59">
        <f ca="1">SUM(AZ52:AZ239)</f>
        <v>16376.36</v>
      </c>
    </row>
    <row r="259" ht="14.25" spans="1:12">
      <c r="A259" s="80"/>
      <c r="B259" s="81"/>
      <c r="C259" s="56" t="s">
        <v>117</v>
      </c>
      <c r="D259" s="56"/>
      <c r="E259" s="56"/>
      <c r="F259" s="56"/>
      <c r="G259" s="56"/>
      <c r="H259" s="56"/>
      <c r="I259" s="59"/>
      <c r="J259" s="80"/>
      <c r="K259" s="58"/>
      <c r="L259" s="59">
        <f ca="1">SUM(BA52:BA239)</f>
        <v>7966.87</v>
      </c>
    </row>
    <row r="260" ht="14.25" hidden="1" spans="1:12">
      <c r="A260" s="80"/>
      <c r="B260" s="81"/>
      <c r="C260" s="56" t="s">
        <v>149</v>
      </c>
      <c r="D260" s="56"/>
      <c r="E260" s="56"/>
      <c r="F260" s="56"/>
      <c r="G260" s="56"/>
      <c r="H260" s="56"/>
      <c r="I260" s="59"/>
      <c r="J260" s="80"/>
      <c r="K260" s="58"/>
      <c r="L260" s="59">
        <f>L262+L263</f>
        <v>0</v>
      </c>
    </row>
    <row r="261" ht="14.25" hidden="1" spans="1:12">
      <c r="A261" s="80"/>
      <c r="B261" s="81"/>
      <c r="C261" s="82" t="s">
        <v>104</v>
      </c>
      <c r="D261" s="56"/>
      <c r="E261" s="56"/>
      <c r="F261" s="56"/>
      <c r="G261" s="56"/>
      <c r="H261" s="56"/>
      <c r="I261" s="59"/>
      <c r="J261" s="80"/>
      <c r="K261" s="58"/>
      <c r="L261" s="59"/>
    </row>
    <row r="262" ht="14.25" hidden="1" spans="1:12">
      <c r="A262" s="80"/>
      <c r="B262" s="81"/>
      <c r="C262" s="56" t="s">
        <v>119</v>
      </c>
      <c r="D262" s="56"/>
      <c r="E262" s="56"/>
      <c r="F262" s="56"/>
      <c r="G262" s="56"/>
      <c r="H262" s="56"/>
      <c r="I262" s="59"/>
      <c r="J262" s="80"/>
      <c r="K262" s="58"/>
      <c r="L262" s="59">
        <f>SUM(BK52:BK239)</f>
        <v>0</v>
      </c>
    </row>
    <row r="263" ht="14.25" hidden="1" spans="1:12">
      <c r="A263" s="80"/>
      <c r="B263" s="81"/>
      <c r="C263" s="56" t="s">
        <v>120</v>
      </c>
      <c r="D263" s="56"/>
      <c r="E263" s="56"/>
      <c r="F263" s="56"/>
      <c r="G263" s="56"/>
      <c r="H263" s="56"/>
      <c r="I263" s="59"/>
      <c r="J263" s="80"/>
      <c r="K263" s="58"/>
      <c r="L263" s="59">
        <f>SUM(BD52:BD239)</f>
        <v>0</v>
      </c>
    </row>
    <row r="264" ht="14.25" spans="1:12">
      <c r="A264" s="80"/>
      <c r="B264" s="81"/>
      <c r="C264" s="56" t="s">
        <v>150</v>
      </c>
      <c r="D264" s="56"/>
      <c r="E264" s="56"/>
      <c r="F264" s="56"/>
      <c r="G264" s="56"/>
      <c r="H264" s="56"/>
      <c r="I264" s="59"/>
      <c r="J264" s="80"/>
      <c r="K264" s="58"/>
      <c r="L264" s="59">
        <f ca="1">L215</f>
        <v>46473.45</v>
      </c>
    </row>
    <row r="265" ht="15" spans="1:12">
      <c r="A265" s="80"/>
      <c r="B265" s="81"/>
      <c r="C265" s="67" t="s">
        <v>124</v>
      </c>
      <c r="D265" s="56"/>
      <c r="E265" s="56"/>
      <c r="F265" s="56"/>
      <c r="G265" s="56"/>
      <c r="H265" s="56"/>
      <c r="I265" s="59"/>
      <c r="J265" s="80"/>
      <c r="K265" s="58"/>
      <c r="L265" s="59"/>
    </row>
    <row r="266" ht="14.25" hidden="1" spans="1:12">
      <c r="A266" s="80"/>
      <c r="B266" s="81"/>
      <c r="C266" s="56" t="s">
        <v>125</v>
      </c>
      <c r="D266" s="56"/>
      <c r="E266" s="56"/>
      <c r="F266" s="56"/>
      <c r="G266" s="56"/>
      <c r="H266" s="56"/>
      <c r="I266" s="59"/>
      <c r="J266" s="80"/>
      <c r="K266" s="58"/>
      <c r="L266" s="59">
        <f>SUM(AX52:AX239)</f>
        <v>0</v>
      </c>
    </row>
    <row r="267" ht="14.25" hidden="1" spans="1:12">
      <c r="A267" s="80"/>
      <c r="B267" s="81"/>
      <c r="C267" s="56" t="s">
        <v>126</v>
      </c>
      <c r="D267" s="56"/>
      <c r="E267" s="56"/>
      <c r="F267" s="56"/>
      <c r="G267" s="56"/>
      <c r="H267" s="56"/>
      <c r="I267" s="59"/>
      <c r="J267" s="80"/>
      <c r="K267" s="58"/>
      <c r="L267" s="59">
        <f>SUM(AY52:AY239)</f>
        <v>0</v>
      </c>
    </row>
    <row r="268" ht="14.25" spans="1:12">
      <c r="A268" s="80"/>
      <c r="B268" s="81"/>
      <c r="C268" s="56" t="s">
        <v>127</v>
      </c>
      <c r="D268" s="56"/>
      <c r="E268" s="56"/>
      <c r="F268" s="73"/>
      <c r="G268" s="62">
        <f ca="1">Source!F349</f>
        <v>21.66912</v>
      </c>
      <c r="H268" s="80"/>
      <c r="I268" s="80"/>
      <c r="J268" s="80"/>
      <c r="K268" s="80"/>
      <c r="L268" s="80"/>
    </row>
    <row r="269" ht="14.25" hidden="1" customHeight="1" spans="1:12">
      <c r="A269" s="80"/>
      <c r="B269" s="81"/>
      <c r="C269" s="56" t="s">
        <v>128</v>
      </c>
      <c r="D269" s="56"/>
      <c r="E269" s="56"/>
      <c r="F269" s="73"/>
      <c r="G269" s="62">
        <f ca="1">Source!F350</f>
        <v>0</v>
      </c>
      <c r="H269" s="80"/>
      <c r="I269" s="80"/>
      <c r="J269" s="80"/>
      <c r="K269" s="80"/>
      <c r="L269" s="80"/>
    </row>
  </sheetData>
  <mergeCells count="196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63:H63"/>
    <mergeCell ref="I63:J63"/>
    <mergeCell ref="K63:L63"/>
    <mergeCell ref="C65:L65"/>
    <mergeCell ref="C73:H73"/>
    <mergeCell ref="I73:J73"/>
    <mergeCell ref="K73:L73"/>
    <mergeCell ref="C75:L75"/>
    <mergeCell ref="C83:H83"/>
    <mergeCell ref="I83:J83"/>
    <mergeCell ref="K83:L83"/>
    <mergeCell ref="C85:L85"/>
    <mergeCell ref="C93:H93"/>
    <mergeCell ref="I93:J93"/>
    <mergeCell ref="K93:L93"/>
    <mergeCell ref="C95:L95"/>
    <mergeCell ref="C104:H104"/>
    <mergeCell ref="I104:J104"/>
    <mergeCell ref="K104:L104"/>
    <mergeCell ref="C106:L106"/>
    <mergeCell ref="C114:H114"/>
    <mergeCell ref="I114:J114"/>
    <mergeCell ref="K114:L114"/>
    <mergeCell ref="C116:L116"/>
    <mergeCell ref="C124:H124"/>
    <mergeCell ref="I124:J124"/>
    <mergeCell ref="K124:L124"/>
    <mergeCell ref="C126:L126"/>
    <mergeCell ref="C134:H134"/>
    <mergeCell ref="I134:J134"/>
    <mergeCell ref="K134:L134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48:H148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F164"/>
    <mergeCell ref="C165:F165"/>
    <mergeCell ref="C168:H168"/>
    <mergeCell ref="C170:H170"/>
    <mergeCell ref="C171:H171"/>
    <mergeCell ref="C172:H172"/>
    <mergeCell ref="C173:H173"/>
    <mergeCell ref="C174:H174"/>
    <mergeCell ref="C175:H175"/>
    <mergeCell ref="C176:H176"/>
    <mergeCell ref="C177:H177"/>
    <mergeCell ref="C178:H178"/>
    <mergeCell ref="C179:H179"/>
    <mergeCell ref="C180:H180"/>
    <mergeCell ref="C181:H181"/>
    <mergeCell ref="C182:H182"/>
    <mergeCell ref="C183:H183"/>
    <mergeCell ref="C184:H184"/>
    <mergeCell ref="C185:H185"/>
    <mergeCell ref="C186:H186"/>
    <mergeCell ref="C187:H187"/>
    <mergeCell ref="C188:H188"/>
    <mergeCell ref="C190:H190"/>
    <mergeCell ref="C191:H191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10:H210"/>
    <mergeCell ref="C211:H211"/>
    <mergeCell ref="C212:H212"/>
    <mergeCell ref="C213:H213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H225"/>
    <mergeCell ref="C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F268"/>
    <mergeCell ref="C269:F269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183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185</v>
      </c>
      <c r="G12" s="1" t="s">
        <v>186</v>
      </c>
      <c r="H12" s="1" t="s">
        <v>185</v>
      </c>
      <c r="I12" s="1">
        <v>0</v>
      </c>
      <c r="J12" s="1" t="s">
        <v>185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185</v>
      </c>
      <c r="V12" s="1">
        <v>0</v>
      </c>
      <c r="W12" s="1" t="s">
        <v>185</v>
      </c>
      <c r="X12" s="1" t="s">
        <v>185</v>
      </c>
      <c r="Y12" s="1" t="s">
        <v>185</v>
      </c>
      <c r="Z12" s="1" t="s">
        <v>185</v>
      </c>
      <c r="AA12" s="1" t="s">
        <v>185</v>
      </c>
      <c r="AB12" s="1" t="s">
        <v>187</v>
      </c>
      <c r="AC12" s="1" t="s">
        <v>188</v>
      </c>
      <c r="AD12" s="1" t="s">
        <v>189</v>
      </c>
      <c r="AE12" s="1" t="s">
        <v>190</v>
      </c>
      <c r="AF12" s="1" t="s">
        <v>189</v>
      </c>
      <c r="AG12" s="1" t="s">
        <v>190</v>
      </c>
      <c r="AH12" s="1" t="s">
        <v>189</v>
      </c>
      <c r="AI12" s="1" t="s">
        <v>190</v>
      </c>
      <c r="AJ12" s="1" t="s">
        <v>191</v>
      </c>
      <c r="AK12" s="1"/>
      <c r="AL12" s="1" t="s">
        <v>187</v>
      </c>
      <c r="AM12" s="1" t="s">
        <v>188</v>
      </c>
      <c r="AN12" s="1" t="s">
        <v>192</v>
      </c>
      <c r="AO12" s="1"/>
      <c r="AP12" s="1" t="s">
        <v>185</v>
      </c>
      <c r="AQ12" s="1" t="s">
        <v>185</v>
      </c>
      <c r="AR12" s="1" t="s">
        <v>185</v>
      </c>
      <c r="AS12" s="1"/>
      <c r="AT12" s="1"/>
      <c r="AU12" s="1"/>
      <c r="AV12" s="1"/>
      <c r="AW12" s="1"/>
      <c r="AX12" s="1" t="s">
        <v>193</v>
      </c>
      <c r="AY12" s="1" t="s">
        <v>192</v>
      </c>
      <c r="AZ12" s="1" t="s">
        <v>185</v>
      </c>
      <c r="BA12" s="1"/>
      <c r="BB12" s="1">
        <v>0</v>
      </c>
      <c r="BC12" s="1"/>
      <c r="BD12" s="1"/>
      <c r="BE12" s="1"/>
      <c r="BF12" s="1"/>
      <c r="BG12" s="1"/>
      <c r="BH12" s="1" t="s">
        <v>194</v>
      </c>
      <c r="BI12" s="1" t="s">
        <v>195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196</v>
      </c>
      <c r="BZ12" s="1" t="s">
        <v>197</v>
      </c>
      <c r="CA12" s="1" t="s">
        <v>198</v>
      </c>
      <c r="CB12" s="1" t="s">
        <v>198</v>
      </c>
      <c r="CC12" s="1" t="s">
        <v>198</v>
      </c>
      <c r="CD12" s="1" t="s">
        <v>198</v>
      </c>
      <c r="CE12" s="1" t="s">
        <v>199</v>
      </c>
      <c r="CF12" s="1">
        <v>0</v>
      </c>
      <c r="CG12" s="1">
        <v>0</v>
      </c>
      <c r="CH12" s="1">
        <v>487096328</v>
      </c>
      <c r="CI12" s="1" t="s">
        <v>185</v>
      </c>
      <c r="CJ12" s="1" t="s">
        <v>185</v>
      </c>
      <c r="CK12" s="1">
        <v>17</v>
      </c>
      <c r="CL12" s="1"/>
      <c r="CM12" s="1"/>
      <c r="CN12" s="1"/>
      <c r="CO12" s="1"/>
      <c r="CP12" s="1"/>
      <c r="CQ12" s="1" t="s">
        <v>200</v>
      </c>
      <c r="CR12" s="1" t="s">
        <v>201</v>
      </c>
      <c r="CS12" s="1">
        <v>46073</v>
      </c>
      <c r="CT12" s="1">
        <v>540</v>
      </c>
      <c r="CU12" s="1">
        <v>17</v>
      </c>
      <c r="CV12" s="1" t="s">
        <v>202</v>
      </c>
      <c r="CW12" s="1"/>
      <c r="CX12" s="1"/>
      <c r="CY12" s="1">
        <v>0</v>
      </c>
      <c r="CZ12" s="1" t="s">
        <v>185</v>
      </c>
      <c r="DA12" s="1" t="s">
        <v>185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85320764</v>
      </c>
      <c r="B15" s="1">
        <v>1</v>
      </c>
      <c r="C15" s="1">
        <v>2026</v>
      </c>
      <c r="D15" s="1">
        <v>5</v>
      </c>
      <c r="E15" s="1"/>
      <c r="F15" s="1" t="s">
        <v>203</v>
      </c>
      <c r="G15" s="1" t="s">
        <v>204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185</v>
      </c>
      <c r="V15" s="1"/>
      <c r="W15" s="1"/>
      <c r="X15" s="1"/>
      <c r="Y15" s="1"/>
      <c r="Z15" s="1"/>
      <c r="AA15" s="1"/>
      <c r="AB15" s="1" t="s">
        <v>187</v>
      </c>
      <c r="AC15" s="1" t="s">
        <v>188</v>
      </c>
      <c r="AD15" s="1" t="s">
        <v>189</v>
      </c>
      <c r="AE15" s="1" t="s">
        <v>190</v>
      </c>
      <c r="AF15" s="1" t="s">
        <v>189</v>
      </c>
      <c r="AG15" s="1" t="s">
        <v>190</v>
      </c>
      <c r="AH15" s="1" t="s">
        <v>189</v>
      </c>
      <c r="AI15" s="1" t="s">
        <v>190</v>
      </c>
      <c r="AJ15" s="1" t="s">
        <v>191</v>
      </c>
      <c r="AK15" s="1" t="s">
        <v>205</v>
      </c>
      <c r="AL15" s="1" t="s">
        <v>187</v>
      </c>
      <c r="AM15" s="1" t="s">
        <v>188</v>
      </c>
      <c r="AN15" s="1" t="s">
        <v>192</v>
      </c>
      <c r="AO15" s="1" t="s">
        <v>206</v>
      </c>
      <c r="AP15" s="1" t="s">
        <v>185</v>
      </c>
      <c r="AQ15" s="1" t="s">
        <v>185</v>
      </c>
      <c r="AR15" s="1" t="s">
        <v>185</v>
      </c>
      <c r="AS15" s="1" t="s">
        <v>185</v>
      </c>
      <c r="AT15" s="1" t="s">
        <v>205</v>
      </c>
      <c r="AU15" s="1" t="s">
        <v>191</v>
      </c>
      <c r="AV15" s="1" t="s">
        <v>185</v>
      </c>
      <c r="AW15" s="1" t="s">
        <v>185</v>
      </c>
      <c r="AX15" s="1" t="s">
        <v>193</v>
      </c>
      <c r="AY15" s="1" t="s">
        <v>192</v>
      </c>
      <c r="AZ15" s="1" t="s">
        <v>185</v>
      </c>
      <c r="BA15" s="1" t="s">
        <v>193</v>
      </c>
      <c r="BB15" s="1">
        <v>0</v>
      </c>
      <c r="BC15" s="1"/>
      <c r="BD15" s="1"/>
      <c r="BE15" s="1"/>
      <c r="BF15" s="1"/>
      <c r="BG15" s="1"/>
      <c r="BH15" s="1" t="s">
        <v>194</v>
      </c>
      <c r="BI15" s="1" t="s">
        <v>194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196</v>
      </c>
      <c r="BZ15" s="1" t="s">
        <v>197</v>
      </c>
      <c r="CA15" s="1" t="s">
        <v>198</v>
      </c>
      <c r="CB15" s="1" t="s">
        <v>198</v>
      </c>
      <c r="CC15" s="1" t="s">
        <v>198</v>
      </c>
      <c r="CD15" s="1" t="s">
        <v>198</v>
      </c>
      <c r="CE15" s="1" t="s">
        <v>199</v>
      </c>
      <c r="CF15" s="1">
        <v>0</v>
      </c>
      <c r="CG15" s="1"/>
      <c r="CH15" s="1">
        <v>487096328</v>
      </c>
      <c r="CI15" s="1" t="s">
        <v>185</v>
      </c>
      <c r="CJ15" s="1"/>
      <c r="CK15" s="1">
        <v>0</v>
      </c>
      <c r="CL15" s="1">
        <v>0</v>
      </c>
      <c r="CM15" s="1">
        <v>0</v>
      </c>
      <c r="CN15" s="1" t="s">
        <v>185</v>
      </c>
      <c r="CO15" s="1" t="s">
        <v>185</v>
      </c>
      <c r="CP15" s="1" t="s">
        <v>185</v>
      </c>
      <c r="CQ15" s="1" t="s">
        <v>185</v>
      </c>
      <c r="CR15" s="1" t="s">
        <v>207</v>
      </c>
      <c r="CS15" s="1">
        <v>46091</v>
      </c>
      <c r="CT15" s="1" t="s">
        <v>185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с КТП-2004, ПС №529 «Сидорово», в т.ч. ПИР, МО, Ступино г, Гридюкино д. Ю8-25-302-250582(227574)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26468.55</v>
      </c>
      <c r="P18" s="7">
        <f ca="1" t="shared" si="1"/>
        <v>1558</v>
      </c>
      <c r="Q18" s="7">
        <f ca="1" t="shared" si="1"/>
        <v>71.28</v>
      </c>
      <c r="R18" s="7">
        <f ca="1" t="shared" si="1"/>
        <v>54.69</v>
      </c>
      <c r="S18" s="7">
        <f ca="1" t="shared" si="1"/>
        <v>24784.58</v>
      </c>
      <c r="T18" s="7">
        <f t="shared" si="1"/>
        <v>0</v>
      </c>
      <c r="U18" s="7">
        <f ca="1" t="shared" si="1"/>
        <v>25.109352</v>
      </c>
      <c r="V18" s="7">
        <f ca="1" t="shared" si="1"/>
        <v>0.05751</v>
      </c>
      <c r="W18" s="7">
        <f t="shared" si="1"/>
        <v>0</v>
      </c>
      <c r="X18" s="7">
        <f ca="1" t="shared" si="1"/>
        <v>18980.21</v>
      </c>
      <c r="Y18" s="7">
        <f ca="1" t="shared" si="1"/>
        <v>9315.58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0</v>
      </c>
      <c r="AQ18" s="7">
        <f ca="1" t="shared" si="1"/>
        <v>0</v>
      </c>
      <c r="AR18" s="7">
        <f ca="1" t="shared" si="1"/>
        <v>54764.34</v>
      </c>
      <c r="AS18" s="7">
        <f ca="1" t="shared" si="1"/>
        <v>2190.35</v>
      </c>
      <c r="AT18" s="7">
        <f ca="1" t="shared" si="1"/>
        <v>6100.54</v>
      </c>
      <c r="AU18" s="7">
        <f ca="1" t="shared" si="1"/>
        <v>46473.45</v>
      </c>
      <c r="AV18" s="7">
        <f ca="1" t="shared" si="1"/>
        <v>1558</v>
      </c>
      <c r="AW18" s="7">
        <f ca="1" t="shared" si="1"/>
        <v>1558</v>
      </c>
      <c r="AX18" s="7">
        <f ca="1" t="shared" si="1"/>
        <v>0</v>
      </c>
      <c r="AY18" s="7">
        <f ca="1" t="shared" si="1"/>
        <v>1558</v>
      </c>
      <c r="AZ18" s="7">
        <f ca="1" t="shared" si="1"/>
        <v>0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26468.55</v>
      </c>
      <c r="DH18" s="4">
        <f ca="1" t="shared" si="2"/>
        <v>1558</v>
      </c>
      <c r="DI18" s="4">
        <f ca="1" t="shared" si="2"/>
        <v>71.28</v>
      </c>
      <c r="DJ18" s="4">
        <f ca="1" t="shared" si="2"/>
        <v>54.69</v>
      </c>
      <c r="DK18" s="4">
        <f ca="1" t="shared" si="2"/>
        <v>24784.58</v>
      </c>
      <c r="DL18" s="4">
        <f t="shared" si="2"/>
        <v>0</v>
      </c>
      <c r="DM18" s="4">
        <f ca="1" t="shared" si="2"/>
        <v>25.109352</v>
      </c>
      <c r="DN18" s="4">
        <f ca="1" t="shared" si="2"/>
        <v>0.05751</v>
      </c>
      <c r="DO18" s="4">
        <f t="shared" si="2"/>
        <v>0</v>
      </c>
      <c r="DP18" s="4">
        <f ca="1" t="shared" si="2"/>
        <v>18980.21</v>
      </c>
      <c r="DQ18" s="4">
        <f ca="1" t="shared" si="2"/>
        <v>9315.58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0</v>
      </c>
      <c r="EI18" s="4">
        <f ca="1" t="shared" si="2"/>
        <v>0</v>
      </c>
      <c r="EJ18" s="4">
        <f ca="1" t="shared" si="2"/>
        <v>54764.34</v>
      </c>
      <c r="EK18" s="4">
        <f ca="1" t="shared" si="2"/>
        <v>2190.35</v>
      </c>
      <c r="EL18" s="4">
        <f ca="1" t="shared" si="2"/>
        <v>6100.54</v>
      </c>
      <c r="EM18" s="4">
        <f ca="1" t="shared" ref="EM18:GX18" si="3">EM369</f>
        <v>46473.45</v>
      </c>
      <c r="EN18" s="4">
        <f ca="1" t="shared" si="3"/>
        <v>1558</v>
      </c>
      <c r="EO18" s="4">
        <f ca="1" t="shared" si="3"/>
        <v>1558</v>
      </c>
      <c r="EP18" s="4">
        <f ca="1" t="shared" si="3"/>
        <v>0</v>
      </c>
      <c r="EQ18" s="4">
        <f ca="1" t="shared" si="3"/>
        <v>1558</v>
      </c>
      <c r="ER18" s="4">
        <f ca="1" t="shared" si="3"/>
        <v>0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208</v>
      </c>
      <c r="G20" s="1" t="s">
        <v>209</v>
      </c>
      <c r="H20" s="1" t="s">
        <v>185</v>
      </c>
      <c r="I20" s="1">
        <v>0</v>
      </c>
      <c r="J20" s="1" t="s">
        <v>185</v>
      </c>
      <c r="K20" s="1">
        <v>-1</v>
      </c>
      <c r="L20" s="1" t="s">
        <v>208</v>
      </c>
      <c r="M20" s="1" t="s">
        <v>185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185</v>
      </c>
      <c r="V20" s="1">
        <v>0</v>
      </c>
      <c r="W20" s="1"/>
      <c r="X20" s="1"/>
      <c r="Y20" s="1"/>
      <c r="Z20" s="1"/>
      <c r="AA20" s="1"/>
      <c r="AB20" s="1" t="s">
        <v>185</v>
      </c>
      <c r="AC20" s="1" t="s">
        <v>185</v>
      </c>
      <c r="AD20" s="1" t="s">
        <v>185</v>
      </c>
      <c r="AE20" s="1" t="s">
        <v>185</v>
      </c>
      <c r="AF20" s="1" t="s">
        <v>185</v>
      </c>
      <c r="AG20" s="1" t="s">
        <v>185</v>
      </c>
      <c r="AH20" s="1"/>
      <c r="AI20" s="1"/>
      <c r="AJ20" s="1"/>
      <c r="AK20" s="1"/>
      <c r="AL20" s="1"/>
      <c r="AM20" s="1"/>
      <c r="AN20" s="1"/>
      <c r="AO20" s="1"/>
      <c r="AP20" s="1" t="s">
        <v>185</v>
      </c>
      <c r="AQ20" s="1" t="s">
        <v>185</v>
      </c>
      <c r="AR20" s="1" t="s">
        <v>185</v>
      </c>
      <c r="AS20" s="1"/>
      <c r="AT20" s="1"/>
      <c r="AU20" s="1"/>
      <c r="AV20" s="1"/>
      <c r="AW20" s="1"/>
      <c r="AX20" s="1"/>
      <c r="AY20" s="1"/>
      <c r="AZ20" s="1" t="s">
        <v>185</v>
      </c>
      <c r="BA20" s="1"/>
      <c r="BB20" s="1" t="s">
        <v>185</v>
      </c>
      <c r="BC20" s="1" t="s">
        <v>185</v>
      </c>
      <c r="BD20" s="1" t="s">
        <v>185</v>
      </c>
      <c r="BE20" s="1" t="s">
        <v>185</v>
      </c>
      <c r="BF20" s="1" t="s">
        <v>185</v>
      </c>
      <c r="BG20" s="1" t="s">
        <v>185</v>
      </c>
      <c r="BH20" s="1" t="s">
        <v>185</v>
      </c>
      <c r="BI20" s="1" t="s">
        <v>185</v>
      </c>
      <c r="BJ20" s="1" t="s">
        <v>185</v>
      </c>
      <c r="BK20" s="1" t="s">
        <v>185</v>
      </c>
      <c r="BL20" s="1" t="s">
        <v>185</v>
      </c>
      <c r="BM20" s="1" t="s">
        <v>185</v>
      </c>
      <c r="BN20" s="1" t="s">
        <v>185</v>
      </c>
      <c r="BO20" s="1" t="s">
        <v>185</v>
      </c>
      <c r="BP20" s="1" t="s">
        <v>185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185</v>
      </c>
      <c r="CJ20" s="1" t="s">
        <v>185</v>
      </c>
      <c r="CK20" t="s">
        <v>185</v>
      </c>
      <c r="CL20" t="s">
        <v>185</v>
      </c>
      <c r="CM20" t="s">
        <v>185</v>
      </c>
      <c r="CN20" t="s">
        <v>185</v>
      </c>
      <c r="CO20" t="s">
        <v>185</v>
      </c>
      <c r="CP20" t="s">
        <v>185</v>
      </c>
      <c r="CQ20" t="s">
        <v>185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4338.33</v>
      </c>
      <c r="P22" s="7">
        <f ca="1" t="shared" si="5"/>
        <v>1558</v>
      </c>
      <c r="Q22" s="7">
        <f ca="1" t="shared" si="5"/>
        <v>71.28</v>
      </c>
      <c r="R22" s="7">
        <f ca="1" t="shared" si="5"/>
        <v>54.69</v>
      </c>
      <c r="S22" s="7">
        <f ca="1" t="shared" si="5"/>
        <v>2654.36</v>
      </c>
      <c r="T22" s="7">
        <f t="shared" si="5"/>
        <v>0</v>
      </c>
      <c r="U22" s="7">
        <f ca="1" t="shared" si="5"/>
        <v>3.440232</v>
      </c>
      <c r="V22" s="7">
        <f ca="1" t="shared" si="5"/>
        <v>0.05751</v>
      </c>
      <c r="W22" s="7">
        <f t="shared" si="5"/>
        <v>0</v>
      </c>
      <c r="X22" s="7">
        <f ca="1" t="shared" si="5"/>
        <v>2603.85</v>
      </c>
      <c r="Y22" s="7">
        <f ca="1" t="shared" si="5"/>
        <v>1348.71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0</v>
      </c>
      <c r="AQ22" s="7">
        <f ca="1" t="shared" si="5"/>
        <v>0</v>
      </c>
      <c r="AR22" s="7">
        <f ca="1" t="shared" si="5"/>
        <v>8290.89</v>
      </c>
      <c r="AS22" s="7">
        <f ca="1" t="shared" si="5"/>
        <v>2190.35</v>
      </c>
      <c r="AT22" s="7">
        <f ca="1" t="shared" si="5"/>
        <v>6100.54</v>
      </c>
      <c r="AU22" s="7">
        <f ca="1" t="shared" si="5"/>
        <v>0</v>
      </c>
      <c r="AV22" s="7">
        <f ca="1" t="shared" si="5"/>
        <v>1558</v>
      </c>
      <c r="AW22" s="7">
        <f ca="1" t="shared" si="5"/>
        <v>1558</v>
      </c>
      <c r="AX22" s="7">
        <f ca="1" t="shared" si="5"/>
        <v>0</v>
      </c>
      <c r="AY22" s="7">
        <f ca="1" t="shared" si="5"/>
        <v>1558</v>
      </c>
      <c r="AZ22" s="7">
        <f ca="1" t="shared" si="5"/>
        <v>0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4338.33</v>
      </c>
      <c r="DH22" s="4">
        <f ca="1" t="shared" si="6"/>
        <v>1558</v>
      </c>
      <c r="DI22" s="4">
        <f ca="1" t="shared" si="6"/>
        <v>71.28</v>
      </c>
      <c r="DJ22" s="4">
        <f ca="1" t="shared" si="6"/>
        <v>54.69</v>
      </c>
      <c r="DK22" s="4">
        <f ca="1" t="shared" si="6"/>
        <v>2654.36</v>
      </c>
      <c r="DL22" s="4">
        <f t="shared" si="6"/>
        <v>0</v>
      </c>
      <c r="DM22" s="4">
        <f ca="1" t="shared" si="6"/>
        <v>3.440232</v>
      </c>
      <c r="DN22" s="4">
        <f ca="1" t="shared" si="6"/>
        <v>0.05751</v>
      </c>
      <c r="DO22" s="4">
        <f t="shared" si="6"/>
        <v>0</v>
      </c>
      <c r="DP22" s="4">
        <f ca="1" t="shared" si="6"/>
        <v>2603.85</v>
      </c>
      <c r="DQ22" s="4">
        <f ca="1" t="shared" si="6"/>
        <v>1348.71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0</v>
      </c>
      <c r="EI22" s="4">
        <f ca="1" t="shared" si="6"/>
        <v>0</v>
      </c>
      <c r="EJ22" s="4">
        <f ca="1" t="shared" si="6"/>
        <v>8290.89</v>
      </c>
      <c r="EK22" s="4">
        <f ca="1" t="shared" si="6"/>
        <v>2190.35</v>
      </c>
      <c r="EL22" s="4">
        <f ca="1" t="shared" si="6"/>
        <v>6100.54</v>
      </c>
      <c r="EM22" s="4">
        <f ca="1" t="shared" ref="EM22:GX22" si="7">EM228</f>
        <v>0</v>
      </c>
      <c r="EN22" s="4">
        <f ca="1" t="shared" si="7"/>
        <v>1558</v>
      </c>
      <c r="EO22" s="4">
        <f ca="1" t="shared" si="7"/>
        <v>1558</v>
      </c>
      <c r="EP22" s="4">
        <f ca="1" t="shared" si="7"/>
        <v>0</v>
      </c>
      <c r="EQ22" s="4">
        <f ca="1" t="shared" si="7"/>
        <v>1558</v>
      </c>
      <c r="ER22" s="4">
        <f ca="1" t="shared" si="7"/>
        <v>0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1</v>
      </c>
      <c r="C24" s="1"/>
      <c r="D24" s="1">
        <f>ROW(A63)</f>
        <v>63</v>
      </c>
      <c r="E24" s="1"/>
      <c r="F24" s="1" t="s">
        <v>210</v>
      </c>
      <c r="G24" s="1" t="s">
        <v>211</v>
      </c>
      <c r="H24" s="1" t="s">
        <v>185</v>
      </c>
      <c r="I24" s="1">
        <v>0</v>
      </c>
      <c r="J24" s="1"/>
      <c r="K24" s="1">
        <v>-1</v>
      </c>
      <c r="L24" s="1"/>
      <c r="M24" s="1" t="s">
        <v>185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185</v>
      </c>
      <c r="V24" s="1">
        <v>0</v>
      </c>
      <c r="W24" s="1"/>
      <c r="X24" s="1"/>
      <c r="Y24" s="1"/>
      <c r="Z24" s="1"/>
      <c r="AA24" s="1"/>
      <c r="AB24" s="1" t="s">
        <v>185</v>
      </c>
      <c r="AC24" s="1" t="s">
        <v>185</v>
      </c>
      <c r="AD24" s="1" t="s">
        <v>185</v>
      </c>
      <c r="AE24" s="1" t="s">
        <v>185</v>
      </c>
      <c r="AF24" s="1" t="s">
        <v>185</v>
      </c>
      <c r="AG24" s="1" t="s">
        <v>185</v>
      </c>
      <c r="AH24" s="1"/>
      <c r="AI24" s="1"/>
      <c r="AJ24" s="1"/>
      <c r="AK24" s="1"/>
      <c r="AL24" s="1"/>
      <c r="AM24" s="1"/>
      <c r="AN24" s="1"/>
      <c r="AO24" s="1"/>
      <c r="AP24" s="1" t="s">
        <v>185</v>
      </c>
      <c r="AQ24" s="1" t="s">
        <v>185</v>
      </c>
      <c r="AR24" s="1" t="s">
        <v>185</v>
      </c>
      <c r="AS24" s="1"/>
      <c r="AT24" s="1"/>
      <c r="AU24" s="1"/>
      <c r="AV24" s="1"/>
      <c r="AW24" s="1"/>
      <c r="AX24" s="1"/>
      <c r="AY24" s="1"/>
      <c r="AZ24" s="1" t="s">
        <v>185</v>
      </c>
      <c r="BA24" s="1"/>
      <c r="BB24" s="1" t="s">
        <v>185</v>
      </c>
      <c r="BC24" s="1" t="s">
        <v>185</v>
      </c>
      <c r="BD24" s="1" t="s">
        <v>185</v>
      </c>
      <c r="BE24" s="1" t="s">
        <v>185</v>
      </c>
      <c r="BF24" s="1" t="s">
        <v>185</v>
      </c>
      <c r="BG24" s="1" t="s">
        <v>185</v>
      </c>
      <c r="BH24" s="1" t="s">
        <v>185</v>
      </c>
      <c r="BI24" s="1" t="s">
        <v>185</v>
      </c>
      <c r="BJ24" s="1" t="s">
        <v>185</v>
      </c>
      <c r="BK24" s="1" t="s">
        <v>185</v>
      </c>
      <c r="BL24" s="1" t="s">
        <v>185</v>
      </c>
      <c r="BM24" s="1" t="s">
        <v>185</v>
      </c>
      <c r="BN24" s="1" t="s">
        <v>185</v>
      </c>
      <c r="BO24" s="1" t="s">
        <v>185</v>
      </c>
      <c r="BP24" s="1" t="s">
        <v>185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1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2832.82</v>
      </c>
      <c r="P26" s="7">
        <f ca="1" t="shared" si="9"/>
        <v>52.49</v>
      </c>
      <c r="Q26" s="7">
        <f ca="1" t="shared" si="9"/>
        <v>71.28</v>
      </c>
      <c r="R26" s="7">
        <f ca="1" t="shared" si="9"/>
        <v>54.69</v>
      </c>
      <c r="S26" s="7">
        <f ca="1" t="shared" si="9"/>
        <v>2654.36</v>
      </c>
      <c r="T26" s="7">
        <f t="shared" si="9"/>
        <v>0</v>
      </c>
      <c r="U26" s="7">
        <f ca="1" t="shared" si="9"/>
        <v>3.440232</v>
      </c>
      <c r="V26" s="7">
        <f ca="1" t="shared" si="9"/>
        <v>0.05751</v>
      </c>
      <c r="W26" s="7">
        <f t="shared" si="9"/>
        <v>0</v>
      </c>
      <c r="X26" s="7">
        <f ca="1" t="shared" si="9"/>
        <v>2603.85</v>
      </c>
      <c r="Y26" s="7">
        <f ca="1" t="shared" si="9"/>
        <v>1348.71</v>
      </c>
      <c r="Z26" s="7">
        <f t="shared" si="9"/>
        <v>0</v>
      </c>
      <c r="AA26" s="7">
        <f t="shared" si="9"/>
        <v>0</v>
      </c>
      <c r="AB26" s="7">
        <f ca="1" t="shared" si="9"/>
        <v>2832.82</v>
      </c>
      <c r="AC26" s="7">
        <f ca="1" t="shared" si="9"/>
        <v>52.49</v>
      </c>
      <c r="AD26" s="7">
        <f ca="1" t="shared" si="9"/>
        <v>71.28</v>
      </c>
      <c r="AE26" s="7">
        <f ca="1" t="shared" si="9"/>
        <v>54.69</v>
      </c>
      <c r="AF26" s="7">
        <f ca="1" t="shared" si="9"/>
        <v>2654.36</v>
      </c>
      <c r="AG26" s="7">
        <f t="shared" si="9"/>
        <v>0</v>
      </c>
      <c r="AH26" s="7">
        <f ca="1" t="shared" si="9"/>
        <v>3.440232</v>
      </c>
      <c r="AI26" s="7">
        <f ca="1" t="shared" si="9"/>
        <v>0.05751</v>
      </c>
      <c r="AJ26" s="7">
        <f t="shared" si="9"/>
        <v>0</v>
      </c>
      <c r="AK26" s="7">
        <f ca="1" t="shared" si="9"/>
        <v>2603.85</v>
      </c>
      <c r="AL26" s="7">
        <f ca="1" t="shared" si="9"/>
        <v>1348.71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6785.38</v>
      </c>
      <c r="AS26" s="7">
        <f ca="1" t="shared" si="9"/>
        <v>684.84</v>
      </c>
      <c r="AT26" s="7">
        <f ca="1" t="shared" si="9"/>
        <v>6100.54</v>
      </c>
      <c r="AU26" s="7">
        <f ca="1" t="shared" si="9"/>
        <v>0</v>
      </c>
      <c r="AV26" s="7">
        <f ca="1" t="shared" si="9"/>
        <v>52.49</v>
      </c>
      <c r="AW26" s="7">
        <f ca="1" t="shared" si="9"/>
        <v>52.49</v>
      </c>
      <c r="AX26" s="7">
        <f ca="1" t="shared" si="9"/>
        <v>0</v>
      </c>
      <c r="AY26" s="7">
        <f ca="1" t="shared" si="9"/>
        <v>52.49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6785.38</v>
      </c>
      <c r="CB26" s="7">
        <f ca="1" t="shared" si="10"/>
        <v>684.84</v>
      </c>
      <c r="CC26" s="7">
        <f ca="1" t="shared" si="10"/>
        <v>6100.54</v>
      </c>
      <c r="CD26" s="7">
        <f ca="1" t="shared" si="10"/>
        <v>0</v>
      </c>
      <c r="CE26" s="7">
        <f ca="1" t="shared" si="10"/>
        <v>52.49</v>
      </c>
      <c r="CF26" s="7">
        <f ca="1" t="shared" si="10"/>
        <v>52.49</v>
      </c>
      <c r="CG26" s="7">
        <f ca="1" t="shared" si="10"/>
        <v>0</v>
      </c>
      <c r="CH26" s="7">
        <f ca="1" t="shared" si="10"/>
        <v>52.49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2832.82</v>
      </c>
      <c r="DH26" s="4">
        <f ca="1" t="shared" si="10"/>
        <v>52.49</v>
      </c>
      <c r="DI26" s="4">
        <f ca="1" t="shared" si="10"/>
        <v>71.28</v>
      </c>
      <c r="DJ26" s="4">
        <f ca="1" t="shared" si="10"/>
        <v>54.69</v>
      </c>
      <c r="DK26" s="4">
        <f ca="1" t="shared" si="10"/>
        <v>2654.36</v>
      </c>
      <c r="DL26" s="4">
        <f t="shared" si="10"/>
        <v>0</v>
      </c>
      <c r="DM26" s="4">
        <f ca="1" t="shared" si="10"/>
        <v>3.440232</v>
      </c>
      <c r="DN26" s="4">
        <f ca="1" t="shared" si="10"/>
        <v>0.05751</v>
      </c>
      <c r="DO26" s="4">
        <f t="shared" si="10"/>
        <v>0</v>
      </c>
      <c r="DP26" s="4">
        <f ca="1" t="shared" si="10"/>
        <v>2603.85</v>
      </c>
      <c r="DQ26" s="4">
        <f ca="1" t="shared" si="10"/>
        <v>1348.71</v>
      </c>
      <c r="DR26" s="4">
        <f t="shared" si="10"/>
        <v>0</v>
      </c>
      <c r="DS26" s="4">
        <f t="shared" si="10"/>
        <v>0</v>
      </c>
      <c r="DT26" s="4">
        <f ca="1" t="shared" si="10"/>
        <v>2832.82</v>
      </c>
      <c r="DU26" s="4">
        <f ca="1" t="shared" si="10"/>
        <v>52.49</v>
      </c>
      <c r="DV26" s="4">
        <f ca="1" t="shared" si="10"/>
        <v>71.28</v>
      </c>
      <c r="DW26" s="4">
        <f ca="1" t="shared" si="10"/>
        <v>54.69</v>
      </c>
      <c r="DX26" s="4">
        <f ca="1" t="shared" si="10"/>
        <v>2654.36</v>
      </c>
      <c r="DY26" s="4">
        <f t="shared" si="10"/>
        <v>0</v>
      </c>
      <c r="DZ26" s="4">
        <f ca="1" t="shared" si="10"/>
        <v>3.440232</v>
      </c>
      <c r="EA26" s="4">
        <f ca="1" t="shared" si="10"/>
        <v>0.05751</v>
      </c>
      <c r="EB26" s="4">
        <f t="shared" si="10"/>
        <v>0</v>
      </c>
      <c r="EC26" s="4">
        <f ca="1" t="shared" si="10"/>
        <v>2603.85</v>
      </c>
      <c r="ED26" s="4">
        <f ca="1" t="shared" si="10"/>
        <v>1348.71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6785.38</v>
      </c>
      <c r="EK26" s="4">
        <f ca="1" t="shared" si="10"/>
        <v>684.84</v>
      </c>
      <c r="EL26" s="4">
        <f ca="1" t="shared" si="10"/>
        <v>6100.54</v>
      </c>
      <c r="EM26" s="4">
        <f ca="1" t="shared" ref="EM26:GX26" si="11">EM63</f>
        <v>0</v>
      </c>
      <c r="EN26" s="4">
        <f ca="1" t="shared" si="11"/>
        <v>52.49</v>
      </c>
      <c r="EO26" s="4">
        <f ca="1" t="shared" si="11"/>
        <v>52.49</v>
      </c>
      <c r="EP26" s="4">
        <f ca="1" t="shared" si="11"/>
        <v>0</v>
      </c>
      <c r="EQ26" s="4">
        <f ca="1" t="shared" si="11"/>
        <v>52.49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6785.38</v>
      </c>
      <c r="FT26" s="4">
        <f ca="1" t="shared" si="11"/>
        <v>684.84</v>
      </c>
      <c r="FU26" s="4">
        <f ca="1" t="shared" si="11"/>
        <v>6100.54</v>
      </c>
      <c r="FV26" s="4">
        <f ca="1" t="shared" si="11"/>
        <v>0</v>
      </c>
      <c r="FW26" s="4">
        <f ca="1" t="shared" si="11"/>
        <v>52.49</v>
      </c>
      <c r="FX26" s="4">
        <f ca="1" t="shared" si="11"/>
        <v>52.49</v>
      </c>
      <c r="FY26" s="4">
        <f ca="1" t="shared" si="11"/>
        <v>0</v>
      </c>
      <c r="FZ26" s="4">
        <f ca="1" t="shared" si="11"/>
        <v>52.49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1</v>
      </c>
      <c r="C28" s="8">
        <f>ROW(SmtRes!A1)</f>
        <v>1</v>
      </c>
      <c r="D28" s="8">
        <f>ROW(EtalonRes!A1)</f>
        <v>1</v>
      </c>
      <c r="E28" s="8" t="s">
        <v>152</v>
      </c>
      <c r="F28" s="8" t="s">
        <v>212</v>
      </c>
      <c r="G28" s="8" t="s">
        <v>213</v>
      </c>
      <c r="H28" s="8" t="s">
        <v>214</v>
      </c>
      <c r="I28" s="8">
        <v>0</v>
      </c>
      <c r="J28" s="8">
        <v>0</v>
      </c>
      <c r="K28" s="8">
        <v>0</v>
      </c>
      <c r="L28" s="8">
        <v>0.0036</v>
      </c>
      <c r="M28" s="8">
        <v>0.0036</v>
      </c>
      <c r="N28" s="8">
        <f t="shared" ref="N28:N61" si="12">ROUND(L28-M28,4)</f>
        <v>0</v>
      </c>
      <c r="O28" s="8">
        <f ca="1" t="shared" ref="O28:O33" si="13">ROUND(CP28,2)</f>
        <v>0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0</v>
      </c>
      <c r="T28" s="8">
        <f t="shared" ref="T28:T61" si="14">ROUND(CU28*I28,2)</f>
        <v>0</v>
      </c>
      <c r="U28" s="8">
        <f ca="1">SUMIF(SmtRes!AQ1:SmtRes!AQ1,"=1",SmtRes!CV1:SmtRes!CV1)</f>
        <v>0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0</v>
      </c>
      <c r="Y28" s="8">
        <f ca="1" t="shared" ref="Y28:Y61" si="17">ROUND(CZ28,2)</f>
        <v>0</v>
      </c>
      <c r="Z28" s="8"/>
      <c r="AA28" s="8">
        <v>85318860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185</v>
      </c>
      <c r="BE28" s="8" t="s">
        <v>185</v>
      </c>
      <c r="BF28" s="8" t="s">
        <v>185</v>
      </c>
      <c r="BG28" s="8" t="s">
        <v>185</v>
      </c>
      <c r="BH28" s="8">
        <v>0</v>
      </c>
      <c r="BI28" s="8">
        <v>1</v>
      </c>
      <c r="BJ28" s="8" t="s">
        <v>215</v>
      </c>
      <c r="BK28" s="8"/>
      <c r="BL28" s="8"/>
      <c r="BM28" s="8">
        <v>1003</v>
      </c>
      <c r="BN28" s="8">
        <v>0</v>
      </c>
      <c r="BO28" s="8" t="s">
        <v>185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185</v>
      </c>
      <c r="BZ28" s="8">
        <v>89</v>
      </c>
      <c r="CA28" s="8">
        <v>40</v>
      </c>
      <c r="CB28" s="8" t="s">
        <v>185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216</v>
      </c>
      <c r="CO28" s="8">
        <v>0</v>
      </c>
      <c r="CP28" s="8">
        <f ca="1" t="shared" ref="CP28:CP33" si="21">(P28+Q28+S28+R28)</f>
        <v>0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0</v>
      </c>
      <c r="CZ28" s="8">
        <f ca="1" t="shared" ref="CZ28:CZ33" si="25">(((S28+R28)*AU28)/100)</f>
        <v>0</v>
      </c>
      <c r="DA28" s="8"/>
      <c r="DB28" s="8">
        <v>1</v>
      </c>
      <c r="DC28" s="8" t="s">
        <v>185</v>
      </c>
      <c r="DD28" s="8" t="s">
        <v>185</v>
      </c>
      <c r="DE28" s="8" t="s">
        <v>217</v>
      </c>
      <c r="DF28" s="8" t="s">
        <v>217</v>
      </c>
      <c r="DG28" s="8" t="s">
        <v>217</v>
      </c>
      <c r="DH28" s="8" t="s">
        <v>185</v>
      </c>
      <c r="DI28" s="8" t="s">
        <v>217</v>
      </c>
      <c r="DJ28" s="8" t="s">
        <v>217</v>
      </c>
      <c r="DK28" s="8" t="s">
        <v>185</v>
      </c>
      <c r="DL28" s="8" t="s">
        <v>185</v>
      </c>
      <c r="DM28" s="8" t="s">
        <v>185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214</v>
      </c>
      <c r="DW28" s="8" t="s">
        <v>214</v>
      </c>
      <c r="DX28" s="8">
        <v>100</v>
      </c>
      <c r="DY28" s="8"/>
      <c r="DZ28" s="8" t="s">
        <v>185</v>
      </c>
      <c r="EA28" s="8" t="s">
        <v>185</v>
      </c>
      <c r="EB28" s="8" t="s">
        <v>185</v>
      </c>
      <c r="EC28" s="8" t="s">
        <v>185</v>
      </c>
      <c r="ED28" s="8"/>
      <c r="EE28" s="8">
        <v>82815128</v>
      </c>
      <c r="EF28" s="8">
        <v>2</v>
      </c>
      <c r="EG28" s="8" t="s">
        <v>218</v>
      </c>
      <c r="EH28" s="8">
        <v>1</v>
      </c>
      <c r="EI28" s="8" t="s">
        <v>219</v>
      </c>
      <c r="EJ28" s="8">
        <v>1</v>
      </c>
      <c r="EK28" s="8">
        <v>1003</v>
      </c>
      <c r="EL28" s="8" t="s">
        <v>220</v>
      </c>
      <c r="EM28" s="8" t="s">
        <v>221</v>
      </c>
      <c r="EN28" s="8"/>
      <c r="EO28" s="8" t="s">
        <v>222</v>
      </c>
      <c r="EP28" s="8"/>
      <c r="EQ28" s="8">
        <v>131072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185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0</v>
      </c>
      <c r="GN28" s="8">
        <f ca="1" t="shared" ref="GN28:GN61" si="28">IF(OR(BI28=0,BI28=1),GM28-GX28,0)</f>
        <v>0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185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185</v>
      </c>
      <c r="HF28" s="8" t="s">
        <v>185</v>
      </c>
      <c r="HG28" s="8"/>
      <c r="HH28" s="8"/>
      <c r="HI28" s="8"/>
      <c r="HJ28" s="8"/>
      <c r="HK28" s="8"/>
      <c r="HL28" s="8"/>
      <c r="HM28" s="8" t="s">
        <v>185</v>
      </c>
      <c r="HN28" s="8" t="s">
        <v>57</v>
      </c>
      <c r="HO28" s="8" t="s">
        <v>60</v>
      </c>
      <c r="HP28" s="8" t="s">
        <v>220</v>
      </c>
      <c r="HQ28" s="8" t="s">
        <v>220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152</v>
      </c>
      <c r="F29" t="s">
        <v>212</v>
      </c>
      <c r="G29" t="s">
        <v>213</v>
      </c>
      <c r="H29" t="s">
        <v>214</v>
      </c>
      <c r="I29">
        <v>0</v>
      </c>
      <c r="J29">
        <v>0</v>
      </c>
      <c r="K29">
        <v>0</v>
      </c>
      <c r="L29">
        <v>0.0036</v>
      </c>
      <c r="M29">
        <v>0.0036</v>
      </c>
      <c r="N29">
        <f t="shared" si="12"/>
        <v>0</v>
      </c>
      <c r="O29">
        <f ca="1" t="shared" si="13"/>
        <v>0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0</v>
      </c>
      <c r="T29">
        <f t="shared" si="14"/>
        <v>0</v>
      </c>
      <c r="U29">
        <f ca="1">SUMIF(SmtRes!AQ2:SmtRes!AQ2,"=1",SmtRes!CV2:SmtRes!CV2)</f>
        <v>0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0</v>
      </c>
      <c r="Y29">
        <f ca="1" t="shared" si="17"/>
        <v>0</v>
      </c>
      <c r="AA29">
        <v>85318795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185</v>
      </c>
      <c r="BE29" t="s">
        <v>185</v>
      </c>
      <c r="BF29" t="s">
        <v>185</v>
      </c>
      <c r="BG29" t="s">
        <v>185</v>
      </c>
      <c r="BH29">
        <v>0</v>
      </c>
      <c r="BI29">
        <v>1</v>
      </c>
      <c r="BJ29" t="s">
        <v>215</v>
      </c>
      <c r="BM29">
        <v>1003</v>
      </c>
      <c r="BN29">
        <v>0</v>
      </c>
      <c r="BO29" t="s">
        <v>185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185</v>
      </c>
      <c r="BZ29">
        <v>89</v>
      </c>
      <c r="CA29">
        <v>40</v>
      </c>
      <c r="CB29" t="s">
        <v>185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216</v>
      </c>
      <c r="CO29">
        <v>0</v>
      </c>
      <c r="CP29">
        <f ca="1" t="shared" si="21"/>
        <v>0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0</v>
      </c>
      <c r="CZ29">
        <f ca="1" t="shared" si="25"/>
        <v>0</v>
      </c>
      <c r="DB29">
        <v>3</v>
      </c>
      <c r="DC29" t="s">
        <v>185</v>
      </c>
      <c r="DD29" t="s">
        <v>185</v>
      </c>
      <c r="DE29" t="s">
        <v>217</v>
      </c>
      <c r="DF29" t="s">
        <v>217</v>
      </c>
      <c r="DG29" t="s">
        <v>217</v>
      </c>
      <c r="DH29" t="s">
        <v>185</v>
      </c>
      <c r="DI29" t="s">
        <v>217</v>
      </c>
      <c r="DJ29" t="s">
        <v>217</v>
      </c>
      <c r="DK29" t="s">
        <v>185</v>
      </c>
      <c r="DL29" t="s">
        <v>185</v>
      </c>
      <c r="DM29" t="s">
        <v>185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214</v>
      </c>
      <c r="DW29" t="s">
        <v>214</v>
      </c>
      <c r="DX29">
        <v>100</v>
      </c>
      <c r="DZ29" t="s">
        <v>185</v>
      </c>
      <c r="EA29" t="s">
        <v>185</v>
      </c>
      <c r="EB29" t="s">
        <v>185</v>
      </c>
      <c r="EC29" t="s">
        <v>185</v>
      </c>
      <c r="EE29">
        <v>82815128</v>
      </c>
      <c r="EF29">
        <v>2</v>
      </c>
      <c r="EG29" t="s">
        <v>218</v>
      </c>
      <c r="EH29">
        <v>1</v>
      </c>
      <c r="EI29" t="s">
        <v>219</v>
      </c>
      <c r="EJ29">
        <v>1</v>
      </c>
      <c r="EK29">
        <v>1003</v>
      </c>
      <c r="EL29" t="s">
        <v>220</v>
      </c>
      <c r="EM29" t="s">
        <v>221</v>
      </c>
      <c r="EO29" t="s">
        <v>222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185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0</v>
      </c>
      <c r="GN29">
        <f ca="1" t="shared" si="28"/>
        <v>0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185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185</v>
      </c>
      <c r="HF29" t="s">
        <v>185</v>
      </c>
      <c r="HM29" t="s">
        <v>185</v>
      </c>
      <c r="HN29" t="s">
        <v>57</v>
      </c>
      <c r="HO29" t="s">
        <v>60</v>
      </c>
      <c r="HP29" t="s">
        <v>220</v>
      </c>
      <c r="HQ29" t="s">
        <v>220</v>
      </c>
      <c r="HS29">
        <v>0</v>
      </c>
      <c r="IK29">
        <v>0</v>
      </c>
    </row>
    <row r="30" spans="1:255">
      <c r="A30" s="8">
        <v>17</v>
      </c>
      <c r="B30" s="8">
        <v>1</v>
      </c>
      <c r="C30" s="8">
        <f>ROW(SmtRes!A3)</f>
        <v>3</v>
      </c>
      <c r="D30" s="8">
        <f>ROW(EtalonRes!A3)</f>
        <v>3</v>
      </c>
      <c r="E30" s="8" t="s">
        <v>47</v>
      </c>
      <c r="F30" s="8" t="s">
        <v>223</v>
      </c>
      <c r="G30" s="8" t="s">
        <v>224</v>
      </c>
      <c r="H30" s="8" t="s">
        <v>214</v>
      </c>
      <c r="I30" s="8">
        <v>0.0036</v>
      </c>
      <c r="J30" s="8">
        <v>0</v>
      </c>
      <c r="K30" s="8">
        <v>0.0036</v>
      </c>
      <c r="L30" s="8">
        <v>0.0036</v>
      </c>
      <c r="M30" s="8">
        <v>0</v>
      </c>
      <c r="N30" s="8">
        <f t="shared" si="12"/>
        <v>0.0036</v>
      </c>
      <c r="O30" s="8">
        <f ca="1" t="shared" si="13"/>
        <v>299.06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299.06</v>
      </c>
      <c r="T30" s="8">
        <f t="shared" si="14"/>
        <v>0</v>
      </c>
      <c r="U30" s="8">
        <f ca="1">SUMIF(SmtRes!AQ3:SmtRes!AQ3,"=1",SmtRes!CV3:SmtRes!CV3)</f>
        <v>0.472392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266.16</v>
      </c>
      <c r="Y30" s="8">
        <f ca="1" t="shared" si="17"/>
        <v>119.62</v>
      </c>
      <c r="Z30" s="8"/>
      <c r="AA30" s="8">
        <v>85318860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185</v>
      </c>
      <c r="BE30" s="8" t="s">
        <v>185</v>
      </c>
      <c r="BF30" s="8" t="s">
        <v>185</v>
      </c>
      <c r="BG30" s="8" t="s">
        <v>185</v>
      </c>
      <c r="BH30" s="8">
        <v>0</v>
      </c>
      <c r="BI30" s="8">
        <v>1</v>
      </c>
      <c r="BJ30" s="8" t="s">
        <v>225</v>
      </c>
      <c r="BK30" s="8"/>
      <c r="BL30" s="8"/>
      <c r="BM30" s="8">
        <v>1003</v>
      </c>
      <c r="BN30" s="8">
        <v>0</v>
      </c>
      <c r="BO30" s="8" t="s">
        <v>185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185</v>
      </c>
      <c r="BZ30" s="8">
        <v>89</v>
      </c>
      <c r="CA30" s="8">
        <v>40</v>
      </c>
      <c r="CB30" s="8" t="s">
        <v>185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216</v>
      </c>
      <c r="CO30" s="8">
        <v>0</v>
      </c>
      <c r="CP30" s="8">
        <f ca="1" t="shared" si="21"/>
        <v>299.06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266.1634</v>
      </c>
      <c r="CZ30" s="8">
        <f ca="1" t="shared" si="25"/>
        <v>119.624</v>
      </c>
      <c r="DA30" s="8"/>
      <c r="DB30" s="8">
        <v>5</v>
      </c>
      <c r="DC30" s="8" t="s">
        <v>185</v>
      </c>
      <c r="DD30" s="8" t="s">
        <v>185</v>
      </c>
      <c r="DE30" s="8" t="s">
        <v>217</v>
      </c>
      <c r="DF30" s="8" t="s">
        <v>217</v>
      </c>
      <c r="DG30" s="8" t="s">
        <v>217</v>
      </c>
      <c r="DH30" s="8" t="s">
        <v>185</v>
      </c>
      <c r="DI30" s="8" t="s">
        <v>217</v>
      </c>
      <c r="DJ30" s="8" t="s">
        <v>217</v>
      </c>
      <c r="DK30" s="8" t="s">
        <v>185</v>
      </c>
      <c r="DL30" s="8" t="s">
        <v>185</v>
      </c>
      <c r="DM30" s="8" t="s">
        <v>185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214</v>
      </c>
      <c r="DW30" s="8" t="s">
        <v>214</v>
      </c>
      <c r="DX30" s="8">
        <v>100</v>
      </c>
      <c r="DY30" s="8"/>
      <c r="DZ30" s="8" t="s">
        <v>185</v>
      </c>
      <c r="EA30" s="8" t="s">
        <v>185</v>
      </c>
      <c r="EB30" s="8" t="s">
        <v>185</v>
      </c>
      <c r="EC30" s="8" t="s">
        <v>185</v>
      </c>
      <c r="ED30" s="8"/>
      <c r="EE30" s="8">
        <v>82815128</v>
      </c>
      <c r="EF30" s="8">
        <v>2</v>
      </c>
      <c r="EG30" s="8" t="s">
        <v>218</v>
      </c>
      <c r="EH30" s="8">
        <v>1</v>
      </c>
      <c r="EI30" s="8" t="s">
        <v>219</v>
      </c>
      <c r="EJ30" s="8">
        <v>1</v>
      </c>
      <c r="EK30" s="8">
        <v>1003</v>
      </c>
      <c r="EL30" s="8" t="s">
        <v>220</v>
      </c>
      <c r="EM30" s="8" t="s">
        <v>221</v>
      </c>
      <c r="EN30" s="8"/>
      <c r="EO30" s="8" t="s">
        <v>222</v>
      </c>
      <c r="EP30" s="8"/>
      <c r="EQ30" s="8">
        <v>131072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185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684.84</v>
      </c>
      <c r="GN30" s="8">
        <f ca="1" t="shared" si="28"/>
        <v>684.84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185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185</v>
      </c>
      <c r="HF30" s="8" t="s">
        <v>185</v>
      </c>
      <c r="HG30" s="8"/>
      <c r="HH30" s="8"/>
      <c r="HI30" s="8"/>
      <c r="HJ30" s="8"/>
      <c r="HK30" s="8"/>
      <c r="HL30" s="8"/>
      <c r="HM30" s="8" t="s">
        <v>185</v>
      </c>
      <c r="HN30" s="8" t="s">
        <v>57</v>
      </c>
      <c r="HO30" s="8" t="s">
        <v>60</v>
      </c>
      <c r="HP30" s="8" t="s">
        <v>220</v>
      </c>
      <c r="HQ30" s="8" t="s">
        <v>220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47</v>
      </c>
      <c r="F31" t="s">
        <v>223</v>
      </c>
      <c r="G31" t="s">
        <v>224</v>
      </c>
      <c r="H31" t="s">
        <v>214</v>
      </c>
      <c r="I31">
        <v>0.0036</v>
      </c>
      <c r="J31">
        <v>0</v>
      </c>
      <c r="K31">
        <v>0.0036</v>
      </c>
      <c r="L31">
        <v>0.0036</v>
      </c>
      <c r="M31">
        <v>0</v>
      </c>
      <c r="N31">
        <f t="shared" si="12"/>
        <v>0.0036</v>
      </c>
      <c r="O31">
        <f ca="1" t="shared" si="13"/>
        <v>299.06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299.06</v>
      </c>
      <c r="T31">
        <f t="shared" si="14"/>
        <v>0</v>
      </c>
      <c r="U31">
        <f ca="1">SUMIF(SmtRes!AQ4:SmtRes!AQ4,"=1",SmtRes!CV4:SmtRes!CV4)</f>
        <v>0.472392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266.16</v>
      </c>
      <c r="Y31">
        <f ca="1" t="shared" si="17"/>
        <v>119.62</v>
      </c>
      <c r="AA31">
        <v>85318795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185</v>
      </c>
      <c r="BE31" t="s">
        <v>185</v>
      </c>
      <c r="BF31" t="s">
        <v>185</v>
      </c>
      <c r="BG31" t="s">
        <v>185</v>
      </c>
      <c r="BH31">
        <v>0</v>
      </c>
      <c r="BI31">
        <v>1</v>
      </c>
      <c r="BJ31" t="s">
        <v>225</v>
      </c>
      <c r="BM31">
        <v>1003</v>
      </c>
      <c r="BN31">
        <v>0</v>
      </c>
      <c r="BO31" t="s">
        <v>185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185</v>
      </c>
      <c r="BZ31">
        <v>89</v>
      </c>
      <c r="CA31">
        <v>40</v>
      </c>
      <c r="CB31" t="s">
        <v>185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216</v>
      </c>
      <c r="CO31">
        <v>0</v>
      </c>
      <c r="CP31">
        <f ca="1" t="shared" si="21"/>
        <v>299.06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266.1634</v>
      </c>
      <c r="CZ31">
        <f ca="1" t="shared" si="25"/>
        <v>119.624</v>
      </c>
      <c r="DB31">
        <v>7</v>
      </c>
      <c r="DC31" t="s">
        <v>185</v>
      </c>
      <c r="DD31" t="s">
        <v>185</v>
      </c>
      <c r="DE31" t="s">
        <v>217</v>
      </c>
      <c r="DF31" t="s">
        <v>217</v>
      </c>
      <c r="DG31" t="s">
        <v>217</v>
      </c>
      <c r="DH31" t="s">
        <v>185</v>
      </c>
      <c r="DI31" t="s">
        <v>217</v>
      </c>
      <c r="DJ31" t="s">
        <v>217</v>
      </c>
      <c r="DK31" t="s">
        <v>185</v>
      </c>
      <c r="DL31" t="s">
        <v>185</v>
      </c>
      <c r="DM31" t="s">
        <v>185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214</v>
      </c>
      <c r="DW31" t="s">
        <v>214</v>
      </c>
      <c r="DX31">
        <v>100</v>
      </c>
      <c r="DZ31" t="s">
        <v>185</v>
      </c>
      <c r="EA31" t="s">
        <v>185</v>
      </c>
      <c r="EB31" t="s">
        <v>185</v>
      </c>
      <c r="EC31" t="s">
        <v>185</v>
      </c>
      <c r="EE31">
        <v>82815128</v>
      </c>
      <c r="EF31">
        <v>2</v>
      </c>
      <c r="EG31" t="s">
        <v>218</v>
      </c>
      <c r="EH31">
        <v>1</v>
      </c>
      <c r="EI31" t="s">
        <v>219</v>
      </c>
      <c r="EJ31">
        <v>1</v>
      </c>
      <c r="EK31">
        <v>1003</v>
      </c>
      <c r="EL31" t="s">
        <v>220</v>
      </c>
      <c r="EM31" t="s">
        <v>221</v>
      </c>
      <c r="EO31" t="s">
        <v>222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185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684.84</v>
      </c>
      <c r="GN31">
        <f ca="1" t="shared" si="28"/>
        <v>684.84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185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185</v>
      </c>
      <c r="HF31" t="s">
        <v>185</v>
      </c>
      <c r="HM31" t="s">
        <v>185</v>
      </c>
      <c r="HN31" t="s">
        <v>57</v>
      </c>
      <c r="HO31" t="s">
        <v>60</v>
      </c>
      <c r="HP31" t="s">
        <v>220</v>
      </c>
      <c r="HQ31" t="s">
        <v>220</v>
      </c>
      <c r="HS31">
        <v>0</v>
      </c>
      <c r="IK31">
        <v>0</v>
      </c>
    </row>
    <row r="32" spans="1:255">
      <c r="A32" s="8">
        <v>17</v>
      </c>
      <c r="B32" s="8">
        <v>1</v>
      </c>
      <c r="C32" s="8">
        <f>ROW(SmtRes!A13)</f>
        <v>13</v>
      </c>
      <c r="D32" s="8">
        <f>ROW(EtalonRes!A16)</f>
        <v>16</v>
      </c>
      <c r="E32" s="8" t="s">
        <v>165</v>
      </c>
      <c r="F32" s="8" t="s">
        <v>226</v>
      </c>
      <c r="G32" s="8" t="s">
        <v>227</v>
      </c>
      <c r="H32" s="8" t="s">
        <v>228</v>
      </c>
      <c r="I32" s="8">
        <v>0</v>
      </c>
      <c r="J32" s="8">
        <v>0</v>
      </c>
      <c r="K32" s="8">
        <v>0</v>
      </c>
      <c r="L32" s="8">
        <v>0.0245</v>
      </c>
      <c r="M32" s="8">
        <v>0.0245</v>
      </c>
      <c r="N32" s="8">
        <f t="shared" si="12"/>
        <v>0</v>
      </c>
      <c r="O32" s="8">
        <f ca="1" t="shared" si="13"/>
        <v>0</v>
      </c>
      <c r="P32" s="8">
        <f ca="1">SUMIF(SmtRes!AQ5:SmtRes!AQ13,"=1",SmtRes!DF5:SmtRes!DF13)</f>
        <v>0</v>
      </c>
      <c r="Q32" s="8">
        <f ca="1">SUMIF(SmtRes!AQ5:SmtRes!AQ13,"=1",SmtRes!DG5:SmtRes!DG13)</f>
        <v>0</v>
      </c>
      <c r="R32" s="8">
        <f ca="1">SUMIF(SmtRes!AQ5:SmtRes!AQ13,"=1",SmtRes!DH5:SmtRes!DH13)</f>
        <v>0</v>
      </c>
      <c r="S32" s="8">
        <f ca="1">SUMIF(SmtRes!AQ5:SmtRes!AQ13,"=1",SmtRes!DI5:SmtRes!DI13)</f>
        <v>0</v>
      </c>
      <c r="T32" s="8">
        <f t="shared" si="14"/>
        <v>0</v>
      </c>
      <c r="U32" s="8">
        <f ca="1">SUMIF(SmtRes!AQ5:SmtRes!AQ13,"=1",SmtRes!CV5:SmtRes!CV13)</f>
        <v>0</v>
      </c>
      <c r="V32" s="8">
        <f ca="1">SUMIF(SmtRes!AQ5:SmtRes!AQ13,"=1",SmtRes!CW5:SmtRes!CW13)</f>
        <v>0</v>
      </c>
      <c r="W32" s="8">
        <f t="shared" si="15"/>
        <v>0</v>
      </c>
      <c r="X32" s="8">
        <f ca="1" t="shared" si="16"/>
        <v>0</v>
      </c>
      <c r="Y32" s="8">
        <f ca="1" t="shared" si="17"/>
        <v>0</v>
      </c>
      <c r="Z32" s="8"/>
      <c r="AA32" s="8">
        <v>85318860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185</v>
      </c>
      <c r="BE32" s="8" t="s">
        <v>185</v>
      </c>
      <c r="BF32" s="8" t="s">
        <v>185</v>
      </c>
      <c r="BG32" s="8" t="s">
        <v>185</v>
      </c>
      <c r="BH32" s="8">
        <v>0</v>
      </c>
      <c r="BI32" s="8">
        <v>2</v>
      </c>
      <c r="BJ32" s="8" t="s">
        <v>229</v>
      </c>
      <c r="BK32" s="8"/>
      <c r="BL32" s="8"/>
      <c r="BM32" s="8">
        <v>108001</v>
      </c>
      <c r="BN32" s="8">
        <v>0</v>
      </c>
      <c r="BO32" s="8" t="s">
        <v>185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185</v>
      </c>
      <c r="BZ32" s="8">
        <v>97</v>
      </c>
      <c r="CA32" s="8">
        <v>51</v>
      </c>
      <c r="CB32" s="8" t="s">
        <v>185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216</v>
      </c>
      <c r="CO32" s="8">
        <v>0</v>
      </c>
      <c r="CP32" s="8">
        <f ca="1" t="shared" si="21"/>
        <v>0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0</v>
      </c>
      <c r="CZ32" s="8">
        <f ca="1" t="shared" si="25"/>
        <v>0</v>
      </c>
      <c r="DA32" s="8"/>
      <c r="DB32" s="8">
        <v>9</v>
      </c>
      <c r="DC32" s="8" t="s">
        <v>185</v>
      </c>
      <c r="DD32" s="8" t="s">
        <v>185</v>
      </c>
      <c r="DE32" s="8" t="s">
        <v>217</v>
      </c>
      <c r="DF32" s="8" t="s">
        <v>217</v>
      </c>
      <c r="DG32" s="8" t="s">
        <v>217</v>
      </c>
      <c r="DH32" s="8" t="s">
        <v>185</v>
      </c>
      <c r="DI32" s="8" t="s">
        <v>217</v>
      </c>
      <c r="DJ32" s="8" t="s">
        <v>217</v>
      </c>
      <c r="DK32" s="8" t="s">
        <v>185</v>
      </c>
      <c r="DL32" s="8" t="s">
        <v>185</v>
      </c>
      <c r="DM32" s="8" t="s">
        <v>185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228</v>
      </c>
      <c r="DW32" s="8" t="s">
        <v>228</v>
      </c>
      <c r="DX32" s="8">
        <v>1000</v>
      </c>
      <c r="DY32" s="8"/>
      <c r="DZ32" s="8" t="s">
        <v>185</v>
      </c>
      <c r="EA32" s="8" t="s">
        <v>185</v>
      </c>
      <c r="EB32" s="8" t="s">
        <v>185</v>
      </c>
      <c r="EC32" s="8" t="s">
        <v>185</v>
      </c>
      <c r="ED32" s="8"/>
      <c r="EE32" s="8">
        <v>82815029</v>
      </c>
      <c r="EF32" s="8">
        <v>3</v>
      </c>
      <c r="EG32" s="8" t="s">
        <v>230</v>
      </c>
      <c r="EH32" s="8">
        <v>0</v>
      </c>
      <c r="EI32" s="8" t="s">
        <v>185</v>
      </c>
      <c r="EJ32" s="8">
        <v>2</v>
      </c>
      <c r="EK32" s="8">
        <v>108001</v>
      </c>
      <c r="EL32" s="8" t="s">
        <v>231</v>
      </c>
      <c r="EM32" s="8" t="s">
        <v>232</v>
      </c>
      <c r="EN32" s="8"/>
      <c r="EO32" s="8" t="s">
        <v>222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185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0</v>
      </c>
      <c r="GN32" s="8">
        <f ca="1" t="shared" si="28"/>
        <v>0</v>
      </c>
      <c r="GO32" s="8">
        <f ca="1" t="shared" si="29"/>
        <v>0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185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185</v>
      </c>
      <c r="HF32" s="8" t="s">
        <v>185</v>
      </c>
      <c r="HG32" s="8"/>
      <c r="HH32" s="8"/>
      <c r="HI32" s="8"/>
      <c r="HJ32" s="8"/>
      <c r="HK32" s="8"/>
      <c r="HL32" s="8"/>
      <c r="HM32" s="8" t="s">
        <v>185</v>
      </c>
      <c r="HN32" s="8" t="s">
        <v>91</v>
      </c>
      <c r="HO32" s="8" t="s">
        <v>93</v>
      </c>
      <c r="HP32" s="8" t="s">
        <v>231</v>
      </c>
      <c r="HQ32" s="8" t="s">
        <v>231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1</v>
      </c>
      <c r="C33">
        <f>ROW(SmtRes!A22)</f>
        <v>22</v>
      </c>
      <c r="D33">
        <f>ROW(EtalonRes!A28)</f>
        <v>28</v>
      </c>
      <c r="E33" t="s">
        <v>165</v>
      </c>
      <c r="F33" t="s">
        <v>226</v>
      </c>
      <c r="G33" t="s">
        <v>227</v>
      </c>
      <c r="H33" t="s">
        <v>228</v>
      </c>
      <c r="I33">
        <v>0</v>
      </c>
      <c r="J33">
        <v>0</v>
      </c>
      <c r="K33">
        <v>0</v>
      </c>
      <c r="L33">
        <v>0.0245</v>
      </c>
      <c r="M33">
        <v>0.0245</v>
      </c>
      <c r="N33">
        <f t="shared" si="12"/>
        <v>0</v>
      </c>
      <c r="O33">
        <f ca="1" t="shared" si="13"/>
        <v>0</v>
      </c>
      <c r="P33">
        <f ca="1">SUMIF(SmtRes!AQ14:SmtRes!AQ22,"=1",SmtRes!DF14:SmtRes!DF22)</f>
        <v>0</v>
      </c>
      <c r="Q33">
        <f ca="1">SUMIF(SmtRes!AQ14:SmtRes!AQ22,"=1",SmtRes!DG14:SmtRes!DG22)</f>
        <v>0</v>
      </c>
      <c r="R33">
        <f ca="1">SUMIF(SmtRes!AQ14:SmtRes!AQ22,"=1",SmtRes!DH14:SmtRes!DH22)</f>
        <v>0</v>
      </c>
      <c r="S33">
        <f ca="1">SUMIF(SmtRes!AQ14:SmtRes!AQ22,"=1",SmtRes!DI14:SmtRes!DI22)</f>
        <v>0</v>
      </c>
      <c r="T33">
        <f t="shared" si="14"/>
        <v>0</v>
      </c>
      <c r="U33">
        <f ca="1">SUMIF(SmtRes!AQ14:SmtRes!AQ22,"=1",SmtRes!CV14:SmtRes!CV22)</f>
        <v>0</v>
      </c>
      <c r="V33">
        <f ca="1">SUMIF(SmtRes!AQ14:SmtRes!AQ22,"=1",SmtRes!CW14:SmtRes!CW22)</f>
        <v>0</v>
      </c>
      <c r="W33">
        <f t="shared" si="15"/>
        <v>0</v>
      </c>
      <c r="X33">
        <f ca="1" t="shared" si="16"/>
        <v>0</v>
      </c>
      <c r="Y33">
        <f ca="1" t="shared" si="17"/>
        <v>0</v>
      </c>
      <c r="AA33">
        <v>85318795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185</v>
      </c>
      <c r="BE33" t="s">
        <v>185</v>
      </c>
      <c r="BF33" t="s">
        <v>185</v>
      </c>
      <c r="BG33" t="s">
        <v>185</v>
      </c>
      <c r="BH33">
        <v>0</v>
      </c>
      <c r="BI33">
        <v>2</v>
      </c>
      <c r="BJ33" t="s">
        <v>229</v>
      </c>
      <c r="BM33">
        <v>108001</v>
      </c>
      <c r="BN33">
        <v>0</v>
      </c>
      <c r="BO33" t="s">
        <v>185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185</v>
      </c>
      <c r="BZ33">
        <v>97</v>
      </c>
      <c r="CA33">
        <v>51</v>
      </c>
      <c r="CB33" t="s">
        <v>185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216</v>
      </c>
      <c r="CO33">
        <v>0</v>
      </c>
      <c r="CP33">
        <f ca="1" t="shared" si="21"/>
        <v>0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0</v>
      </c>
      <c r="CZ33">
        <f ca="1" t="shared" si="25"/>
        <v>0</v>
      </c>
      <c r="DB33">
        <v>11</v>
      </c>
      <c r="DC33" t="s">
        <v>185</v>
      </c>
      <c r="DD33" t="s">
        <v>185</v>
      </c>
      <c r="DE33" t="s">
        <v>217</v>
      </c>
      <c r="DF33" t="s">
        <v>217</v>
      </c>
      <c r="DG33" t="s">
        <v>217</v>
      </c>
      <c r="DH33" t="s">
        <v>185</v>
      </c>
      <c r="DI33" t="s">
        <v>217</v>
      </c>
      <c r="DJ33" t="s">
        <v>217</v>
      </c>
      <c r="DK33" t="s">
        <v>185</v>
      </c>
      <c r="DL33" t="s">
        <v>185</v>
      </c>
      <c r="DM33" t="s">
        <v>185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228</v>
      </c>
      <c r="DW33" t="s">
        <v>228</v>
      </c>
      <c r="DX33">
        <v>1000</v>
      </c>
      <c r="DZ33" t="s">
        <v>185</v>
      </c>
      <c r="EA33" t="s">
        <v>185</v>
      </c>
      <c r="EB33" t="s">
        <v>185</v>
      </c>
      <c r="EC33" t="s">
        <v>185</v>
      </c>
      <c r="EE33">
        <v>82815029</v>
      </c>
      <c r="EF33">
        <v>3</v>
      </c>
      <c r="EG33" t="s">
        <v>230</v>
      </c>
      <c r="EH33">
        <v>0</v>
      </c>
      <c r="EI33" t="s">
        <v>185</v>
      </c>
      <c r="EJ33">
        <v>2</v>
      </c>
      <c r="EK33">
        <v>108001</v>
      </c>
      <c r="EL33" t="s">
        <v>231</v>
      </c>
      <c r="EM33" t="s">
        <v>232</v>
      </c>
      <c r="EO33" t="s">
        <v>222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185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0</v>
      </c>
      <c r="GN33">
        <f ca="1" t="shared" si="28"/>
        <v>0</v>
      </c>
      <c r="GO33">
        <f ca="1" t="shared" si="29"/>
        <v>0</v>
      </c>
      <c r="GP33">
        <f ca="1" t="shared" si="30"/>
        <v>0</v>
      </c>
      <c r="GR33">
        <v>0</v>
      </c>
      <c r="GS33">
        <v>3</v>
      </c>
      <c r="GT33">
        <v>0</v>
      </c>
      <c r="GU33" t="s">
        <v>185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185</v>
      </c>
      <c r="HF33" t="s">
        <v>185</v>
      </c>
      <c r="HM33" t="s">
        <v>185</v>
      </c>
      <c r="HN33" t="s">
        <v>91</v>
      </c>
      <c r="HO33" t="s">
        <v>93</v>
      </c>
      <c r="HP33" t="s">
        <v>231</v>
      </c>
      <c r="HQ33" t="s">
        <v>231</v>
      </c>
      <c r="HS33">
        <v>0</v>
      </c>
      <c r="IK33">
        <v>0</v>
      </c>
    </row>
    <row r="34" spans="1:255">
      <c r="A34" s="8">
        <v>18</v>
      </c>
      <c r="B34" s="8">
        <v>1</v>
      </c>
      <c r="C34" s="8">
        <v>13</v>
      </c>
      <c r="D34" s="8"/>
      <c r="E34" s="8" t="s">
        <v>233</v>
      </c>
      <c r="F34" s="8" t="s">
        <v>234</v>
      </c>
      <c r="G34" s="8" t="s">
        <v>235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0.049</v>
      </c>
      <c r="N34" s="8">
        <f t="shared" si="12"/>
        <v>0</v>
      </c>
      <c r="O34" s="8">
        <f ca="1">ROUND(P34,2)</f>
        <v>0</v>
      </c>
      <c r="P34" s="8">
        <f ca="1">ROUND(ROUND(ROUND(SUMIF(SmtRes!AQ14:SmtRes!AQ22,"=1",SmtRes!CU14:SmtRes!CU22),2),2)*I34/100,2)</f>
        <v>0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85318860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185</v>
      </c>
      <c r="BE34" s="8" t="s">
        <v>185</v>
      </c>
      <c r="BF34" s="8" t="s">
        <v>185</v>
      </c>
      <c r="BG34" s="8" t="s">
        <v>185</v>
      </c>
      <c r="BH34" s="8">
        <v>3</v>
      </c>
      <c r="BI34" s="8">
        <v>2</v>
      </c>
      <c r="BJ34" s="8" t="s">
        <v>185</v>
      </c>
      <c r="BK34" s="8"/>
      <c r="BL34" s="8"/>
      <c r="BM34" s="8">
        <v>108001</v>
      </c>
      <c r="BN34" s="8">
        <v>0</v>
      </c>
      <c r="BO34" s="8" t="s">
        <v>185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185</v>
      </c>
      <c r="BZ34" s="8">
        <v>97</v>
      </c>
      <c r="CA34" s="8">
        <v>51</v>
      </c>
      <c r="CB34" s="8" t="s">
        <v>185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185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185</v>
      </c>
      <c r="DD34" s="8" t="s">
        <v>185</v>
      </c>
      <c r="DE34" s="8" t="s">
        <v>185</v>
      </c>
      <c r="DF34" s="8" t="s">
        <v>185</v>
      </c>
      <c r="DG34" s="8" t="s">
        <v>185</v>
      </c>
      <c r="DH34" s="8" t="s">
        <v>185</v>
      </c>
      <c r="DI34" s="8" t="s">
        <v>185</v>
      </c>
      <c r="DJ34" s="8" t="s">
        <v>185</v>
      </c>
      <c r="DK34" s="8" t="s">
        <v>185</v>
      </c>
      <c r="DL34" s="8" t="s">
        <v>185</v>
      </c>
      <c r="DM34" s="8" t="s">
        <v>185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185</v>
      </c>
      <c r="EA34" s="8" t="s">
        <v>185</v>
      </c>
      <c r="EB34" s="8" t="s">
        <v>185</v>
      </c>
      <c r="EC34" s="8" t="s">
        <v>185</v>
      </c>
      <c r="ED34" s="8"/>
      <c r="EE34" s="8">
        <v>82815029</v>
      </c>
      <c r="EF34" s="8">
        <v>3</v>
      </c>
      <c r="EG34" s="8" t="s">
        <v>230</v>
      </c>
      <c r="EH34" s="8">
        <v>0</v>
      </c>
      <c r="EI34" s="8" t="s">
        <v>185</v>
      </c>
      <c r="EJ34" s="8">
        <v>2</v>
      </c>
      <c r="EK34" s="8">
        <v>108001</v>
      </c>
      <c r="EL34" s="8" t="s">
        <v>231</v>
      </c>
      <c r="EM34" s="8" t="s">
        <v>232</v>
      </c>
      <c r="EN34" s="8"/>
      <c r="EO34" s="8" t="s">
        <v>185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185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0</v>
      </c>
      <c r="GN34" s="8">
        <f ca="1" t="shared" si="28"/>
        <v>0</v>
      </c>
      <c r="GO34" s="8">
        <f ca="1" t="shared" si="29"/>
        <v>0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185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185</v>
      </c>
      <c r="HF34" s="8" t="s">
        <v>185</v>
      </c>
      <c r="HG34" s="8"/>
      <c r="HH34" s="8"/>
      <c r="HI34" s="8"/>
      <c r="HJ34" s="8"/>
      <c r="HK34" s="8"/>
      <c r="HL34" s="8"/>
      <c r="HM34" s="8" t="s">
        <v>185</v>
      </c>
      <c r="HN34" s="8" t="s">
        <v>91</v>
      </c>
      <c r="HO34" s="8" t="s">
        <v>93</v>
      </c>
      <c r="HP34" s="8" t="s">
        <v>231</v>
      </c>
      <c r="HQ34" s="8" t="s">
        <v>231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1</v>
      </c>
      <c r="C35">
        <v>22</v>
      </c>
      <c r="E35" t="s">
        <v>233</v>
      </c>
      <c r="F35" t="s">
        <v>234</v>
      </c>
      <c r="G35" t="s">
        <v>235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0.049</v>
      </c>
      <c r="N35">
        <f t="shared" si="12"/>
        <v>0</v>
      </c>
      <c r="O35">
        <f ca="1">ROUND(P35,2)</f>
        <v>0</v>
      </c>
      <c r="P35">
        <f ca="1">ROUND(ROUND(ROUND(SUMIF(SmtRes!AQ14:SmtRes!AQ22,"=1",SmtRes!CU14:SmtRes!CU22),2),2)*I35/100,2)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85318795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185</v>
      </c>
      <c r="BE35" t="s">
        <v>185</v>
      </c>
      <c r="BF35" t="s">
        <v>185</v>
      </c>
      <c r="BG35" t="s">
        <v>185</v>
      </c>
      <c r="BH35">
        <v>3</v>
      </c>
      <c r="BI35">
        <v>2</v>
      </c>
      <c r="BJ35" t="s">
        <v>185</v>
      </c>
      <c r="BM35">
        <v>108001</v>
      </c>
      <c r="BN35">
        <v>0</v>
      </c>
      <c r="BO35" t="s">
        <v>185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185</v>
      </c>
      <c r="BZ35">
        <v>97</v>
      </c>
      <c r="CA35">
        <v>51</v>
      </c>
      <c r="CB35" t="s">
        <v>185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185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185</v>
      </c>
      <c r="DD35" t="s">
        <v>185</v>
      </c>
      <c r="DE35" t="s">
        <v>185</v>
      </c>
      <c r="DF35" t="s">
        <v>185</v>
      </c>
      <c r="DG35" t="s">
        <v>185</v>
      </c>
      <c r="DH35" t="s">
        <v>185</v>
      </c>
      <c r="DI35" t="s">
        <v>185</v>
      </c>
      <c r="DJ35" t="s">
        <v>185</v>
      </c>
      <c r="DK35" t="s">
        <v>185</v>
      </c>
      <c r="DL35" t="s">
        <v>185</v>
      </c>
      <c r="DM35" t="s">
        <v>185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185</v>
      </c>
      <c r="EA35" t="s">
        <v>185</v>
      </c>
      <c r="EB35" t="s">
        <v>185</v>
      </c>
      <c r="EC35" t="s">
        <v>185</v>
      </c>
      <c r="EE35">
        <v>82815029</v>
      </c>
      <c r="EF35">
        <v>3</v>
      </c>
      <c r="EG35" t="s">
        <v>230</v>
      </c>
      <c r="EH35">
        <v>0</v>
      </c>
      <c r="EI35" t="s">
        <v>185</v>
      </c>
      <c r="EJ35">
        <v>2</v>
      </c>
      <c r="EK35">
        <v>108001</v>
      </c>
      <c r="EL35" t="s">
        <v>231</v>
      </c>
      <c r="EM35" t="s">
        <v>232</v>
      </c>
      <c r="EO35" t="s">
        <v>185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185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0</v>
      </c>
      <c r="GN35">
        <f ca="1" t="shared" si="28"/>
        <v>0</v>
      </c>
      <c r="GO35">
        <f ca="1" t="shared" si="29"/>
        <v>0</v>
      </c>
      <c r="GP35">
        <f ca="1" t="shared" si="30"/>
        <v>0</v>
      </c>
      <c r="GR35">
        <v>0</v>
      </c>
      <c r="GS35">
        <v>3</v>
      </c>
      <c r="GT35">
        <v>0</v>
      </c>
      <c r="GU35" t="s">
        <v>185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185</v>
      </c>
      <c r="HF35" t="s">
        <v>185</v>
      </c>
      <c r="HM35" t="s">
        <v>185</v>
      </c>
      <c r="HN35" t="s">
        <v>91</v>
      </c>
      <c r="HO35" t="s">
        <v>93</v>
      </c>
      <c r="HP35" t="s">
        <v>231</v>
      </c>
      <c r="HQ35" t="s">
        <v>231</v>
      </c>
      <c r="HS35">
        <v>0</v>
      </c>
      <c r="IK35">
        <v>0</v>
      </c>
    </row>
    <row r="36" spans="1:255">
      <c r="A36" s="8">
        <v>17</v>
      </c>
      <c r="B36" s="8">
        <v>1</v>
      </c>
      <c r="C36" s="8">
        <f>ROW(SmtRes!A29)</f>
        <v>29</v>
      </c>
      <c r="D36" s="8">
        <f>ROW(EtalonRes!A36)</f>
        <v>36</v>
      </c>
      <c r="E36" s="8" t="s">
        <v>167</v>
      </c>
      <c r="F36" s="8" t="s">
        <v>236</v>
      </c>
      <c r="G36" s="8" t="s">
        <v>237</v>
      </c>
      <c r="H36" s="8" t="s">
        <v>238</v>
      </c>
      <c r="I36" s="8">
        <v>0</v>
      </c>
      <c r="J36" s="8">
        <v>0</v>
      </c>
      <c r="K36" s="8">
        <v>0</v>
      </c>
      <c r="L36" s="8">
        <v>0.013</v>
      </c>
      <c r="M36" s="8">
        <v>0.013</v>
      </c>
      <c r="N36" s="8">
        <f t="shared" si="12"/>
        <v>0</v>
      </c>
      <c r="O36" s="8">
        <f ca="1">ROUND(CP36,2)</f>
        <v>0</v>
      </c>
      <c r="P36" s="8">
        <f ca="1">SUMIF(SmtRes!AQ23:SmtRes!AQ29,"=1",SmtRes!DF23:SmtRes!DF29)</f>
        <v>0</v>
      </c>
      <c r="Q36" s="8">
        <f ca="1">SUMIF(SmtRes!AQ23:SmtRes!AQ29,"=1",SmtRes!DG23:SmtRes!DG29)</f>
        <v>0</v>
      </c>
      <c r="R36" s="8">
        <f ca="1">SUMIF(SmtRes!AQ23:SmtRes!AQ29,"=1",SmtRes!DH23:SmtRes!DH29)</f>
        <v>0</v>
      </c>
      <c r="S36" s="8">
        <f ca="1">SUMIF(SmtRes!AQ23:SmtRes!AQ29,"=1",SmtRes!DI23:SmtRes!DI29)</f>
        <v>0</v>
      </c>
      <c r="T36" s="8">
        <f t="shared" si="14"/>
        <v>0</v>
      </c>
      <c r="U36" s="8">
        <f ca="1">SUMIF(SmtRes!AQ23:SmtRes!AQ29,"=1",SmtRes!CV23:SmtRes!CV29)</f>
        <v>0</v>
      </c>
      <c r="V36" s="8">
        <f ca="1">SUMIF(SmtRes!AQ23:SmtRes!AQ29,"=1",SmtRes!CW23:SmtRes!CW29)</f>
        <v>0</v>
      </c>
      <c r="W36" s="8">
        <f t="shared" si="15"/>
        <v>0</v>
      </c>
      <c r="X36" s="8">
        <f ca="1" t="shared" si="16"/>
        <v>0</v>
      </c>
      <c r="Y36" s="8">
        <f ca="1" t="shared" si="17"/>
        <v>0</v>
      </c>
      <c r="Z36" s="8"/>
      <c r="AA36" s="8">
        <v>85318860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185</v>
      </c>
      <c r="BE36" s="8" t="s">
        <v>185</v>
      </c>
      <c r="BF36" s="8" t="s">
        <v>185</v>
      </c>
      <c r="BG36" s="8" t="s">
        <v>185</v>
      </c>
      <c r="BH36" s="8">
        <v>0</v>
      </c>
      <c r="BI36" s="8">
        <v>1</v>
      </c>
      <c r="BJ36" s="8" t="s">
        <v>239</v>
      </c>
      <c r="BK36" s="8"/>
      <c r="BL36" s="8"/>
      <c r="BM36" s="8">
        <v>13001</v>
      </c>
      <c r="BN36" s="8">
        <v>0</v>
      </c>
      <c r="BO36" s="8" t="s">
        <v>185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185</v>
      </c>
      <c r="BZ36" s="8">
        <v>94</v>
      </c>
      <c r="CA36" s="8">
        <v>51</v>
      </c>
      <c r="CB36" s="8" t="s">
        <v>185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216</v>
      </c>
      <c r="CO36" s="8">
        <v>0</v>
      </c>
      <c r="CP36" s="8">
        <f ca="1">(P36+Q36+S36+R36)</f>
        <v>0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0</v>
      </c>
      <c r="CZ36" s="8">
        <f ca="1">(((S36+R36)*AU36)/100)</f>
        <v>0</v>
      </c>
      <c r="DA36" s="8"/>
      <c r="DB36" s="8">
        <v>13</v>
      </c>
      <c r="DC36" s="8" t="s">
        <v>185</v>
      </c>
      <c r="DD36" s="8" t="s">
        <v>185</v>
      </c>
      <c r="DE36" s="8" t="s">
        <v>217</v>
      </c>
      <c r="DF36" s="8" t="s">
        <v>217</v>
      </c>
      <c r="DG36" s="8" t="s">
        <v>217</v>
      </c>
      <c r="DH36" s="8" t="s">
        <v>185</v>
      </c>
      <c r="DI36" s="8" t="s">
        <v>217</v>
      </c>
      <c r="DJ36" s="8" t="s">
        <v>217</v>
      </c>
      <c r="DK36" s="8" t="s">
        <v>185</v>
      </c>
      <c r="DL36" s="8" t="s">
        <v>185</v>
      </c>
      <c r="DM36" s="8" t="s">
        <v>185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238</v>
      </c>
      <c r="DW36" s="8" t="s">
        <v>238</v>
      </c>
      <c r="DX36" s="8">
        <v>100</v>
      </c>
      <c r="DY36" s="8"/>
      <c r="DZ36" s="8" t="s">
        <v>185</v>
      </c>
      <c r="EA36" s="8" t="s">
        <v>185</v>
      </c>
      <c r="EB36" s="8" t="s">
        <v>185</v>
      </c>
      <c r="EC36" s="8" t="s">
        <v>185</v>
      </c>
      <c r="ED36" s="8"/>
      <c r="EE36" s="8">
        <v>82815155</v>
      </c>
      <c r="EF36" s="8">
        <v>2</v>
      </c>
      <c r="EG36" s="8" t="s">
        <v>218</v>
      </c>
      <c r="EH36" s="8">
        <v>13</v>
      </c>
      <c r="EI36" s="8" t="s">
        <v>240</v>
      </c>
      <c r="EJ36" s="8">
        <v>1</v>
      </c>
      <c r="EK36" s="8">
        <v>13001</v>
      </c>
      <c r="EL36" s="8" t="s">
        <v>241</v>
      </c>
      <c r="EM36" s="8" t="s">
        <v>242</v>
      </c>
      <c r="EN36" s="8"/>
      <c r="EO36" s="8" t="s">
        <v>222</v>
      </c>
      <c r="EP36" s="8"/>
      <c r="EQ36" s="8">
        <v>131072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185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0</v>
      </c>
      <c r="GN36" s="8">
        <f ca="1" t="shared" si="28"/>
        <v>0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185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185</v>
      </c>
      <c r="HF36" s="8" t="s">
        <v>185</v>
      </c>
      <c r="HG36" s="8"/>
      <c r="HH36" s="8"/>
      <c r="HI36" s="8"/>
      <c r="HJ36" s="8"/>
      <c r="HK36" s="8"/>
      <c r="HL36" s="8"/>
      <c r="HM36" s="8" t="s">
        <v>185</v>
      </c>
      <c r="HN36" s="8" t="s">
        <v>243</v>
      </c>
      <c r="HO36" s="8" t="s">
        <v>244</v>
      </c>
      <c r="HP36" s="8" t="s">
        <v>240</v>
      </c>
      <c r="HQ36" s="8" t="s">
        <v>240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1</v>
      </c>
      <c r="C37">
        <f>ROW(SmtRes!A36)</f>
        <v>36</v>
      </c>
      <c r="D37">
        <f>ROW(EtalonRes!A44)</f>
        <v>44</v>
      </c>
      <c r="E37" t="s">
        <v>167</v>
      </c>
      <c r="F37" t="s">
        <v>236</v>
      </c>
      <c r="G37" t="s">
        <v>237</v>
      </c>
      <c r="H37" t="s">
        <v>238</v>
      </c>
      <c r="I37">
        <v>0</v>
      </c>
      <c r="J37">
        <v>0</v>
      </c>
      <c r="K37">
        <v>0</v>
      </c>
      <c r="L37">
        <v>0.013</v>
      </c>
      <c r="M37">
        <v>0.013</v>
      </c>
      <c r="N37">
        <f t="shared" si="12"/>
        <v>0</v>
      </c>
      <c r="O37">
        <f ca="1">ROUND(CP37,2)</f>
        <v>0</v>
      </c>
      <c r="P37">
        <f ca="1">SUMIF(SmtRes!AQ30:SmtRes!AQ36,"=1",SmtRes!DF30:SmtRes!DF36)</f>
        <v>0</v>
      </c>
      <c r="Q37">
        <f ca="1">SUMIF(SmtRes!AQ30:SmtRes!AQ36,"=1",SmtRes!DG30:SmtRes!DG36)</f>
        <v>0</v>
      </c>
      <c r="R37">
        <f ca="1">SUMIF(SmtRes!AQ30:SmtRes!AQ36,"=1",SmtRes!DH30:SmtRes!DH36)</f>
        <v>0</v>
      </c>
      <c r="S37">
        <f ca="1">SUMIF(SmtRes!AQ30:SmtRes!AQ36,"=1",SmtRes!DI30:SmtRes!DI36)</f>
        <v>0</v>
      </c>
      <c r="T37">
        <f t="shared" si="14"/>
        <v>0</v>
      </c>
      <c r="U37">
        <f ca="1">SUMIF(SmtRes!AQ30:SmtRes!AQ36,"=1",SmtRes!CV30:SmtRes!CV36)</f>
        <v>0</v>
      </c>
      <c r="V37">
        <f ca="1">SUMIF(SmtRes!AQ30:SmtRes!AQ36,"=1",SmtRes!CW30:SmtRes!CW36)</f>
        <v>0</v>
      </c>
      <c r="W37">
        <f t="shared" si="15"/>
        <v>0</v>
      </c>
      <c r="X37">
        <f ca="1" t="shared" si="16"/>
        <v>0</v>
      </c>
      <c r="Y37">
        <f ca="1" t="shared" si="17"/>
        <v>0</v>
      </c>
      <c r="AA37">
        <v>85318795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185</v>
      </c>
      <c r="BE37" t="s">
        <v>185</v>
      </c>
      <c r="BF37" t="s">
        <v>185</v>
      </c>
      <c r="BG37" t="s">
        <v>185</v>
      </c>
      <c r="BH37">
        <v>0</v>
      </c>
      <c r="BI37">
        <v>1</v>
      </c>
      <c r="BJ37" t="s">
        <v>239</v>
      </c>
      <c r="BM37">
        <v>13001</v>
      </c>
      <c r="BN37">
        <v>0</v>
      </c>
      <c r="BO37" t="s">
        <v>185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185</v>
      </c>
      <c r="BZ37">
        <v>94</v>
      </c>
      <c r="CA37">
        <v>51</v>
      </c>
      <c r="CB37" t="s">
        <v>185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216</v>
      </c>
      <c r="CO37">
        <v>0</v>
      </c>
      <c r="CP37">
        <f ca="1">(P37+Q37+S37+R37)</f>
        <v>0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0</v>
      </c>
      <c r="CZ37">
        <f ca="1">(((S37+R37)*AU37)/100)</f>
        <v>0</v>
      </c>
      <c r="DB37">
        <v>15</v>
      </c>
      <c r="DC37" t="s">
        <v>185</v>
      </c>
      <c r="DD37" t="s">
        <v>185</v>
      </c>
      <c r="DE37" t="s">
        <v>217</v>
      </c>
      <c r="DF37" t="s">
        <v>217</v>
      </c>
      <c r="DG37" t="s">
        <v>217</v>
      </c>
      <c r="DH37" t="s">
        <v>185</v>
      </c>
      <c r="DI37" t="s">
        <v>217</v>
      </c>
      <c r="DJ37" t="s">
        <v>217</v>
      </c>
      <c r="DK37" t="s">
        <v>185</v>
      </c>
      <c r="DL37" t="s">
        <v>185</v>
      </c>
      <c r="DM37" t="s">
        <v>185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238</v>
      </c>
      <c r="DW37" t="s">
        <v>238</v>
      </c>
      <c r="DX37">
        <v>100</v>
      </c>
      <c r="DZ37" t="s">
        <v>185</v>
      </c>
      <c r="EA37" t="s">
        <v>185</v>
      </c>
      <c r="EB37" t="s">
        <v>185</v>
      </c>
      <c r="EC37" t="s">
        <v>185</v>
      </c>
      <c r="EE37">
        <v>82815155</v>
      </c>
      <c r="EF37">
        <v>2</v>
      </c>
      <c r="EG37" t="s">
        <v>218</v>
      </c>
      <c r="EH37">
        <v>13</v>
      </c>
      <c r="EI37" t="s">
        <v>240</v>
      </c>
      <c r="EJ37">
        <v>1</v>
      </c>
      <c r="EK37">
        <v>13001</v>
      </c>
      <c r="EL37" t="s">
        <v>241</v>
      </c>
      <c r="EM37" t="s">
        <v>242</v>
      </c>
      <c r="EO37" t="s">
        <v>222</v>
      </c>
      <c r="EQ37">
        <v>131072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185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0</v>
      </c>
      <c r="GN37">
        <f ca="1" t="shared" si="28"/>
        <v>0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185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185</v>
      </c>
      <c r="HF37" t="s">
        <v>185</v>
      </c>
      <c r="HM37" t="s">
        <v>185</v>
      </c>
      <c r="HN37" t="s">
        <v>243</v>
      </c>
      <c r="HO37" t="s">
        <v>244</v>
      </c>
      <c r="HP37" t="s">
        <v>240</v>
      </c>
      <c r="HQ37" t="s">
        <v>240</v>
      </c>
      <c r="HS37">
        <v>0</v>
      </c>
      <c r="IK37">
        <v>0</v>
      </c>
    </row>
    <row r="38" spans="1:255">
      <c r="A38" s="8">
        <v>17</v>
      </c>
      <c r="B38" s="8">
        <v>1</v>
      </c>
      <c r="C38" s="8">
        <f>ROW(SmtRes!A42)</f>
        <v>42</v>
      </c>
      <c r="D38" s="8">
        <f>ROW(EtalonRes!A54)</f>
        <v>54</v>
      </c>
      <c r="E38" s="8" t="s">
        <v>169</v>
      </c>
      <c r="F38" s="8" t="s">
        <v>245</v>
      </c>
      <c r="G38" s="8" t="s">
        <v>246</v>
      </c>
      <c r="H38" s="8" t="s">
        <v>247</v>
      </c>
      <c r="I38" s="8">
        <v>0</v>
      </c>
      <c r="J38" s="8">
        <v>0</v>
      </c>
      <c r="K38" s="8">
        <v>0</v>
      </c>
      <c r="L38" s="8">
        <v>1</v>
      </c>
      <c r="M38" s="8">
        <v>1</v>
      </c>
      <c r="N38" s="8">
        <f t="shared" si="12"/>
        <v>0</v>
      </c>
      <c r="O38" s="8">
        <f ca="1">ROUND(CP38,2)</f>
        <v>0</v>
      </c>
      <c r="P38" s="8">
        <f ca="1">SUMIF(SmtRes!AQ37:SmtRes!AQ42,"=1",SmtRes!DF37:SmtRes!DF42)</f>
        <v>0</v>
      </c>
      <c r="Q38" s="8">
        <f ca="1">SUMIF(SmtRes!AQ37:SmtRes!AQ42,"=1",SmtRes!DG37:SmtRes!DG42)</f>
        <v>0</v>
      </c>
      <c r="R38" s="8">
        <f ca="1">SUMIF(SmtRes!AQ37:SmtRes!AQ42,"=1",SmtRes!DH37:SmtRes!DH42)</f>
        <v>0</v>
      </c>
      <c r="S38" s="8">
        <f ca="1">SUMIF(SmtRes!AQ37:SmtRes!AQ42,"=1",SmtRes!DI37:SmtRes!DI42)</f>
        <v>0</v>
      </c>
      <c r="T38" s="8">
        <f t="shared" si="14"/>
        <v>0</v>
      </c>
      <c r="U38" s="8">
        <f ca="1">SUMIF(SmtRes!AQ37:SmtRes!AQ42,"=1",SmtRes!CV37:SmtRes!CV42)</f>
        <v>0</v>
      </c>
      <c r="V38" s="8">
        <f ca="1">SUMIF(SmtRes!AQ37:SmtRes!AQ42,"=1",SmtRes!CW37:SmtRes!CW42)</f>
        <v>0</v>
      </c>
      <c r="W38" s="8">
        <f t="shared" si="15"/>
        <v>0</v>
      </c>
      <c r="X38" s="8">
        <f ca="1" t="shared" si="16"/>
        <v>0</v>
      </c>
      <c r="Y38" s="8">
        <f ca="1" t="shared" si="17"/>
        <v>0</v>
      </c>
      <c r="Z38" s="8"/>
      <c r="AA38" s="8">
        <v>85318860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185</v>
      </c>
      <c r="BE38" s="8" t="s">
        <v>185</v>
      </c>
      <c r="BF38" s="8" t="s">
        <v>185</v>
      </c>
      <c r="BG38" s="8" t="s">
        <v>185</v>
      </c>
      <c r="BH38" s="8">
        <v>0</v>
      </c>
      <c r="BI38" s="8">
        <v>2</v>
      </c>
      <c r="BJ38" s="8" t="s">
        <v>248</v>
      </c>
      <c r="BK38" s="8"/>
      <c r="BL38" s="8"/>
      <c r="BM38" s="8">
        <v>108001</v>
      </c>
      <c r="BN38" s="8">
        <v>0</v>
      </c>
      <c r="BO38" s="8" t="s">
        <v>185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185</v>
      </c>
      <c r="BZ38" s="8">
        <v>97</v>
      </c>
      <c r="CA38" s="8">
        <v>51</v>
      </c>
      <c r="CB38" s="8" t="s">
        <v>185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216</v>
      </c>
      <c r="CO38" s="8">
        <v>0</v>
      </c>
      <c r="CP38" s="8">
        <f ca="1">(P38+Q38+S38+R38)</f>
        <v>0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0</v>
      </c>
      <c r="CZ38" s="8">
        <f ca="1">(((S38+R38)*AU38)/100)</f>
        <v>0</v>
      </c>
      <c r="DA38" s="8"/>
      <c r="DB38" s="8">
        <v>17</v>
      </c>
      <c r="DC38" s="8" t="s">
        <v>185</v>
      </c>
      <c r="DD38" s="8" t="s">
        <v>185</v>
      </c>
      <c r="DE38" s="8" t="s">
        <v>217</v>
      </c>
      <c r="DF38" s="8" t="s">
        <v>217</v>
      </c>
      <c r="DG38" s="8" t="s">
        <v>217</v>
      </c>
      <c r="DH38" s="8" t="s">
        <v>185</v>
      </c>
      <c r="DI38" s="8" t="s">
        <v>217</v>
      </c>
      <c r="DJ38" s="8" t="s">
        <v>217</v>
      </c>
      <c r="DK38" s="8" t="s">
        <v>185</v>
      </c>
      <c r="DL38" s="8" t="s">
        <v>185</v>
      </c>
      <c r="DM38" s="8" t="s">
        <v>185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247</v>
      </c>
      <c r="DW38" s="8" t="s">
        <v>247</v>
      </c>
      <c r="DX38" s="8">
        <v>1</v>
      </c>
      <c r="DY38" s="8"/>
      <c r="DZ38" s="8" t="s">
        <v>185</v>
      </c>
      <c r="EA38" s="8" t="s">
        <v>185</v>
      </c>
      <c r="EB38" s="8" t="s">
        <v>185</v>
      </c>
      <c r="EC38" s="8" t="s">
        <v>185</v>
      </c>
      <c r="ED38" s="8"/>
      <c r="EE38" s="8">
        <v>82815029</v>
      </c>
      <c r="EF38" s="8">
        <v>3</v>
      </c>
      <c r="EG38" s="8" t="s">
        <v>230</v>
      </c>
      <c r="EH38" s="8">
        <v>0</v>
      </c>
      <c r="EI38" s="8" t="s">
        <v>185</v>
      </c>
      <c r="EJ38" s="8">
        <v>2</v>
      </c>
      <c r="EK38" s="8">
        <v>108001</v>
      </c>
      <c r="EL38" s="8" t="s">
        <v>231</v>
      </c>
      <c r="EM38" s="8" t="s">
        <v>232</v>
      </c>
      <c r="EN38" s="8"/>
      <c r="EO38" s="8" t="s">
        <v>222</v>
      </c>
      <c r="EP38" s="8"/>
      <c r="EQ38" s="8">
        <v>131072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185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0</v>
      </c>
      <c r="GN38" s="8">
        <f ca="1" t="shared" si="28"/>
        <v>0</v>
      </c>
      <c r="GO38" s="8">
        <f ca="1" t="shared" si="29"/>
        <v>0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185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185</v>
      </c>
      <c r="HF38" s="8" t="s">
        <v>185</v>
      </c>
      <c r="HG38" s="8"/>
      <c r="HH38" s="8"/>
      <c r="HI38" s="8"/>
      <c r="HJ38" s="8"/>
      <c r="HK38" s="8"/>
      <c r="HL38" s="8"/>
      <c r="HM38" s="8" t="s">
        <v>185</v>
      </c>
      <c r="HN38" s="8" t="s">
        <v>91</v>
      </c>
      <c r="HO38" s="8" t="s">
        <v>93</v>
      </c>
      <c r="HP38" s="8" t="s">
        <v>231</v>
      </c>
      <c r="HQ38" s="8" t="s">
        <v>231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1</v>
      </c>
      <c r="C39">
        <f>ROW(SmtRes!A48)</f>
        <v>48</v>
      </c>
      <c r="D39">
        <f>ROW(EtalonRes!A64)</f>
        <v>64</v>
      </c>
      <c r="E39" t="s">
        <v>169</v>
      </c>
      <c r="F39" t="s">
        <v>245</v>
      </c>
      <c r="G39" t="s">
        <v>246</v>
      </c>
      <c r="H39" t="s">
        <v>247</v>
      </c>
      <c r="I39">
        <v>0</v>
      </c>
      <c r="J39">
        <v>0</v>
      </c>
      <c r="K39">
        <v>0</v>
      </c>
      <c r="L39">
        <v>1</v>
      </c>
      <c r="M39">
        <v>1</v>
      </c>
      <c r="N39">
        <f t="shared" si="12"/>
        <v>0</v>
      </c>
      <c r="O39">
        <f ca="1">ROUND(CP39,2)</f>
        <v>0</v>
      </c>
      <c r="P39">
        <f ca="1">SUMIF(SmtRes!AQ43:SmtRes!AQ48,"=1",SmtRes!DF43:SmtRes!DF48)</f>
        <v>0</v>
      </c>
      <c r="Q39">
        <f ca="1">SUMIF(SmtRes!AQ43:SmtRes!AQ48,"=1",SmtRes!DG43:SmtRes!DG48)</f>
        <v>0</v>
      </c>
      <c r="R39">
        <f ca="1">SUMIF(SmtRes!AQ43:SmtRes!AQ48,"=1",SmtRes!DH43:SmtRes!DH48)</f>
        <v>0</v>
      </c>
      <c r="S39">
        <f ca="1">SUMIF(SmtRes!AQ43:SmtRes!AQ48,"=1",SmtRes!DI43:SmtRes!DI48)</f>
        <v>0</v>
      </c>
      <c r="T39">
        <f t="shared" si="14"/>
        <v>0</v>
      </c>
      <c r="U39">
        <f ca="1">SUMIF(SmtRes!AQ43:SmtRes!AQ48,"=1",SmtRes!CV43:SmtRes!CV48)</f>
        <v>0</v>
      </c>
      <c r="V39">
        <f ca="1">SUMIF(SmtRes!AQ43:SmtRes!AQ48,"=1",SmtRes!CW43:SmtRes!CW48)</f>
        <v>0</v>
      </c>
      <c r="W39">
        <f t="shared" si="15"/>
        <v>0</v>
      </c>
      <c r="X39">
        <f ca="1" t="shared" si="16"/>
        <v>0</v>
      </c>
      <c r="Y39">
        <f ca="1" t="shared" si="17"/>
        <v>0</v>
      </c>
      <c r="AA39">
        <v>85318795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185</v>
      </c>
      <c r="BE39" t="s">
        <v>185</v>
      </c>
      <c r="BF39" t="s">
        <v>185</v>
      </c>
      <c r="BG39" t="s">
        <v>185</v>
      </c>
      <c r="BH39">
        <v>0</v>
      </c>
      <c r="BI39">
        <v>2</v>
      </c>
      <c r="BJ39" t="s">
        <v>248</v>
      </c>
      <c r="BM39">
        <v>108001</v>
      </c>
      <c r="BN39">
        <v>0</v>
      </c>
      <c r="BO39" t="s">
        <v>185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185</v>
      </c>
      <c r="BZ39">
        <v>97</v>
      </c>
      <c r="CA39">
        <v>51</v>
      </c>
      <c r="CB39" t="s">
        <v>185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216</v>
      </c>
      <c r="CO39">
        <v>0</v>
      </c>
      <c r="CP39">
        <f ca="1">(P39+Q39+S39+R39)</f>
        <v>0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0</v>
      </c>
      <c r="CZ39">
        <f ca="1">(((S39+R39)*AU39)/100)</f>
        <v>0</v>
      </c>
      <c r="DB39">
        <v>19</v>
      </c>
      <c r="DC39" t="s">
        <v>185</v>
      </c>
      <c r="DD39" t="s">
        <v>185</v>
      </c>
      <c r="DE39" t="s">
        <v>217</v>
      </c>
      <c r="DF39" t="s">
        <v>217</v>
      </c>
      <c r="DG39" t="s">
        <v>217</v>
      </c>
      <c r="DH39" t="s">
        <v>185</v>
      </c>
      <c r="DI39" t="s">
        <v>217</v>
      </c>
      <c r="DJ39" t="s">
        <v>217</v>
      </c>
      <c r="DK39" t="s">
        <v>185</v>
      </c>
      <c r="DL39" t="s">
        <v>185</v>
      </c>
      <c r="DM39" t="s">
        <v>185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247</v>
      </c>
      <c r="DW39" t="s">
        <v>247</v>
      </c>
      <c r="DX39">
        <v>1</v>
      </c>
      <c r="DZ39" t="s">
        <v>185</v>
      </c>
      <c r="EA39" t="s">
        <v>185</v>
      </c>
      <c r="EB39" t="s">
        <v>185</v>
      </c>
      <c r="EC39" t="s">
        <v>185</v>
      </c>
      <c r="EE39">
        <v>82815029</v>
      </c>
      <c r="EF39">
        <v>3</v>
      </c>
      <c r="EG39" t="s">
        <v>230</v>
      </c>
      <c r="EH39">
        <v>0</v>
      </c>
      <c r="EI39" t="s">
        <v>185</v>
      </c>
      <c r="EJ39">
        <v>2</v>
      </c>
      <c r="EK39">
        <v>108001</v>
      </c>
      <c r="EL39" t="s">
        <v>231</v>
      </c>
      <c r="EM39" t="s">
        <v>232</v>
      </c>
      <c r="EO39" t="s">
        <v>222</v>
      </c>
      <c r="EQ39">
        <v>131072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185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0</v>
      </c>
      <c r="GN39">
        <f ca="1" t="shared" si="28"/>
        <v>0</v>
      </c>
      <c r="GO39">
        <f ca="1" t="shared" si="29"/>
        <v>0</v>
      </c>
      <c r="GP39">
        <f ca="1" t="shared" si="30"/>
        <v>0</v>
      </c>
      <c r="GR39">
        <v>0</v>
      </c>
      <c r="GS39">
        <v>3</v>
      </c>
      <c r="GT39">
        <v>0</v>
      </c>
      <c r="GU39" t="s">
        <v>185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185</v>
      </c>
      <c r="HF39" t="s">
        <v>185</v>
      </c>
      <c r="HM39" t="s">
        <v>185</v>
      </c>
      <c r="HN39" t="s">
        <v>91</v>
      </c>
      <c r="HO39" t="s">
        <v>93</v>
      </c>
      <c r="HP39" t="s">
        <v>231</v>
      </c>
      <c r="HQ39" t="s">
        <v>231</v>
      </c>
      <c r="HS39">
        <v>0</v>
      </c>
      <c r="IK39">
        <v>0</v>
      </c>
    </row>
    <row r="40" spans="1:255">
      <c r="A40" s="8">
        <v>18</v>
      </c>
      <c r="B40" s="8">
        <v>1</v>
      </c>
      <c r="C40" s="8">
        <v>42</v>
      </c>
      <c r="D40" s="8"/>
      <c r="E40" s="8" t="s">
        <v>249</v>
      </c>
      <c r="F40" s="8" t="s">
        <v>234</v>
      </c>
      <c r="G40" s="8" t="s">
        <v>235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2</v>
      </c>
      <c r="N40" s="8">
        <f t="shared" si="12"/>
        <v>0</v>
      </c>
      <c r="O40" s="8">
        <f ca="1">ROUND(P40,2)</f>
        <v>0</v>
      </c>
      <c r="P40" s="8">
        <f ca="1">ROUND(ROUND(ROUND(SUMIF(SmtRes!AQ43:SmtRes!AQ48,"=1",SmtRes!CU43:SmtRes!CU48),2),2)*I40/100,2)</f>
        <v>0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85318860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185</v>
      </c>
      <c r="BE40" s="8" t="s">
        <v>185</v>
      </c>
      <c r="BF40" s="8" t="s">
        <v>185</v>
      </c>
      <c r="BG40" s="8" t="s">
        <v>185</v>
      </c>
      <c r="BH40" s="8">
        <v>3</v>
      </c>
      <c r="BI40" s="8">
        <v>2</v>
      </c>
      <c r="BJ40" s="8" t="s">
        <v>185</v>
      </c>
      <c r="BK40" s="8"/>
      <c r="BL40" s="8"/>
      <c r="BM40" s="8">
        <v>108001</v>
      </c>
      <c r="BN40" s="8">
        <v>0</v>
      </c>
      <c r="BO40" s="8" t="s">
        <v>185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185</v>
      </c>
      <c r="BZ40" s="8">
        <v>97</v>
      </c>
      <c r="CA40" s="8">
        <v>51</v>
      </c>
      <c r="CB40" s="8" t="s">
        <v>185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185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185</v>
      </c>
      <c r="DD40" s="8" t="s">
        <v>185</v>
      </c>
      <c r="DE40" s="8" t="s">
        <v>185</v>
      </c>
      <c r="DF40" s="8" t="s">
        <v>185</v>
      </c>
      <c r="DG40" s="8" t="s">
        <v>185</v>
      </c>
      <c r="DH40" s="8" t="s">
        <v>185</v>
      </c>
      <c r="DI40" s="8" t="s">
        <v>185</v>
      </c>
      <c r="DJ40" s="8" t="s">
        <v>185</v>
      </c>
      <c r="DK40" s="8" t="s">
        <v>185</v>
      </c>
      <c r="DL40" s="8" t="s">
        <v>185</v>
      </c>
      <c r="DM40" s="8" t="s">
        <v>185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185</v>
      </c>
      <c r="EA40" s="8" t="s">
        <v>185</v>
      </c>
      <c r="EB40" s="8" t="s">
        <v>185</v>
      </c>
      <c r="EC40" s="8" t="s">
        <v>185</v>
      </c>
      <c r="ED40" s="8"/>
      <c r="EE40" s="8">
        <v>82815029</v>
      </c>
      <c r="EF40" s="8">
        <v>3</v>
      </c>
      <c r="EG40" s="8" t="s">
        <v>230</v>
      </c>
      <c r="EH40" s="8">
        <v>0</v>
      </c>
      <c r="EI40" s="8" t="s">
        <v>185</v>
      </c>
      <c r="EJ40" s="8">
        <v>2</v>
      </c>
      <c r="EK40" s="8">
        <v>108001</v>
      </c>
      <c r="EL40" s="8" t="s">
        <v>231</v>
      </c>
      <c r="EM40" s="8" t="s">
        <v>232</v>
      </c>
      <c r="EN40" s="8"/>
      <c r="EO40" s="8" t="s">
        <v>185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185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0</v>
      </c>
      <c r="GN40" s="8">
        <f ca="1" t="shared" si="28"/>
        <v>0</v>
      </c>
      <c r="GO40" s="8">
        <f ca="1" t="shared" si="29"/>
        <v>0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185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185</v>
      </c>
      <c r="HF40" s="8" t="s">
        <v>185</v>
      </c>
      <c r="HG40" s="8"/>
      <c r="HH40" s="8"/>
      <c r="HI40" s="8"/>
      <c r="HJ40" s="8"/>
      <c r="HK40" s="8"/>
      <c r="HL40" s="8"/>
      <c r="HM40" s="8" t="s">
        <v>185</v>
      </c>
      <c r="HN40" s="8" t="s">
        <v>91</v>
      </c>
      <c r="HO40" s="8" t="s">
        <v>93</v>
      </c>
      <c r="HP40" s="8" t="s">
        <v>231</v>
      </c>
      <c r="HQ40" s="8" t="s">
        <v>231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1</v>
      </c>
      <c r="C41">
        <v>48</v>
      </c>
      <c r="E41" t="s">
        <v>249</v>
      </c>
      <c r="F41" t="s">
        <v>234</v>
      </c>
      <c r="G41" t="s">
        <v>235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2</v>
      </c>
      <c r="N41">
        <f t="shared" si="12"/>
        <v>0</v>
      </c>
      <c r="O41">
        <f ca="1">ROUND(P41,2)</f>
        <v>0</v>
      </c>
      <c r="P41">
        <f ca="1">ROUND(ROUND(ROUND(SUMIF(SmtRes!AQ43:SmtRes!AQ48,"=1",SmtRes!CU43:SmtRes!CU48),2),2)*I41/100,2)</f>
        <v>0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85318795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185</v>
      </c>
      <c r="BE41" t="s">
        <v>185</v>
      </c>
      <c r="BF41" t="s">
        <v>185</v>
      </c>
      <c r="BG41" t="s">
        <v>185</v>
      </c>
      <c r="BH41">
        <v>3</v>
      </c>
      <c r="BI41">
        <v>2</v>
      </c>
      <c r="BJ41" t="s">
        <v>185</v>
      </c>
      <c r="BM41">
        <v>108001</v>
      </c>
      <c r="BN41">
        <v>0</v>
      </c>
      <c r="BO41" t="s">
        <v>185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185</v>
      </c>
      <c r="BZ41">
        <v>97</v>
      </c>
      <c r="CA41">
        <v>51</v>
      </c>
      <c r="CB41" t="s">
        <v>185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185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185</v>
      </c>
      <c r="DD41" t="s">
        <v>185</v>
      </c>
      <c r="DE41" t="s">
        <v>185</v>
      </c>
      <c r="DF41" t="s">
        <v>185</v>
      </c>
      <c r="DG41" t="s">
        <v>185</v>
      </c>
      <c r="DH41" t="s">
        <v>185</v>
      </c>
      <c r="DI41" t="s">
        <v>185</v>
      </c>
      <c r="DJ41" t="s">
        <v>185</v>
      </c>
      <c r="DK41" t="s">
        <v>185</v>
      </c>
      <c r="DL41" t="s">
        <v>185</v>
      </c>
      <c r="DM41" t="s">
        <v>185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185</v>
      </c>
      <c r="EA41" t="s">
        <v>185</v>
      </c>
      <c r="EB41" t="s">
        <v>185</v>
      </c>
      <c r="EC41" t="s">
        <v>185</v>
      </c>
      <c r="EE41">
        <v>82815029</v>
      </c>
      <c r="EF41">
        <v>3</v>
      </c>
      <c r="EG41" t="s">
        <v>230</v>
      </c>
      <c r="EH41">
        <v>0</v>
      </c>
      <c r="EI41" t="s">
        <v>185</v>
      </c>
      <c r="EJ41">
        <v>2</v>
      </c>
      <c r="EK41">
        <v>108001</v>
      </c>
      <c r="EL41" t="s">
        <v>231</v>
      </c>
      <c r="EM41" t="s">
        <v>232</v>
      </c>
      <c r="EO41" t="s">
        <v>185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185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0</v>
      </c>
      <c r="GN41">
        <f ca="1" t="shared" si="28"/>
        <v>0</v>
      </c>
      <c r="GO41">
        <f ca="1" t="shared" si="29"/>
        <v>0</v>
      </c>
      <c r="GP41">
        <f ca="1" t="shared" si="30"/>
        <v>0</v>
      </c>
      <c r="GR41">
        <v>0</v>
      </c>
      <c r="GS41">
        <v>3</v>
      </c>
      <c r="GT41">
        <v>0</v>
      </c>
      <c r="GU41" t="s">
        <v>185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185</v>
      </c>
      <c r="HF41" t="s">
        <v>185</v>
      </c>
      <c r="HM41" t="s">
        <v>185</v>
      </c>
      <c r="HN41" t="s">
        <v>91</v>
      </c>
      <c r="HO41" t="s">
        <v>93</v>
      </c>
      <c r="HP41" t="s">
        <v>231</v>
      </c>
      <c r="HQ41" t="s">
        <v>231</v>
      </c>
      <c r="HS41">
        <v>0</v>
      </c>
      <c r="IK41">
        <v>0</v>
      </c>
    </row>
    <row r="42" spans="1:255">
      <c r="A42" s="8">
        <v>17</v>
      </c>
      <c r="B42" s="8">
        <v>1</v>
      </c>
      <c r="C42" s="8">
        <f>ROW(SmtRes!A57)</f>
        <v>57</v>
      </c>
      <c r="D42" s="8">
        <f>ROW(EtalonRes!A73)</f>
        <v>73</v>
      </c>
      <c r="E42" s="8" t="s">
        <v>64</v>
      </c>
      <c r="F42" s="8" t="s">
        <v>250</v>
      </c>
      <c r="G42" s="8" t="s">
        <v>251</v>
      </c>
      <c r="H42" s="8" t="s">
        <v>252</v>
      </c>
      <c r="I42" s="8">
        <v>0.06</v>
      </c>
      <c r="J42" s="8">
        <v>0</v>
      </c>
      <c r="K42" s="8">
        <v>0.06</v>
      </c>
      <c r="L42" s="8">
        <v>0.06</v>
      </c>
      <c r="M42" s="8">
        <v>0</v>
      </c>
      <c r="N42" s="8">
        <f t="shared" si="12"/>
        <v>0.06</v>
      </c>
      <c r="O42" s="8">
        <f ca="1">ROUND(CP42,2)</f>
        <v>2150.55</v>
      </c>
      <c r="P42" s="8">
        <f ca="1">SUMIF(SmtRes!AQ49:SmtRes!AQ57,"=1",SmtRes!DF49:SmtRes!DF57)</f>
        <v>15.52</v>
      </c>
      <c r="Q42" s="8">
        <f ca="1">SUMIF(SmtRes!AQ49:SmtRes!AQ57,"=1",SmtRes!DG49:SmtRes!DG57)</f>
        <v>70.36</v>
      </c>
      <c r="R42" s="8">
        <f ca="1">SUMIF(SmtRes!AQ49:SmtRes!AQ57,"=1",SmtRes!DH49:SmtRes!DH57)</f>
        <v>53.92</v>
      </c>
      <c r="S42" s="8">
        <f ca="1">SUMIF(SmtRes!AQ49:SmtRes!AQ57,"=1",SmtRes!DI49:SmtRes!DI57)</f>
        <v>2010.75</v>
      </c>
      <c r="T42" s="8">
        <f t="shared" si="14"/>
        <v>0</v>
      </c>
      <c r="U42" s="8">
        <f ca="1">SUMIF(SmtRes!AQ49:SmtRes!AQ57,"=1",SmtRes!CV49:SmtRes!CV57)</f>
        <v>2.53368</v>
      </c>
      <c r="V42" s="8">
        <f ca="1">SUMIF(SmtRes!AQ49:SmtRes!AQ57,"=1",SmtRes!CW49:SmtRes!CW57)</f>
        <v>0.0567</v>
      </c>
      <c r="W42" s="8">
        <f t="shared" si="15"/>
        <v>0</v>
      </c>
      <c r="X42" s="8">
        <f ca="1" t="shared" si="16"/>
        <v>2002.73</v>
      </c>
      <c r="Y42" s="8">
        <f ca="1" t="shared" si="17"/>
        <v>1052.98</v>
      </c>
      <c r="Z42" s="8"/>
      <c r="AA42" s="8">
        <v>85318860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185</v>
      </c>
      <c r="BE42" s="8" t="s">
        <v>185</v>
      </c>
      <c r="BF42" s="8" t="s">
        <v>185</v>
      </c>
      <c r="BG42" s="8" t="s">
        <v>185</v>
      </c>
      <c r="BH42" s="8">
        <v>0</v>
      </c>
      <c r="BI42" s="8">
        <v>2</v>
      </c>
      <c r="BJ42" s="8" t="s">
        <v>253</v>
      </c>
      <c r="BK42" s="8"/>
      <c r="BL42" s="8"/>
      <c r="BM42" s="8">
        <v>108001</v>
      </c>
      <c r="BN42" s="8">
        <v>0</v>
      </c>
      <c r="BO42" s="8" t="s">
        <v>185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185</v>
      </c>
      <c r="BZ42" s="8">
        <v>97</v>
      </c>
      <c r="CA42" s="8">
        <v>51</v>
      </c>
      <c r="CB42" s="8" t="s">
        <v>185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216</v>
      </c>
      <c r="CO42" s="8">
        <v>0</v>
      </c>
      <c r="CP42" s="8">
        <f ca="1">(P42+Q42+S42+R42)</f>
        <v>2150.55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2002.7299</v>
      </c>
      <c r="CZ42" s="8">
        <f ca="1">(((S42+R42)*AU42)/100)</f>
        <v>1052.9817</v>
      </c>
      <c r="DA42" s="8"/>
      <c r="DB42" s="8">
        <v>21</v>
      </c>
      <c r="DC42" s="8" t="s">
        <v>185</v>
      </c>
      <c r="DD42" s="8" t="s">
        <v>185</v>
      </c>
      <c r="DE42" s="8" t="s">
        <v>217</v>
      </c>
      <c r="DF42" s="8" t="s">
        <v>217</v>
      </c>
      <c r="DG42" s="8" t="s">
        <v>217</v>
      </c>
      <c r="DH42" s="8" t="s">
        <v>185</v>
      </c>
      <c r="DI42" s="8" t="s">
        <v>217</v>
      </c>
      <c r="DJ42" s="8" t="s">
        <v>217</v>
      </c>
      <c r="DK42" s="8" t="s">
        <v>185</v>
      </c>
      <c r="DL42" s="8" t="s">
        <v>185</v>
      </c>
      <c r="DM42" s="8" t="s">
        <v>185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252</v>
      </c>
      <c r="DW42" s="8" t="s">
        <v>252</v>
      </c>
      <c r="DX42" s="8">
        <v>100</v>
      </c>
      <c r="DY42" s="8"/>
      <c r="DZ42" s="8" t="s">
        <v>185</v>
      </c>
      <c r="EA42" s="8" t="s">
        <v>185</v>
      </c>
      <c r="EB42" s="8" t="s">
        <v>185</v>
      </c>
      <c r="EC42" s="8" t="s">
        <v>185</v>
      </c>
      <c r="ED42" s="8"/>
      <c r="EE42" s="8">
        <v>82815029</v>
      </c>
      <c r="EF42" s="8">
        <v>3</v>
      </c>
      <c r="EG42" s="8" t="s">
        <v>230</v>
      </c>
      <c r="EH42" s="8">
        <v>0</v>
      </c>
      <c r="EI42" s="8" t="s">
        <v>185</v>
      </c>
      <c r="EJ42" s="8">
        <v>2</v>
      </c>
      <c r="EK42" s="8">
        <v>108001</v>
      </c>
      <c r="EL42" s="8" t="s">
        <v>231</v>
      </c>
      <c r="EM42" s="8" t="s">
        <v>232</v>
      </c>
      <c r="EN42" s="8"/>
      <c r="EO42" s="8" t="s">
        <v>222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185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5206.26</v>
      </c>
      <c r="GN42" s="8">
        <f ca="1" t="shared" si="28"/>
        <v>0</v>
      </c>
      <c r="GO42" s="8">
        <f ca="1" t="shared" si="29"/>
        <v>5206.26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185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185</v>
      </c>
      <c r="HF42" s="8" t="s">
        <v>185</v>
      </c>
      <c r="HG42" s="8"/>
      <c r="HH42" s="8"/>
      <c r="HI42" s="8"/>
      <c r="HJ42" s="8"/>
      <c r="HK42" s="8"/>
      <c r="HL42" s="8"/>
      <c r="HM42" s="8" t="s">
        <v>185</v>
      </c>
      <c r="HN42" s="8" t="s">
        <v>91</v>
      </c>
      <c r="HO42" s="8" t="s">
        <v>93</v>
      </c>
      <c r="HP42" s="8" t="s">
        <v>231</v>
      </c>
      <c r="HQ42" s="8" t="s">
        <v>231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1</v>
      </c>
      <c r="C43">
        <f>ROW(SmtRes!A66)</f>
        <v>66</v>
      </c>
      <c r="D43">
        <f>ROW(EtalonRes!A82)</f>
        <v>82</v>
      </c>
      <c r="E43" t="s">
        <v>64</v>
      </c>
      <c r="F43" t="s">
        <v>250</v>
      </c>
      <c r="G43" t="s">
        <v>251</v>
      </c>
      <c r="H43" t="s">
        <v>252</v>
      </c>
      <c r="I43">
        <v>0.06</v>
      </c>
      <c r="J43">
        <v>0</v>
      </c>
      <c r="K43">
        <v>0.06</v>
      </c>
      <c r="L43">
        <v>0.06</v>
      </c>
      <c r="M43">
        <v>0</v>
      </c>
      <c r="N43">
        <f t="shared" si="12"/>
        <v>0.06</v>
      </c>
      <c r="O43">
        <f ca="1">ROUND(CP43,2)</f>
        <v>2150.55</v>
      </c>
      <c r="P43">
        <f ca="1">SUMIF(SmtRes!AQ58:SmtRes!AQ66,"=1",SmtRes!DF58:SmtRes!DF66)</f>
        <v>15.52</v>
      </c>
      <c r="Q43">
        <f ca="1">SUMIF(SmtRes!AQ58:SmtRes!AQ66,"=1",SmtRes!DG58:SmtRes!DG66)</f>
        <v>70.36</v>
      </c>
      <c r="R43">
        <f ca="1">SUMIF(SmtRes!AQ58:SmtRes!AQ66,"=1",SmtRes!DH58:SmtRes!DH66)</f>
        <v>53.92</v>
      </c>
      <c r="S43">
        <f ca="1">SUMIF(SmtRes!AQ58:SmtRes!AQ66,"=1",SmtRes!DI58:SmtRes!DI66)</f>
        <v>2010.75</v>
      </c>
      <c r="T43">
        <f t="shared" si="14"/>
        <v>0</v>
      </c>
      <c r="U43">
        <f ca="1">SUMIF(SmtRes!AQ58:SmtRes!AQ66,"=1",SmtRes!CV58:SmtRes!CV66)</f>
        <v>2.53368</v>
      </c>
      <c r="V43">
        <f ca="1">SUMIF(SmtRes!AQ58:SmtRes!AQ66,"=1",SmtRes!CW58:SmtRes!CW66)</f>
        <v>0.0567</v>
      </c>
      <c r="W43">
        <f t="shared" si="15"/>
        <v>0</v>
      </c>
      <c r="X43">
        <f ca="1" t="shared" si="16"/>
        <v>2002.73</v>
      </c>
      <c r="Y43">
        <f ca="1" t="shared" si="17"/>
        <v>1052.98</v>
      </c>
      <c r="AA43">
        <v>85318795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185</v>
      </c>
      <c r="BE43" t="s">
        <v>185</v>
      </c>
      <c r="BF43" t="s">
        <v>185</v>
      </c>
      <c r="BG43" t="s">
        <v>185</v>
      </c>
      <c r="BH43">
        <v>0</v>
      </c>
      <c r="BI43">
        <v>2</v>
      </c>
      <c r="BJ43" t="s">
        <v>253</v>
      </c>
      <c r="BM43">
        <v>108001</v>
      </c>
      <c r="BN43">
        <v>0</v>
      </c>
      <c r="BO43" t="s">
        <v>185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185</v>
      </c>
      <c r="BZ43">
        <v>97</v>
      </c>
      <c r="CA43">
        <v>51</v>
      </c>
      <c r="CB43" t="s">
        <v>185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216</v>
      </c>
      <c r="CO43">
        <v>0</v>
      </c>
      <c r="CP43">
        <f ca="1">(P43+Q43+S43+R43)</f>
        <v>2150.55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2002.7299</v>
      </c>
      <c r="CZ43">
        <f ca="1">(((S43+R43)*AU43)/100)</f>
        <v>1052.9817</v>
      </c>
      <c r="DB43">
        <v>23</v>
      </c>
      <c r="DC43" t="s">
        <v>185</v>
      </c>
      <c r="DD43" t="s">
        <v>185</v>
      </c>
      <c r="DE43" t="s">
        <v>217</v>
      </c>
      <c r="DF43" t="s">
        <v>217</v>
      </c>
      <c r="DG43" t="s">
        <v>217</v>
      </c>
      <c r="DH43" t="s">
        <v>185</v>
      </c>
      <c r="DI43" t="s">
        <v>217</v>
      </c>
      <c r="DJ43" t="s">
        <v>217</v>
      </c>
      <c r="DK43" t="s">
        <v>185</v>
      </c>
      <c r="DL43" t="s">
        <v>185</v>
      </c>
      <c r="DM43" t="s">
        <v>185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252</v>
      </c>
      <c r="DW43" t="s">
        <v>252</v>
      </c>
      <c r="DX43">
        <v>100</v>
      </c>
      <c r="DZ43" t="s">
        <v>185</v>
      </c>
      <c r="EA43" t="s">
        <v>185</v>
      </c>
      <c r="EB43" t="s">
        <v>185</v>
      </c>
      <c r="EC43" t="s">
        <v>185</v>
      </c>
      <c r="EE43">
        <v>82815029</v>
      </c>
      <c r="EF43">
        <v>3</v>
      </c>
      <c r="EG43" t="s">
        <v>230</v>
      </c>
      <c r="EH43">
        <v>0</v>
      </c>
      <c r="EI43" t="s">
        <v>185</v>
      </c>
      <c r="EJ43">
        <v>2</v>
      </c>
      <c r="EK43">
        <v>108001</v>
      </c>
      <c r="EL43" t="s">
        <v>231</v>
      </c>
      <c r="EM43" t="s">
        <v>232</v>
      </c>
      <c r="EO43" t="s">
        <v>222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185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5206.26</v>
      </c>
      <c r="GN43">
        <f ca="1" t="shared" si="28"/>
        <v>0</v>
      </c>
      <c r="GO43">
        <f ca="1" t="shared" si="29"/>
        <v>5206.26</v>
      </c>
      <c r="GP43">
        <f ca="1" t="shared" si="30"/>
        <v>0</v>
      </c>
      <c r="GR43">
        <v>0</v>
      </c>
      <c r="GS43">
        <v>3</v>
      </c>
      <c r="GT43">
        <v>0</v>
      </c>
      <c r="GU43" t="s">
        <v>185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185</v>
      </c>
      <c r="HF43" t="s">
        <v>185</v>
      </c>
      <c r="HM43" t="s">
        <v>185</v>
      </c>
      <c r="HN43" t="s">
        <v>91</v>
      </c>
      <c r="HO43" t="s">
        <v>93</v>
      </c>
      <c r="HP43" t="s">
        <v>231</v>
      </c>
      <c r="HQ43" t="s">
        <v>231</v>
      </c>
      <c r="HS43">
        <v>0</v>
      </c>
      <c r="IK43">
        <v>0</v>
      </c>
    </row>
    <row r="44" spans="1:255">
      <c r="A44" s="8">
        <v>18</v>
      </c>
      <c r="B44" s="8">
        <v>1</v>
      </c>
      <c r="C44" s="8">
        <v>57</v>
      </c>
      <c r="D44" s="8"/>
      <c r="E44" s="8" t="s">
        <v>254</v>
      </c>
      <c r="F44" s="8" t="s">
        <v>234</v>
      </c>
      <c r="G44" s="8" t="s">
        <v>235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</v>
      </c>
      <c r="N44" s="8">
        <f t="shared" si="12"/>
        <v>0.12</v>
      </c>
      <c r="O44" s="8">
        <f ca="1">ROUND(P44,2)</f>
        <v>29.79</v>
      </c>
      <c r="P44" s="8">
        <f ca="1">ROUND(ROUND(ROUND(SUMIF(SmtRes!AQ58:SmtRes!AQ66,"=1",SmtRes!CU58:SmtRes!CU66),2),2)*I44/100,2)</f>
        <v>29.79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85318860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185</v>
      </c>
      <c r="BE44" s="8" t="s">
        <v>185</v>
      </c>
      <c r="BF44" s="8" t="s">
        <v>185</v>
      </c>
      <c r="BG44" s="8" t="s">
        <v>185</v>
      </c>
      <c r="BH44" s="8">
        <v>3</v>
      </c>
      <c r="BI44" s="8">
        <v>2</v>
      </c>
      <c r="BJ44" s="8" t="s">
        <v>185</v>
      </c>
      <c r="BK44" s="8"/>
      <c r="BL44" s="8"/>
      <c r="BM44" s="8">
        <v>108001</v>
      </c>
      <c r="BN44" s="8">
        <v>0</v>
      </c>
      <c r="BO44" s="8" t="s">
        <v>185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185</v>
      </c>
      <c r="BZ44" s="8">
        <v>97</v>
      </c>
      <c r="CA44" s="8">
        <v>51</v>
      </c>
      <c r="CB44" s="8" t="s">
        <v>185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185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185</v>
      </c>
      <c r="DD44" s="8" t="s">
        <v>185</v>
      </c>
      <c r="DE44" s="8" t="s">
        <v>185</v>
      </c>
      <c r="DF44" s="8" t="s">
        <v>185</v>
      </c>
      <c r="DG44" s="8" t="s">
        <v>185</v>
      </c>
      <c r="DH44" s="8" t="s">
        <v>185</v>
      </c>
      <c r="DI44" s="8" t="s">
        <v>185</v>
      </c>
      <c r="DJ44" s="8" t="s">
        <v>185</v>
      </c>
      <c r="DK44" s="8" t="s">
        <v>185</v>
      </c>
      <c r="DL44" s="8" t="s">
        <v>185</v>
      </c>
      <c r="DM44" s="8" t="s">
        <v>185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185</v>
      </c>
      <c r="EA44" s="8" t="s">
        <v>185</v>
      </c>
      <c r="EB44" s="8" t="s">
        <v>185</v>
      </c>
      <c r="EC44" s="8" t="s">
        <v>185</v>
      </c>
      <c r="ED44" s="8"/>
      <c r="EE44" s="8">
        <v>82815029</v>
      </c>
      <c r="EF44" s="8">
        <v>3</v>
      </c>
      <c r="EG44" s="8" t="s">
        <v>230</v>
      </c>
      <c r="EH44" s="8">
        <v>0</v>
      </c>
      <c r="EI44" s="8" t="s">
        <v>185</v>
      </c>
      <c r="EJ44" s="8">
        <v>2</v>
      </c>
      <c r="EK44" s="8">
        <v>108001</v>
      </c>
      <c r="EL44" s="8" t="s">
        <v>231</v>
      </c>
      <c r="EM44" s="8" t="s">
        <v>232</v>
      </c>
      <c r="EN44" s="8"/>
      <c r="EO44" s="8" t="s">
        <v>185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185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29.79</v>
      </c>
      <c r="GN44" s="8">
        <f ca="1" t="shared" si="28"/>
        <v>0</v>
      </c>
      <c r="GO44" s="8">
        <f ca="1" t="shared" si="29"/>
        <v>29.79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185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185</v>
      </c>
      <c r="HF44" s="8" t="s">
        <v>185</v>
      </c>
      <c r="HG44" s="8"/>
      <c r="HH44" s="8"/>
      <c r="HI44" s="8"/>
      <c r="HJ44" s="8"/>
      <c r="HK44" s="8"/>
      <c r="HL44" s="8"/>
      <c r="HM44" s="8" t="s">
        <v>185</v>
      </c>
      <c r="HN44" s="8" t="s">
        <v>91</v>
      </c>
      <c r="HO44" s="8" t="s">
        <v>93</v>
      </c>
      <c r="HP44" s="8" t="s">
        <v>231</v>
      </c>
      <c r="HQ44" s="8" t="s">
        <v>231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1</v>
      </c>
      <c r="C45">
        <v>66</v>
      </c>
      <c r="E45" t="s">
        <v>254</v>
      </c>
      <c r="F45" t="s">
        <v>234</v>
      </c>
      <c r="G45" t="s">
        <v>235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</v>
      </c>
      <c r="N45">
        <f t="shared" si="12"/>
        <v>0.12</v>
      </c>
      <c r="O45">
        <f ca="1">ROUND(P45,2)</f>
        <v>29.79</v>
      </c>
      <c r="P45">
        <f ca="1">ROUND(ROUND(ROUND(SUMIF(SmtRes!AQ58:SmtRes!AQ66,"=1",SmtRes!CU58:SmtRes!CU66),2),2)*I45/100,2)</f>
        <v>29.79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85318795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185</v>
      </c>
      <c r="BE45" t="s">
        <v>185</v>
      </c>
      <c r="BF45" t="s">
        <v>185</v>
      </c>
      <c r="BG45" t="s">
        <v>185</v>
      </c>
      <c r="BH45">
        <v>3</v>
      </c>
      <c r="BI45">
        <v>2</v>
      </c>
      <c r="BJ45" t="s">
        <v>185</v>
      </c>
      <c r="BM45">
        <v>108001</v>
      </c>
      <c r="BN45">
        <v>0</v>
      </c>
      <c r="BO45" t="s">
        <v>185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185</v>
      </c>
      <c r="BZ45">
        <v>97</v>
      </c>
      <c r="CA45">
        <v>51</v>
      </c>
      <c r="CB45" t="s">
        <v>185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185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185</v>
      </c>
      <c r="DD45" t="s">
        <v>185</v>
      </c>
      <c r="DE45" t="s">
        <v>185</v>
      </c>
      <c r="DF45" t="s">
        <v>185</v>
      </c>
      <c r="DG45" t="s">
        <v>185</v>
      </c>
      <c r="DH45" t="s">
        <v>185</v>
      </c>
      <c r="DI45" t="s">
        <v>185</v>
      </c>
      <c r="DJ45" t="s">
        <v>185</v>
      </c>
      <c r="DK45" t="s">
        <v>185</v>
      </c>
      <c r="DL45" t="s">
        <v>185</v>
      </c>
      <c r="DM45" t="s">
        <v>185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185</v>
      </c>
      <c r="EA45" t="s">
        <v>185</v>
      </c>
      <c r="EB45" t="s">
        <v>185</v>
      </c>
      <c r="EC45" t="s">
        <v>185</v>
      </c>
      <c r="EE45">
        <v>82815029</v>
      </c>
      <c r="EF45">
        <v>3</v>
      </c>
      <c r="EG45" t="s">
        <v>230</v>
      </c>
      <c r="EH45">
        <v>0</v>
      </c>
      <c r="EI45" t="s">
        <v>185</v>
      </c>
      <c r="EJ45">
        <v>2</v>
      </c>
      <c r="EK45">
        <v>108001</v>
      </c>
      <c r="EL45" t="s">
        <v>231</v>
      </c>
      <c r="EM45" t="s">
        <v>232</v>
      </c>
      <c r="EO45" t="s">
        <v>185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185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29.79</v>
      </c>
      <c r="GN45">
        <f ca="1" t="shared" si="28"/>
        <v>0</v>
      </c>
      <c r="GO45">
        <f ca="1" t="shared" si="29"/>
        <v>29.79</v>
      </c>
      <c r="GP45">
        <f ca="1" t="shared" si="30"/>
        <v>0</v>
      </c>
      <c r="GR45">
        <v>0</v>
      </c>
      <c r="GS45">
        <v>3</v>
      </c>
      <c r="GT45">
        <v>0</v>
      </c>
      <c r="GU45" t="s">
        <v>185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185</v>
      </c>
      <c r="HF45" t="s">
        <v>185</v>
      </c>
      <c r="HM45" t="s">
        <v>185</v>
      </c>
      <c r="HN45" t="s">
        <v>91</v>
      </c>
      <c r="HO45" t="s">
        <v>93</v>
      </c>
      <c r="HP45" t="s">
        <v>231</v>
      </c>
      <c r="HQ45" t="s">
        <v>231</v>
      </c>
      <c r="HS45">
        <v>0</v>
      </c>
      <c r="IK45">
        <v>0</v>
      </c>
    </row>
    <row r="46" spans="1:255">
      <c r="A46" s="8">
        <v>17</v>
      </c>
      <c r="B46" s="8">
        <v>1</v>
      </c>
      <c r="C46" s="8">
        <f>ROW(SmtRes!A76)</f>
        <v>76</v>
      </c>
      <c r="D46" s="8">
        <f>ROW(EtalonRes!A92)</f>
        <v>92</v>
      </c>
      <c r="E46" s="8" t="s">
        <v>178</v>
      </c>
      <c r="F46" s="8" t="s">
        <v>255</v>
      </c>
      <c r="G46" s="8" t="s">
        <v>256</v>
      </c>
      <c r="H46" s="8" t="s">
        <v>252</v>
      </c>
      <c r="I46" s="8">
        <v>0</v>
      </c>
      <c r="J46" s="8">
        <v>0</v>
      </c>
      <c r="K46" s="8">
        <v>0</v>
      </c>
      <c r="L46" s="8">
        <v>0.06</v>
      </c>
      <c r="M46" s="8">
        <v>0.06</v>
      </c>
      <c r="N46" s="8">
        <f t="shared" si="12"/>
        <v>0</v>
      </c>
      <c r="O46" s="8">
        <f ca="1">ROUND(CP46,2)</f>
        <v>0</v>
      </c>
      <c r="P46" s="8">
        <f ca="1">SUMIF(SmtRes!AQ67:SmtRes!AQ76,"=1",SmtRes!DF67:SmtRes!DF76)</f>
        <v>0</v>
      </c>
      <c r="Q46" s="8">
        <f ca="1">SUMIF(SmtRes!AQ67:SmtRes!AQ76,"=1",SmtRes!DG67:SmtRes!DG76)</f>
        <v>0</v>
      </c>
      <c r="R46" s="8">
        <f ca="1">SUMIF(SmtRes!AQ67:SmtRes!AQ76,"=1",SmtRes!DH67:SmtRes!DH76)</f>
        <v>0</v>
      </c>
      <c r="S46" s="8">
        <f ca="1">SUMIF(SmtRes!AQ67:SmtRes!AQ76,"=1",SmtRes!DI67:SmtRes!DI76)</f>
        <v>0</v>
      </c>
      <c r="T46" s="8">
        <f t="shared" si="14"/>
        <v>0</v>
      </c>
      <c r="U46" s="8">
        <f ca="1">SUMIF(SmtRes!AQ67:SmtRes!AQ76,"=1",SmtRes!CV67:SmtRes!CV76)</f>
        <v>0</v>
      </c>
      <c r="V46" s="8">
        <f ca="1">SUMIF(SmtRes!AQ67:SmtRes!AQ76,"=1",SmtRes!CW67:SmtRes!CW76)</f>
        <v>0</v>
      </c>
      <c r="W46" s="8">
        <f t="shared" si="15"/>
        <v>0</v>
      </c>
      <c r="X46" s="8">
        <f ca="1" t="shared" si="16"/>
        <v>0</v>
      </c>
      <c r="Y46" s="8">
        <f ca="1" t="shared" si="17"/>
        <v>0</v>
      </c>
      <c r="Z46" s="8"/>
      <c r="AA46" s="8">
        <v>85318860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185</v>
      </c>
      <c r="BE46" s="8" t="s">
        <v>185</v>
      </c>
      <c r="BF46" s="8" t="s">
        <v>185</v>
      </c>
      <c r="BG46" s="8" t="s">
        <v>185</v>
      </c>
      <c r="BH46" s="8">
        <v>0</v>
      </c>
      <c r="BI46" s="8">
        <v>2</v>
      </c>
      <c r="BJ46" s="8" t="s">
        <v>257</v>
      </c>
      <c r="BK46" s="8"/>
      <c r="BL46" s="8"/>
      <c r="BM46" s="8">
        <v>108001</v>
      </c>
      <c r="BN46" s="8">
        <v>0</v>
      </c>
      <c r="BO46" s="8" t="s">
        <v>185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185</v>
      </c>
      <c r="BZ46" s="8">
        <v>97</v>
      </c>
      <c r="CA46" s="8">
        <v>51</v>
      </c>
      <c r="CB46" s="8" t="s">
        <v>185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216</v>
      </c>
      <c r="CO46" s="8">
        <v>0</v>
      </c>
      <c r="CP46" s="8">
        <f ca="1">(P46+Q46+S46+R46)</f>
        <v>0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0</v>
      </c>
      <c r="CZ46" s="8">
        <f ca="1">(((S46+R46)*AU46)/100)</f>
        <v>0</v>
      </c>
      <c r="DA46" s="8"/>
      <c r="DB46" s="8">
        <v>25</v>
      </c>
      <c r="DC46" s="8" t="s">
        <v>185</v>
      </c>
      <c r="DD46" s="8" t="s">
        <v>185</v>
      </c>
      <c r="DE46" s="8" t="s">
        <v>217</v>
      </c>
      <c r="DF46" s="8" t="s">
        <v>217</v>
      </c>
      <c r="DG46" s="8" t="s">
        <v>217</v>
      </c>
      <c r="DH46" s="8" t="s">
        <v>185</v>
      </c>
      <c r="DI46" s="8" t="s">
        <v>217</v>
      </c>
      <c r="DJ46" s="8" t="s">
        <v>217</v>
      </c>
      <c r="DK46" s="8" t="s">
        <v>185</v>
      </c>
      <c r="DL46" s="8" t="s">
        <v>185</v>
      </c>
      <c r="DM46" s="8" t="s">
        <v>185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252</v>
      </c>
      <c r="DW46" s="8" t="s">
        <v>252</v>
      </c>
      <c r="DX46" s="8">
        <v>100</v>
      </c>
      <c r="DY46" s="8"/>
      <c r="DZ46" s="8" t="s">
        <v>185</v>
      </c>
      <c r="EA46" s="8" t="s">
        <v>185</v>
      </c>
      <c r="EB46" s="8" t="s">
        <v>185</v>
      </c>
      <c r="EC46" s="8" t="s">
        <v>185</v>
      </c>
      <c r="ED46" s="8"/>
      <c r="EE46" s="8">
        <v>82815029</v>
      </c>
      <c r="EF46" s="8">
        <v>3</v>
      </c>
      <c r="EG46" s="8" t="s">
        <v>230</v>
      </c>
      <c r="EH46" s="8">
        <v>0</v>
      </c>
      <c r="EI46" s="8" t="s">
        <v>185</v>
      </c>
      <c r="EJ46" s="8">
        <v>2</v>
      </c>
      <c r="EK46" s="8">
        <v>108001</v>
      </c>
      <c r="EL46" s="8" t="s">
        <v>231</v>
      </c>
      <c r="EM46" s="8" t="s">
        <v>232</v>
      </c>
      <c r="EN46" s="8"/>
      <c r="EO46" s="8" t="s">
        <v>222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185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0</v>
      </c>
      <c r="GN46" s="8">
        <f ca="1" t="shared" si="28"/>
        <v>0</v>
      </c>
      <c r="GO46" s="8">
        <f ca="1" t="shared" si="29"/>
        <v>0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185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185</v>
      </c>
      <c r="HF46" s="8" t="s">
        <v>185</v>
      </c>
      <c r="HG46" s="8"/>
      <c r="HH46" s="8"/>
      <c r="HI46" s="8"/>
      <c r="HJ46" s="8"/>
      <c r="HK46" s="8"/>
      <c r="HL46" s="8"/>
      <c r="HM46" s="8" t="s">
        <v>185</v>
      </c>
      <c r="HN46" s="8" t="s">
        <v>91</v>
      </c>
      <c r="HO46" s="8" t="s">
        <v>93</v>
      </c>
      <c r="HP46" s="8" t="s">
        <v>231</v>
      </c>
      <c r="HQ46" s="8" t="s">
        <v>231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1</v>
      </c>
      <c r="C47">
        <f>ROW(SmtRes!A86)</f>
        <v>86</v>
      </c>
      <c r="D47">
        <f>ROW(EtalonRes!A102)</f>
        <v>102</v>
      </c>
      <c r="E47" t="s">
        <v>178</v>
      </c>
      <c r="F47" t="s">
        <v>255</v>
      </c>
      <c r="G47" t="s">
        <v>256</v>
      </c>
      <c r="H47" t="s">
        <v>252</v>
      </c>
      <c r="I47">
        <v>0</v>
      </c>
      <c r="J47">
        <v>0</v>
      </c>
      <c r="K47">
        <v>0</v>
      </c>
      <c r="L47">
        <v>0.06</v>
      </c>
      <c r="M47">
        <v>0.06</v>
      </c>
      <c r="N47">
        <f t="shared" si="12"/>
        <v>0</v>
      </c>
      <c r="O47">
        <f ca="1">ROUND(CP47,2)</f>
        <v>0</v>
      </c>
      <c r="P47">
        <f ca="1">SUMIF(SmtRes!AQ77:SmtRes!AQ86,"=1",SmtRes!DF77:SmtRes!DF86)</f>
        <v>0</v>
      </c>
      <c r="Q47">
        <f ca="1">SUMIF(SmtRes!AQ77:SmtRes!AQ86,"=1",SmtRes!DG77:SmtRes!DG86)</f>
        <v>0</v>
      </c>
      <c r="R47">
        <f ca="1">SUMIF(SmtRes!AQ77:SmtRes!AQ86,"=1",SmtRes!DH77:SmtRes!DH86)</f>
        <v>0</v>
      </c>
      <c r="S47">
        <f ca="1">SUMIF(SmtRes!AQ77:SmtRes!AQ86,"=1",SmtRes!DI77:SmtRes!DI86)</f>
        <v>0</v>
      </c>
      <c r="T47">
        <f t="shared" si="14"/>
        <v>0</v>
      </c>
      <c r="U47">
        <f ca="1">SUMIF(SmtRes!AQ77:SmtRes!AQ86,"=1",SmtRes!CV77:SmtRes!CV86)</f>
        <v>0</v>
      </c>
      <c r="V47">
        <f ca="1">SUMIF(SmtRes!AQ77:SmtRes!AQ86,"=1",SmtRes!CW77:SmtRes!CW86)</f>
        <v>0</v>
      </c>
      <c r="W47">
        <f t="shared" si="15"/>
        <v>0</v>
      </c>
      <c r="X47">
        <f ca="1" t="shared" si="16"/>
        <v>0</v>
      </c>
      <c r="Y47">
        <f ca="1" t="shared" si="17"/>
        <v>0</v>
      </c>
      <c r="AA47">
        <v>85318795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185</v>
      </c>
      <c r="BE47" t="s">
        <v>185</v>
      </c>
      <c r="BF47" t="s">
        <v>185</v>
      </c>
      <c r="BG47" t="s">
        <v>185</v>
      </c>
      <c r="BH47">
        <v>0</v>
      </c>
      <c r="BI47">
        <v>2</v>
      </c>
      <c r="BJ47" t="s">
        <v>257</v>
      </c>
      <c r="BM47">
        <v>108001</v>
      </c>
      <c r="BN47">
        <v>0</v>
      </c>
      <c r="BO47" t="s">
        <v>185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185</v>
      </c>
      <c r="BZ47">
        <v>97</v>
      </c>
      <c r="CA47">
        <v>51</v>
      </c>
      <c r="CB47" t="s">
        <v>185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216</v>
      </c>
      <c r="CO47">
        <v>0</v>
      </c>
      <c r="CP47">
        <f ca="1">(P47+Q47+S47+R47)</f>
        <v>0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0</v>
      </c>
      <c r="CZ47">
        <f ca="1">(((S47+R47)*AU47)/100)</f>
        <v>0</v>
      </c>
      <c r="DB47">
        <v>27</v>
      </c>
      <c r="DC47" t="s">
        <v>185</v>
      </c>
      <c r="DD47" t="s">
        <v>185</v>
      </c>
      <c r="DE47" t="s">
        <v>217</v>
      </c>
      <c r="DF47" t="s">
        <v>217</v>
      </c>
      <c r="DG47" t="s">
        <v>217</v>
      </c>
      <c r="DH47" t="s">
        <v>185</v>
      </c>
      <c r="DI47" t="s">
        <v>217</v>
      </c>
      <c r="DJ47" t="s">
        <v>217</v>
      </c>
      <c r="DK47" t="s">
        <v>185</v>
      </c>
      <c r="DL47" t="s">
        <v>185</v>
      </c>
      <c r="DM47" t="s">
        <v>185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252</v>
      </c>
      <c r="DW47" t="s">
        <v>252</v>
      </c>
      <c r="DX47">
        <v>100</v>
      </c>
      <c r="DZ47" t="s">
        <v>185</v>
      </c>
      <c r="EA47" t="s">
        <v>185</v>
      </c>
      <c r="EB47" t="s">
        <v>185</v>
      </c>
      <c r="EC47" t="s">
        <v>185</v>
      </c>
      <c r="EE47">
        <v>82815029</v>
      </c>
      <c r="EF47">
        <v>3</v>
      </c>
      <c r="EG47" t="s">
        <v>230</v>
      </c>
      <c r="EH47">
        <v>0</v>
      </c>
      <c r="EI47" t="s">
        <v>185</v>
      </c>
      <c r="EJ47">
        <v>2</v>
      </c>
      <c r="EK47">
        <v>108001</v>
      </c>
      <c r="EL47" t="s">
        <v>231</v>
      </c>
      <c r="EM47" t="s">
        <v>232</v>
      </c>
      <c r="EO47" t="s">
        <v>222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185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0</v>
      </c>
      <c r="GN47">
        <f ca="1" t="shared" si="28"/>
        <v>0</v>
      </c>
      <c r="GO47">
        <f ca="1" t="shared" si="29"/>
        <v>0</v>
      </c>
      <c r="GP47">
        <f ca="1" t="shared" si="30"/>
        <v>0</v>
      </c>
      <c r="GR47">
        <v>0</v>
      </c>
      <c r="GS47">
        <v>3</v>
      </c>
      <c r="GT47">
        <v>0</v>
      </c>
      <c r="GU47" t="s">
        <v>185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185</v>
      </c>
      <c r="HF47" t="s">
        <v>185</v>
      </c>
      <c r="HM47" t="s">
        <v>185</v>
      </c>
      <c r="HN47" t="s">
        <v>91</v>
      </c>
      <c r="HO47" t="s">
        <v>93</v>
      </c>
      <c r="HP47" t="s">
        <v>231</v>
      </c>
      <c r="HQ47" t="s">
        <v>231</v>
      </c>
      <c r="HS47">
        <v>0</v>
      </c>
      <c r="IK47">
        <v>0</v>
      </c>
    </row>
    <row r="48" spans="1:255">
      <c r="A48" s="8">
        <v>18</v>
      </c>
      <c r="B48" s="8">
        <v>1</v>
      </c>
      <c r="C48" s="8">
        <v>76</v>
      </c>
      <c r="D48" s="8"/>
      <c r="E48" s="8" t="s">
        <v>258</v>
      </c>
      <c r="F48" s="8" t="s">
        <v>234</v>
      </c>
      <c r="G48" s="8" t="s">
        <v>235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0.12</v>
      </c>
      <c r="N48" s="8">
        <f t="shared" si="12"/>
        <v>0</v>
      </c>
      <c r="O48" s="8">
        <f ca="1">ROUND(P48,2)</f>
        <v>0</v>
      </c>
      <c r="P48" s="8">
        <f ca="1">ROUND(ROUND(ROUND(SUMIF(SmtRes!AQ77:SmtRes!AQ86,"=1",SmtRes!CU77:SmtRes!CU86),2),2)*I48/100,2)</f>
        <v>0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85318860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185</v>
      </c>
      <c r="BE48" s="8" t="s">
        <v>185</v>
      </c>
      <c r="BF48" s="8" t="s">
        <v>185</v>
      </c>
      <c r="BG48" s="8" t="s">
        <v>185</v>
      </c>
      <c r="BH48" s="8">
        <v>3</v>
      </c>
      <c r="BI48" s="8">
        <v>2</v>
      </c>
      <c r="BJ48" s="8" t="s">
        <v>185</v>
      </c>
      <c r="BK48" s="8"/>
      <c r="BL48" s="8"/>
      <c r="BM48" s="8">
        <v>108001</v>
      </c>
      <c r="BN48" s="8">
        <v>0</v>
      </c>
      <c r="BO48" s="8" t="s">
        <v>185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185</v>
      </c>
      <c r="BZ48" s="8">
        <v>97</v>
      </c>
      <c r="CA48" s="8">
        <v>51</v>
      </c>
      <c r="CB48" s="8" t="s">
        <v>185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185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185</v>
      </c>
      <c r="DD48" s="8" t="s">
        <v>185</v>
      </c>
      <c r="DE48" s="8" t="s">
        <v>185</v>
      </c>
      <c r="DF48" s="8" t="s">
        <v>185</v>
      </c>
      <c r="DG48" s="8" t="s">
        <v>185</v>
      </c>
      <c r="DH48" s="8" t="s">
        <v>185</v>
      </c>
      <c r="DI48" s="8" t="s">
        <v>185</v>
      </c>
      <c r="DJ48" s="8" t="s">
        <v>185</v>
      </c>
      <c r="DK48" s="8" t="s">
        <v>185</v>
      </c>
      <c r="DL48" s="8" t="s">
        <v>185</v>
      </c>
      <c r="DM48" s="8" t="s">
        <v>185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185</v>
      </c>
      <c r="EA48" s="8" t="s">
        <v>185</v>
      </c>
      <c r="EB48" s="8" t="s">
        <v>185</v>
      </c>
      <c r="EC48" s="8" t="s">
        <v>185</v>
      </c>
      <c r="ED48" s="8"/>
      <c r="EE48" s="8">
        <v>82815029</v>
      </c>
      <c r="EF48" s="8">
        <v>3</v>
      </c>
      <c r="EG48" s="8" t="s">
        <v>230</v>
      </c>
      <c r="EH48" s="8">
        <v>0</v>
      </c>
      <c r="EI48" s="8" t="s">
        <v>185</v>
      </c>
      <c r="EJ48" s="8">
        <v>2</v>
      </c>
      <c r="EK48" s="8">
        <v>108001</v>
      </c>
      <c r="EL48" s="8" t="s">
        <v>231</v>
      </c>
      <c r="EM48" s="8" t="s">
        <v>232</v>
      </c>
      <c r="EN48" s="8"/>
      <c r="EO48" s="8" t="s">
        <v>185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185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0</v>
      </c>
      <c r="GN48" s="8">
        <f ca="1" t="shared" si="28"/>
        <v>0</v>
      </c>
      <c r="GO48" s="8">
        <f ca="1" t="shared" si="29"/>
        <v>0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185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185</v>
      </c>
      <c r="HF48" s="8" t="s">
        <v>185</v>
      </c>
      <c r="HG48" s="8"/>
      <c r="HH48" s="8"/>
      <c r="HI48" s="8"/>
      <c r="HJ48" s="8"/>
      <c r="HK48" s="8"/>
      <c r="HL48" s="8"/>
      <c r="HM48" s="8" t="s">
        <v>185</v>
      </c>
      <c r="HN48" s="8" t="s">
        <v>91</v>
      </c>
      <c r="HO48" s="8" t="s">
        <v>93</v>
      </c>
      <c r="HP48" s="8" t="s">
        <v>231</v>
      </c>
      <c r="HQ48" s="8" t="s">
        <v>231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1</v>
      </c>
      <c r="C49">
        <v>86</v>
      </c>
      <c r="E49" t="s">
        <v>258</v>
      </c>
      <c r="F49" t="s">
        <v>234</v>
      </c>
      <c r="G49" t="s">
        <v>235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0.12</v>
      </c>
      <c r="N49">
        <f t="shared" si="12"/>
        <v>0</v>
      </c>
      <c r="O49">
        <f ca="1">ROUND(P49,2)</f>
        <v>0</v>
      </c>
      <c r="P49">
        <f ca="1">ROUND(ROUND(ROUND(SUMIF(SmtRes!AQ77:SmtRes!AQ86,"=1",SmtRes!CU77:SmtRes!CU86),2),2)*I49/100,2)</f>
        <v>0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85318795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185</v>
      </c>
      <c r="BE49" t="s">
        <v>185</v>
      </c>
      <c r="BF49" t="s">
        <v>185</v>
      </c>
      <c r="BG49" t="s">
        <v>185</v>
      </c>
      <c r="BH49">
        <v>3</v>
      </c>
      <c r="BI49">
        <v>2</v>
      </c>
      <c r="BJ49" t="s">
        <v>185</v>
      </c>
      <c r="BM49">
        <v>108001</v>
      </c>
      <c r="BN49">
        <v>0</v>
      </c>
      <c r="BO49" t="s">
        <v>185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185</v>
      </c>
      <c r="BZ49">
        <v>97</v>
      </c>
      <c r="CA49">
        <v>51</v>
      </c>
      <c r="CB49" t="s">
        <v>185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185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185</v>
      </c>
      <c r="DD49" t="s">
        <v>185</v>
      </c>
      <c r="DE49" t="s">
        <v>185</v>
      </c>
      <c r="DF49" t="s">
        <v>185</v>
      </c>
      <c r="DG49" t="s">
        <v>185</v>
      </c>
      <c r="DH49" t="s">
        <v>185</v>
      </c>
      <c r="DI49" t="s">
        <v>185</v>
      </c>
      <c r="DJ49" t="s">
        <v>185</v>
      </c>
      <c r="DK49" t="s">
        <v>185</v>
      </c>
      <c r="DL49" t="s">
        <v>185</v>
      </c>
      <c r="DM49" t="s">
        <v>185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185</v>
      </c>
      <c r="EA49" t="s">
        <v>185</v>
      </c>
      <c r="EB49" t="s">
        <v>185</v>
      </c>
      <c r="EC49" t="s">
        <v>185</v>
      </c>
      <c r="EE49">
        <v>82815029</v>
      </c>
      <c r="EF49">
        <v>3</v>
      </c>
      <c r="EG49" t="s">
        <v>230</v>
      </c>
      <c r="EH49">
        <v>0</v>
      </c>
      <c r="EI49" t="s">
        <v>185</v>
      </c>
      <c r="EJ49">
        <v>2</v>
      </c>
      <c r="EK49">
        <v>108001</v>
      </c>
      <c r="EL49" t="s">
        <v>231</v>
      </c>
      <c r="EM49" t="s">
        <v>232</v>
      </c>
      <c r="EO49" t="s">
        <v>185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185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0</v>
      </c>
      <c r="GN49">
        <f ca="1" t="shared" si="28"/>
        <v>0</v>
      </c>
      <c r="GO49">
        <f ca="1" t="shared" si="29"/>
        <v>0</v>
      </c>
      <c r="GP49">
        <f ca="1" t="shared" si="30"/>
        <v>0</v>
      </c>
      <c r="GR49">
        <v>0</v>
      </c>
      <c r="GS49">
        <v>3</v>
      </c>
      <c r="GT49">
        <v>0</v>
      </c>
      <c r="GU49" t="s">
        <v>185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185</v>
      </c>
      <c r="HF49" t="s">
        <v>185</v>
      </c>
      <c r="HM49" t="s">
        <v>185</v>
      </c>
      <c r="HN49" t="s">
        <v>91</v>
      </c>
      <c r="HO49" t="s">
        <v>93</v>
      </c>
      <c r="HP49" t="s">
        <v>231</v>
      </c>
      <c r="HQ49" t="s">
        <v>231</v>
      </c>
      <c r="HS49">
        <v>0</v>
      </c>
      <c r="IK49">
        <v>0</v>
      </c>
    </row>
    <row r="50" spans="1:255">
      <c r="A50" s="8">
        <v>17</v>
      </c>
      <c r="B50" s="8">
        <v>1</v>
      </c>
      <c r="C50" s="8">
        <f>ROW(SmtRes!A100)</f>
        <v>100</v>
      </c>
      <c r="D50" s="8">
        <f>ROW(EtalonRes!A116)</f>
        <v>116</v>
      </c>
      <c r="E50" s="8" t="s">
        <v>180</v>
      </c>
      <c r="F50" s="8" t="s">
        <v>259</v>
      </c>
      <c r="G50" s="8" t="s">
        <v>260</v>
      </c>
      <c r="H50" s="8" t="s">
        <v>99</v>
      </c>
      <c r="I50" s="8">
        <v>0</v>
      </c>
      <c r="J50" s="8">
        <v>0</v>
      </c>
      <c r="K50" s="8">
        <v>0</v>
      </c>
      <c r="L50" s="8">
        <v>0.08</v>
      </c>
      <c r="M50" s="8">
        <v>0.08</v>
      </c>
      <c r="N50" s="8">
        <f t="shared" si="12"/>
        <v>0</v>
      </c>
      <c r="O50" s="8">
        <f ca="1">ROUND(CP50,2)</f>
        <v>0</v>
      </c>
      <c r="P50" s="8">
        <f ca="1">SUMIF(SmtRes!AQ87:SmtRes!AQ100,"=1",SmtRes!DF87:SmtRes!DF100)</f>
        <v>0</v>
      </c>
      <c r="Q50" s="8">
        <f ca="1">SUMIF(SmtRes!AQ87:SmtRes!AQ100,"=1",SmtRes!DG87:SmtRes!DG100)</f>
        <v>0</v>
      </c>
      <c r="R50" s="8">
        <f ca="1">SUMIF(SmtRes!AQ87:SmtRes!AQ100,"=1",SmtRes!DH87:SmtRes!DH100)</f>
        <v>0</v>
      </c>
      <c r="S50" s="8">
        <f ca="1">SUMIF(SmtRes!AQ87:SmtRes!AQ100,"=1",SmtRes!DI87:SmtRes!DI100)</f>
        <v>0</v>
      </c>
      <c r="T50" s="8">
        <f t="shared" si="14"/>
        <v>0</v>
      </c>
      <c r="U50" s="8">
        <f ca="1">SUMIF(SmtRes!AQ87:SmtRes!AQ100,"=1",SmtRes!CV87:SmtRes!CV100)</f>
        <v>0</v>
      </c>
      <c r="V50" s="8">
        <f ca="1">SUMIF(SmtRes!AQ87:SmtRes!AQ100,"=1",SmtRes!CW87:SmtRes!CW100)</f>
        <v>0</v>
      </c>
      <c r="W50" s="8">
        <f t="shared" si="15"/>
        <v>0</v>
      </c>
      <c r="X50" s="8">
        <f ca="1" t="shared" si="16"/>
        <v>0</v>
      </c>
      <c r="Y50" s="8">
        <f ca="1" t="shared" si="17"/>
        <v>0</v>
      </c>
      <c r="Z50" s="8"/>
      <c r="AA50" s="8">
        <v>85318860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185</v>
      </c>
      <c r="BE50" s="8" t="s">
        <v>185</v>
      </c>
      <c r="BF50" s="8" t="s">
        <v>185</v>
      </c>
      <c r="BG50" s="8" t="s">
        <v>185</v>
      </c>
      <c r="BH50" s="8">
        <v>0</v>
      </c>
      <c r="BI50" s="8">
        <v>2</v>
      </c>
      <c r="BJ50" s="8" t="s">
        <v>261</v>
      </c>
      <c r="BK50" s="8"/>
      <c r="BL50" s="8"/>
      <c r="BM50" s="8">
        <v>108001</v>
      </c>
      <c r="BN50" s="8">
        <v>0</v>
      </c>
      <c r="BO50" s="8" t="s">
        <v>185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185</v>
      </c>
      <c r="BZ50" s="8">
        <v>97</v>
      </c>
      <c r="CA50" s="8">
        <v>51</v>
      </c>
      <c r="CB50" s="8" t="s">
        <v>185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216</v>
      </c>
      <c r="CO50" s="8">
        <v>0</v>
      </c>
      <c r="CP50" s="8">
        <f ca="1">(P50+Q50+S50+R50)</f>
        <v>0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0</v>
      </c>
      <c r="CZ50" s="8">
        <f ca="1">(((S50+R50)*AU50)/100)</f>
        <v>0</v>
      </c>
      <c r="DA50" s="8"/>
      <c r="DB50" s="8">
        <v>29</v>
      </c>
      <c r="DC50" s="8" t="s">
        <v>185</v>
      </c>
      <c r="DD50" s="8" t="s">
        <v>185</v>
      </c>
      <c r="DE50" s="8" t="s">
        <v>217</v>
      </c>
      <c r="DF50" s="8" t="s">
        <v>217</v>
      </c>
      <c r="DG50" s="8" t="s">
        <v>217</v>
      </c>
      <c r="DH50" s="8" t="s">
        <v>185</v>
      </c>
      <c r="DI50" s="8" t="s">
        <v>217</v>
      </c>
      <c r="DJ50" s="8" t="s">
        <v>217</v>
      </c>
      <c r="DK50" s="8" t="s">
        <v>185</v>
      </c>
      <c r="DL50" s="8" t="s">
        <v>185</v>
      </c>
      <c r="DM50" s="8" t="s">
        <v>185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99</v>
      </c>
      <c r="DW50" s="8" t="s">
        <v>99</v>
      </c>
      <c r="DX50" s="8">
        <v>1</v>
      </c>
      <c r="DY50" s="8"/>
      <c r="DZ50" s="8" t="s">
        <v>185</v>
      </c>
      <c r="EA50" s="8" t="s">
        <v>185</v>
      </c>
      <c r="EB50" s="8" t="s">
        <v>185</v>
      </c>
      <c r="EC50" s="8" t="s">
        <v>185</v>
      </c>
      <c r="ED50" s="8"/>
      <c r="EE50" s="8">
        <v>82815029</v>
      </c>
      <c r="EF50" s="8">
        <v>3</v>
      </c>
      <c r="EG50" s="8" t="s">
        <v>230</v>
      </c>
      <c r="EH50" s="8">
        <v>0</v>
      </c>
      <c r="EI50" s="8" t="s">
        <v>185</v>
      </c>
      <c r="EJ50" s="8">
        <v>2</v>
      </c>
      <c r="EK50" s="8">
        <v>108001</v>
      </c>
      <c r="EL50" s="8" t="s">
        <v>231</v>
      </c>
      <c r="EM50" s="8" t="s">
        <v>232</v>
      </c>
      <c r="EN50" s="8"/>
      <c r="EO50" s="8" t="s">
        <v>222</v>
      </c>
      <c r="EP50" s="8"/>
      <c r="EQ50" s="8">
        <v>131072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185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0</v>
      </c>
      <c r="GN50" s="8">
        <f ca="1" t="shared" si="28"/>
        <v>0</v>
      </c>
      <c r="GO50" s="8">
        <f ca="1" t="shared" si="29"/>
        <v>0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185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185</v>
      </c>
      <c r="HF50" s="8" t="s">
        <v>185</v>
      </c>
      <c r="HG50" s="8"/>
      <c r="HH50" s="8"/>
      <c r="HI50" s="8"/>
      <c r="HJ50" s="8"/>
      <c r="HK50" s="8"/>
      <c r="HL50" s="8"/>
      <c r="HM50" s="8" t="s">
        <v>185</v>
      </c>
      <c r="HN50" s="8" t="s">
        <v>91</v>
      </c>
      <c r="HO50" s="8" t="s">
        <v>93</v>
      </c>
      <c r="HP50" s="8" t="s">
        <v>231</v>
      </c>
      <c r="HQ50" s="8" t="s">
        <v>231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1</v>
      </c>
      <c r="C51">
        <f>ROW(SmtRes!A114)</f>
        <v>114</v>
      </c>
      <c r="D51">
        <f>ROW(EtalonRes!A130)</f>
        <v>130</v>
      </c>
      <c r="E51" t="s">
        <v>180</v>
      </c>
      <c r="F51" t="s">
        <v>259</v>
      </c>
      <c r="G51" t="s">
        <v>260</v>
      </c>
      <c r="H51" t="s">
        <v>99</v>
      </c>
      <c r="I51">
        <v>0</v>
      </c>
      <c r="J51">
        <v>0</v>
      </c>
      <c r="K51">
        <v>0</v>
      </c>
      <c r="L51">
        <v>0.08</v>
      </c>
      <c r="M51">
        <v>0.08</v>
      </c>
      <c r="N51">
        <f t="shared" si="12"/>
        <v>0</v>
      </c>
      <c r="O51">
        <f ca="1">ROUND(CP51,2)</f>
        <v>0</v>
      </c>
      <c r="P51">
        <f ca="1">SUMIF(SmtRes!AQ101:SmtRes!AQ114,"=1",SmtRes!DF101:SmtRes!DF114)</f>
        <v>0</v>
      </c>
      <c r="Q51">
        <f ca="1">SUMIF(SmtRes!AQ101:SmtRes!AQ114,"=1",SmtRes!DG101:SmtRes!DG114)</f>
        <v>0</v>
      </c>
      <c r="R51">
        <f ca="1">SUMIF(SmtRes!AQ101:SmtRes!AQ114,"=1",SmtRes!DH101:SmtRes!DH114)</f>
        <v>0</v>
      </c>
      <c r="S51">
        <f ca="1">SUMIF(SmtRes!AQ101:SmtRes!AQ114,"=1",SmtRes!DI101:SmtRes!DI114)</f>
        <v>0</v>
      </c>
      <c r="T51">
        <f t="shared" si="14"/>
        <v>0</v>
      </c>
      <c r="U51">
        <f ca="1">SUMIF(SmtRes!AQ101:SmtRes!AQ114,"=1",SmtRes!CV101:SmtRes!CV114)</f>
        <v>0</v>
      </c>
      <c r="V51">
        <f ca="1">SUMIF(SmtRes!AQ101:SmtRes!AQ114,"=1",SmtRes!CW101:SmtRes!CW114)</f>
        <v>0</v>
      </c>
      <c r="W51">
        <f t="shared" si="15"/>
        <v>0</v>
      </c>
      <c r="X51">
        <f ca="1" t="shared" si="16"/>
        <v>0</v>
      </c>
      <c r="Y51">
        <f ca="1" t="shared" si="17"/>
        <v>0</v>
      </c>
      <c r="AA51">
        <v>85318795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185</v>
      </c>
      <c r="BE51" t="s">
        <v>185</v>
      </c>
      <c r="BF51" t="s">
        <v>185</v>
      </c>
      <c r="BG51" t="s">
        <v>185</v>
      </c>
      <c r="BH51">
        <v>0</v>
      </c>
      <c r="BI51">
        <v>2</v>
      </c>
      <c r="BJ51" t="s">
        <v>261</v>
      </c>
      <c r="BM51">
        <v>108001</v>
      </c>
      <c r="BN51">
        <v>0</v>
      </c>
      <c r="BO51" t="s">
        <v>185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185</v>
      </c>
      <c r="BZ51">
        <v>97</v>
      </c>
      <c r="CA51">
        <v>51</v>
      </c>
      <c r="CB51" t="s">
        <v>185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216</v>
      </c>
      <c r="CO51">
        <v>0</v>
      </c>
      <c r="CP51">
        <f ca="1">(P51+Q51+S51+R51)</f>
        <v>0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0</v>
      </c>
      <c r="CZ51">
        <f ca="1">(((S51+R51)*AU51)/100)</f>
        <v>0</v>
      </c>
      <c r="DB51">
        <v>31</v>
      </c>
      <c r="DC51" t="s">
        <v>185</v>
      </c>
      <c r="DD51" t="s">
        <v>185</v>
      </c>
      <c r="DE51" t="s">
        <v>217</v>
      </c>
      <c r="DF51" t="s">
        <v>217</v>
      </c>
      <c r="DG51" t="s">
        <v>217</v>
      </c>
      <c r="DH51" t="s">
        <v>185</v>
      </c>
      <c r="DI51" t="s">
        <v>217</v>
      </c>
      <c r="DJ51" t="s">
        <v>217</v>
      </c>
      <c r="DK51" t="s">
        <v>185</v>
      </c>
      <c r="DL51" t="s">
        <v>185</v>
      </c>
      <c r="DM51" t="s">
        <v>185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99</v>
      </c>
      <c r="DW51" t="s">
        <v>99</v>
      </c>
      <c r="DX51">
        <v>1</v>
      </c>
      <c r="DZ51" t="s">
        <v>185</v>
      </c>
      <c r="EA51" t="s">
        <v>185</v>
      </c>
      <c r="EB51" t="s">
        <v>185</v>
      </c>
      <c r="EC51" t="s">
        <v>185</v>
      </c>
      <c r="EE51">
        <v>82815029</v>
      </c>
      <c r="EF51">
        <v>3</v>
      </c>
      <c r="EG51" t="s">
        <v>230</v>
      </c>
      <c r="EH51">
        <v>0</v>
      </c>
      <c r="EI51" t="s">
        <v>185</v>
      </c>
      <c r="EJ51">
        <v>2</v>
      </c>
      <c r="EK51">
        <v>108001</v>
      </c>
      <c r="EL51" t="s">
        <v>231</v>
      </c>
      <c r="EM51" t="s">
        <v>232</v>
      </c>
      <c r="EO51" t="s">
        <v>222</v>
      </c>
      <c r="EQ51">
        <v>131072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185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0</v>
      </c>
      <c r="GN51">
        <f ca="1" t="shared" si="28"/>
        <v>0</v>
      </c>
      <c r="GO51">
        <f ca="1" t="shared" si="29"/>
        <v>0</v>
      </c>
      <c r="GP51">
        <f ca="1" t="shared" si="30"/>
        <v>0</v>
      </c>
      <c r="GR51">
        <v>0</v>
      </c>
      <c r="GS51">
        <v>3</v>
      </c>
      <c r="GT51">
        <v>0</v>
      </c>
      <c r="GU51" t="s">
        <v>185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185</v>
      </c>
      <c r="HF51" t="s">
        <v>185</v>
      </c>
      <c r="HM51" t="s">
        <v>185</v>
      </c>
      <c r="HN51" t="s">
        <v>91</v>
      </c>
      <c r="HO51" t="s">
        <v>93</v>
      </c>
      <c r="HP51" t="s">
        <v>231</v>
      </c>
      <c r="HQ51" t="s">
        <v>231</v>
      </c>
      <c r="HS51">
        <v>0</v>
      </c>
      <c r="IK51">
        <v>0</v>
      </c>
    </row>
    <row r="52" spans="1:255">
      <c r="A52" s="8">
        <v>18</v>
      </c>
      <c r="B52" s="8">
        <v>1</v>
      </c>
      <c r="C52" s="8">
        <v>100</v>
      </c>
      <c r="D52" s="8"/>
      <c r="E52" s="8" t="s">
        <v>262</v>
      </c>
      <c r="F52" s="8" t="s">
        <v>234</v>
      </c>
      <c r="G52" s="8" t="s">
        <v>235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0.16</v>
      </c>
      <c r="N52" s="8">
        <f t="shared" si="12"/>
        <v>0</v>
      </c>
      <c r="O52" s="8">
        <f ca="1">ROUND(P52,2)</f>
        <v>0</v>
      </c>
      <c r="P52" s="8">
        <f ca="1">ROUND(ROUND(ROUND(SUMIF(SmtRes!AQ101:SmtRes!AQ114,"=1",SmtRes!CU101:SmtRes!CU114),2),2)*I52/100,2)</f>
        <v>0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85318860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185</v>
      </c>
      <c r="BE52" s="8" t="s">
        <v>185</v>
      </c>
      <c r="BF52" s="8" t="s">
        <v>185</v>
      </c>
      <c r="BG52" s="8" t="s">
        <v>185</v>
      </c>
      <c r="BH52" s="8">
        <v>3</v>
      </c>
      <c r="BI52" s="8">
        <v>2</v>
      </c>
      <c r="BJ52" s="8" t="s">
        <v>185</v>
      </c>
      <c r="BK52" s="8"/>
      <c r="BL52" s="8"/>
      <c r="BM52" s="8">
        <v>108001</v>
      </c>
      <c r="BN52" s="8">
        <v>0</v>
      </c>
      <c r="BO52" s="8" t="s">
        <v>185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185</v>
      </c>
      <c r="BZ52" s="8">
        <v>97</v>
      </c>
      <c r="CA52" s="8">
        <v>51</v>
      </c>
      <c r="CB52" s="8" t="s">
        <v>185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185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185</v>
      </c>
      <c r="DD52" s="8" t="s">
        <v>185</v>
      </c>
      <c r="DE52" s="8" t="s">
        <v>185</v>
      </c>
      <c r="DF52" s="8" t="s">
        <v>185</v>
      </c>
      <c r="DG52" s="8" t="s">
        <v>185</v>
      </c>
      <c r="DH52" s="8" t="s">
        <v>185</v>
      </c>
      <c r="DI52" s="8" t="s">
        <v>185</v>
      </c>
      <c r="DJ52" s="8" t="s">
        <v>185</v>
      </c>
      <c r="DK52" s="8" t="s">
        <v>185</v>
      </c>
      <c r="DL52" s="8" t="s">
        <v>185</v>
      </c>
      <c r="DM52" s="8" t="s">
        <v>185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185</v>
      </c>
      <c r="EA52" s="8" t="s">
        <v>185</v>
      </c>
      <c r="EB52" s="8" t="s">
        <v>185</v>
      </c>
      <c r="EC52" s="8" t="s">
        <v>185</v>
      </c>
      <c r="ED52" s="8"/>
      <c r="EE52" s="8">
        <v>82815029</v>
      </c>
      <c r="EF52" s="8">
        <v>3</v>
      </c>
      <c r="EG52" s="8" t="s">
        <v>230</v>
      </c>
      <c r="EH52" s="8">
        <v>0</v>
      </c>
      <c r="EI52" s="8" t="s">
        <v>185</v>
      </c>
      <c r="EJ52" s="8">
        <v>2</v>
      </c>
      <c r="EK52" s="8">
        <v>108001</v>
      </c>
      <c r="EL52" s="8" t="s">
        <v>231</v>
      </c>
      <c r="EM52" s="8" t="s">
        <v>232</v>
      </c>
      <c r="EN52" s="8"/>
      <c r="EO52" s="8" t="s">
        <v>185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185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0</v>
      </c>
      <c r="GN52" s="8">
        <f ca="1" t="shared" si="28"/>
        <v>0</v>
      </c>
      <c r="GO52" s="8">
        <f ca="1" t="shared" si="29"/>
        <v>0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185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185</v>
      </c>
      <c r="HF52" s="8" t="s">
        <v>185</v>
      </c>
      <c r="HG52" s="8"/>
      <c r="HH52" s="8"/>
      <c r="HI52" s="8"/>
      <c r="HJ52" s="8"/>
      <c r="HK52" s="8"/>
      <c r="HL52" s="8"/>
      <c r="HM52" s="8" t="s">
        <v>185</v>
      </c>
      <c r="HN52" s="8" t="s">
        <v>91</v>
      </c>
      <c r="HO52" s="8" t="s">
        <v>93</v>
      </c>
      <c r="HP52" s="8" t="s">
        <v>231</v>
      </c>
      <c r="HQ52" s="8" t="s">
        <v>231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1</v>
      </c>
      <c r="C53">
        <v>114</v>
      </c>
      <c r="E53" t="s">
        <v>262</v>
      </c>
      <c r="F53" t="s">
        <v>234</v>
      </c>
      <c r="G53" t="s">
        <v>235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0.16</v>
      </c>
      <c r="N53">
        <f t="shared" si="12"/>
        <v>0</v>
      </c>
      <c r="O53">
        <f ca="1">ROUND(P53,2)</f>
        <v>0</v>
      </c>
      <c r="P53">
        <f ca="1">ROUND(ROUND(ROUND(SUMIF(SmtRes!AQ101:SmtRes!AQ114,"=1",SmtRes!CU101:SmtRes!CU114),2),2)*I53/100,2)</f>
        <v>0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85318795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185</v>
      </c>
      <c r="BE53" t="s">
        <v>185</v>
      </c>
      <c r="BF53" t="s">
        <v>185</v>
      </c>
      <c r="BG53" t="s">
        <v>185</v>
      </c>
      <c r="BH53">
        <v>3</v>
      </c>
      <c r="BI53">
        <v>2</v>
      </c>
      <c r="BJ53" t="s">
        <v>185</v>
      </c>
      <c r="BM53">
        <v>108001</v>
      </c>
      <c r="BN53">
        <v>0</v>
      </c>
      <c r="BO53" t="s">
        <v>185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185</v>
      </c>
      <c r="BZ53">
        <v>97</v>
      </c>
      <c r="CA53">
        <v>51</v>
      </c>
      <c r="CB53" t="s">
        <v>185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185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185</v>
      </c>
      <c r="DD53" t="s">
        <v>185</v>
      </c>
      <c r="DE53" t="s">
        <v>185</v>
      </c>
      <c r="DF53" t="s">
        <v>185</v>
      </c>
      <c r="DG53" t="s">
        <v>185</v>
      </c>
      <c r="DH53" t="s">
        <v>185</v>
      </c>
      <c r="DI53" t="s">
        <v>185</v>
      </c>
      <c r="DJ53" t="s">
        <v>185</v>
      </c>
      <c r="DK53" t="s">
        <v>185</v>
      </c>
      <c r="DL53" t="s">
        <v>185</v>
      </c>
      <c r="DM53" t="s">
        <v>185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185</v>
      </c>
      <c r="EA53" t="s">
        <v>185</v>
      </c>
      <c r="EB53" t="s">
        <v>185</v>
      </c>
      <c r="EC53" t="s">
        <v>185</v>
      </c>
      <c r="EE53">
        <v>82815029</v>
      </c>
      <c r="EF53">
        <v>3</v>
      </c>
      <c r="EG53" t="s">
        <v>230</v>
      </c>
      <c r="EH53">
        <v>0</v>
      </c>
      <c r="EI53" t="s">
        <v>185</v>
      </c>
      <c r="EJ53">
        <v>2</v>
      </c>
      <c r="EK53">
        <v>108001</v>
      </c>
      <c r="EL53" t="s">
        <v>231</v>
      </c>
      <c r="EM53" t="s">
        <v>232</v>
      </c>
      <c r="EO53" t="s">
        <v>185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185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0</v>
      </c>
      <c r="GN53">
        <f ca="1" t="shared" si="28"/>
        <v>0</v>
      </c>
      <c r="GO53">
        <f ca="1" t="shared" si="29"/>
        <v>0</v>
      </c>
      <c r="GP53">
        <f ca="1" t="shared" si="30"/>
        <v>0</v>
      </c>
      <c r="GR53">
        <v>0</v>
      </c>
      <c r="GS53">
        <v>3</v>
      </c>
      <c r="GT53">
        <v>0</v>
      </c>
      <c r="GU53" t="s">
        <v>185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185</v>
      </c>
      <c r="HF53" t="s">
        <v>185</v>
      </c>
      <c r="HM53" t="s">
        <v>185</v>
      </c>
      <c r="HN53" t="s">
        <v>91</v>
      </c>
      <c r="HO53" t="s">
        <v>93</v>
      </c>
      <c r="HP53" t="s">
        <v>231</v>
      </c>
      <c r="HQ53" t="s">
        <v>231</v>
      </c>
      <c r="HS53">
        <v>0</v>
      </c>
      <c r="IK53">
        <v>0</v>
      </c>
    </row>
    <row r="54" spans="1:255">
      <c r="A54" s="8">
        <v>17</v>
      </c>
      <c r="B54" s="8">
        <v>1</v>
      </c>
      <c r="C54" s="8">
        <f>ROW(SmtRes!A122)</f>
        <v>122</v>
      </c>
      <c r="D54" s="8">
        <f>ROW(EtalonRes!A138)</f>
        <v>138</v>
      </c>
      <c r="E54" s="8" t="s">
        <v>95</v>
      </c>
      <c r="F54" s="8" t="s">
        <v>263</v>
      </c>
      <c r="G54" s="8" t="s">
        <v>264</v>
      </c>
      <c r="H54" s="8" t="s">
        <v>252</v>
      </c>
      <c r="I54" s="8">
        <v>0.01</v>
      </c>
      <c r="J54" s="8">
        <v>0</v>
      </c>
      <c r="K54" s="8">
        <v>0.01</v>
      </c>
      <c r="L54" s="8">
        <v>0.01</v>
      </c>
      <c r="M54" s="8">
        <v>0</v>
      </c>
      <c r="N54" s="8">
        <f t="shared" si="12"/>
        <v>0.01</v>
      </c>
      <c r="O54" s="8">
        <f ca="1">ROUND(CP54,2)</f>
        <v>348.32</v>
      </c>
      <c r="P54" s="8">
        <f ca="1">SUMIF(SmtRes!AQ115:SmtRes!AQ122,"=1",SmtRes!DF115:SmtRes!DF122)</f>
        <v>2.08</v>
      </c>
      <c r="Q54" s="8">
        <f ca="1">SUMIF(SmtRes!AQ115:SmtRes!AQ122,"=1",SmtRes!DG115:SmtRes!DG122)</f>
        <v>0.92</v>
      </c>
      <c r="R54" s="8">
        <f ca="1">SUMIF(SmtRes!AQ115:SmtRes!AQ122,"=1",SmtRes!DH115:SmtRes!DH122)</f>
        <v>0.77</v>
      </c>
      <c r="S54" s="8">
        <f ca="1">SUMIF(SmtRes!AQ115:SmtRes!AQ122,"=1",SmtRes!DI115:SmtRes!DI122)</f>
        <v>344.55</v>
      </c>
      <c r="T54" s="8">
        <f t="shared" si="14"/>
        <v>0</v>
      </c>
      <c r="U54" s="8">
        <f ca="1">SUMIF(SmtRes!AQ115:SmtRes!AQ122,"=1",SmtRes!CV115:SmtRes!CV122)</f>
        <v>0.43416</v>
      </c>
      <c r="V54" s="8">
        <f ca="1">SUMIF(SmtRes!AQ115:SmtRes!AQ122,"=1",SmtRes!CW115:SmtRes!CW122)</f>
        <v>0.00081</v>
      </c>
      <c r="W54" s="8">
        <f t="shared" si="15"/>
        <v>0</v>
      </c>
      <c r="X54" s="8">
        <f ca="1" t="shared" si="16"/>
        <v>334.96</v>
      </c>
      <c r="Y54" s="8">
        <f ca="1" t="shared" si="17"/>
        <v>176.11</v>
      </c>
      <c r="Z54" s="8"/>
      <c r="AA54" s="8">
        <v>85318860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185</v>
      </c>
      <c r="BE54" s="8" t="s">
        <v>185</v>
      </c>
      <c r="BF54" s="8" t="s">
        <v>185</v>
      </c>
      <c r="BG54" s="8" t="s">
        <v>185</v>
      </c>
      <c r="BH54" s="8">
        <v>0</v>
      </c>
      <c r="BI54" s="8">
        <v>2</v>
      </c>
      <c r="BJ54" s="8" t="s">
        <v>265</v>
      </c>
      <c r="BK54" s="8"/>
      <c r="BL54" s="8"/>
      <c r="BM54" s="8">
        <v>108001</v>
      </c>
      <c r="BN54" s="8">
        <v>0</v>
      </c>
      <c r="BO54" s="8" t="s">
        <v>185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185</v>
      </c>
      <c r="BZ54" s="8">
        <v>97</v>
      </c>
      <c r="CA54" s="8">
        <v>51</v>
      </c>
      <c r="CB54" s="8" t="s">
        <v>185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216</v>
      </c>
      <c r="CO54" s="8">
        <v>0</v>
      </c>
      <c r="CP54" s="8">
        <f ca="1">(P54+Q54+S54+R54)</f>
        <v>348.32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334.9604</v>
      </c>
      <c r="CZ54" s="8">
        <f ca="1">(((S54+R54)*AU54)/100)</f>
        <v>176.1132</v>
      </c>
      <c r="DA54" s="8"/>
      <c r="DB54" s="8">
        <v>33</v>
      </c>
      <c r="DC54" s="8" t="s">
        <v>185</v>
      </c>
      <c r="DD54" s="8" t="s">
        <v>185</v>
      </c>
      <c r="DE54" s="8" t="s">
        <v>217</v>
      </c>
      <c r="DF54" s="8" t="s">
        <v>217</v>
      </c>
      <c r="DG54" s="8" t="s">
        <v>217</v>
      </c>
      <c r="DH54" s="8" t="s">
        <v>185</v>
      </c>
      <c r="DI54" s="8" t="s">
        <v>217</v>
      </c>
      <c r="DJ54" s="8" t="s">
        <v>217</v>
      </c>
      <c r="DK54" s="8" t="s">
        <v>185</v>
      </c>
      <c r="DL54" s="8" t="s">
        <v>185</v>
      </c>
      <c r="DM54" s="8" t="s">
        <v>185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252</v>
      </c>
      <c r="DW54" s="8" t="s">
        <v>252</v>
      </c>
      <c r="DX54" s="8">
        <v>100</v>
      </c>
      <c r="DY54" s="8"/>
      <c r="DZ54" s="8" t="s">
        <v>185</v>
      </c>
      <c r="EA54" s="8" t="s">
        <v>185</v>
      </c>
      <c r="EB54" s="8" t="s">
        <v>185</v>
      </c>
      <c r="EC54" s="8" t="s">
        <v>185</v>
      </c>
      <c r="ED54" s="8"/>
      <c r="EE54" s="8">
        <v>82815029</v>
      </c>
      <c r="EF54" s="8">
        <v>3</v>
      </c>
      <c r="EG54" s="8" t="s">
        <v>230</v>
      </c>
      <c r="EH54" s="8">
        <v>0</v>
      </c>
      <c r="EI54" s="8" t="s">
        <v>185</v>
      </c>
      <c r="EJ54" s="8">
        <v>2</v>
      </c>
      <c r="EK54" s="8">
        <v>108001</v>
      </c>
      <c r="EL54" s="8" t="s">
        <v>231</v>
      </c>
      <c r="EM54" s="8" t="s">
        <v>232</v>
      </c>
      <c r="EN54" s="8"/>
      <c r="EO54" s="8" t="s">
        <v>222</v>
      </c>
      <c r="EP54" s="8"/>
      <c r="EQ54" s="8">
        <v>131072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185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859.39</v>
      </c>
      <c r="GN54" s="8">
        <f ca="1" t="shared" si="28"/>
        <v>0</v>
      </c>
      <c r="GO54" s="8">
        <f ca="1" t="shared" si="29"/>
        <v>859.39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185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185</v>
      </c>
      <c r="HF54" s="8" t="s">
        <v>185</v>
      </c>
      <c r="HG54" s="8"/>
      <c r="HH54" s="8"/>
      <c r="HI54" s="8"/>
      <c r="HJ54" s="8"/>
      <c r="HK54" s="8"/>
      <c r="HL54" s="8"/>
      <c r="HM54" s="8" t="s">
        <v>185</v>
      </c>
      <c r="HN54" s="8" t="s">
        <v>91</v>
      </c>
      <c r="HO54" s="8" t="s">
        <v>93</v>
      </c>
      <c r="HP54" s="8" t="s">
        <v>231</v>
      </c>
      <c r="HQ54" s="8" t="s">
        <v>231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1</v>
      </c>
      <c r="C55">
        <f>ROW(SmtRes!A130)</f>
        <v>130</v>
      </c>
      <c r="D55">
        <f>ROW(EtalonRes!A146)</f>
        <v>146</v>
      </c>
      <c r="E55" t="s">
        <v>95</v>
      </c>
      <c r="F55" t="s">
        <v>263</v>
      </c>
      <c r="G55" t="s">
        <v>264</v>
      </c>
      <c r="H55" t="s">
        <v>252</v>
      </c>
      <c r="I55">
        <v>0.01</v>
      </c>
      <c r="J55">
        <v>0</v>
      </c>
      <c r="K55">
        <v>0.01</v>
      </c>
      <c r="L55">
        <v>0.01</v>
      </c>
      <c r="M55">
        <v>0</v>
      </c>
      <c r="N55">
        <f t="shared" si="12"/>
        <v>0.01</v>
      </c>
      <c r="O55">
        <f ca="1">ROUND(CP55,2)</f>
        <v>348.32</v>
      </c>
      <c r="P55">
        <f ca="1">SUMIF(SmtRes!AQ123:SmtRes!AQ130,"=1",SmtRes!DF123:SmtRes!DF130)</f>
        <v>2.08</v>
      </c>
      <c r="Q55">
        <f ca="1">SUMIF(SmtRes!AQ123:SmtRes!AQ130,"=1",SmtRes!DG123:SmtRes!DG130)</f>
        <v>0.92</v>
      </c>
      <c r="R55">
        <f ca="1">SUMIF(SmtRes!AQ123:SmtRes!AQ130,"=1",SmtRes!DH123:SmtRes!DH130)</f>
        <v>0.77</v>
      </c>
      <c r="S55">
        <f ca="1">SUMIF(SmtRes!AQ123:SmtRes!AQ130,"=1",SmtRes!DI123:SmtRes!DI130)</f>
        <v>344.55</v>
      </c>
      <c r="T55">
        <f t="shared" si="14"/>
        <v>0</v>
      </c>
      <c r="U55">
        <f ca="1">SUMIF(SmtRes!AQ123:SmtRes!AQ130,"=1",SmtRes!CV123:SmtRes!CV130)</f>
        <v>0.43416</v>
      </c>
      <c r="V55">
        <f ca="1">SUMIF(SmtRes!AQ123:SmtRes!AQ130,"=1",SmtRes!CW123:SmtRes!CW130)</f>
        <v>0.00081</v>
      </c>
      <c r="W55">
        <f t="shared" si="15"/>
        <v>0</v>
      </c>
      <c r="X55">
        <f ca="1" t="shared" si="16"/>
        <v>334.96</v>
      </c>
      <c r="Y55">
        <f ca="1" t="shared" si="17"/>
        <v>176.11</v>
      </c>
      <c r="AA55">
        <v>85318795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185</v>
      </c>
      <c r="BE55" t="s">
        <v>185</v>
      </c>
      <c r="BF55" t="s">
        <v>185</v>
      </c>
      <c r="BG55" t="s">
        <v>185</v>
      </c>
      <c r="BH55">
        <v>0</v>
      </c>
      <c r="BI55">
        <v>2</v>
      </c>
      <c r="BJ55" t="s">
        <v>265</v>
      </c>
      <c r="BM55">
        <v>108001</v>
      </c>
      <c r="BN55">
        <v>0</v>
      </c>
      <c r="BO55" t="s">
        <v>185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185</v>
      </c>
      <c r="BZ55">
        <v>97</v>
      </c>
      <c r="CA55">
        <v>51</v>
      </c>
      <c r="CB55" t="s">
        <v>185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216</v>
      </c>
      <c r="CO55">
        <v>0</v>
      </c>
      <c r="CP55">
        <f ca="1">(P55+Q55+S55+R55)</f>
        <v>348.32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334.9604</v>
      </c>
      <c r="CZ55">
        <f ca="1">(((S55+R55)*AU55)/100)</f>
        <v>176.1132</v>
      </c>
      <c r="DB55">
        <v>35</v>
      </c>
      <c r="DC55" t="s">
        <v>185</v>
      </c>
      <c r="DD55" t="s">
        <v>185</v>
      </c>
      <c r="DE55" t="s">
        <v>217</v>
      </c>
      <c r="DF55" t="s">
        <v>217</v>
      </c>
      <c r="DG55" t="s">
        <v>217</v>
      </c>
      <c r="DH55" t="s">
        <v>185</v>
      </c>
      <c r="DI55" t="s">
        <v>217</v>
      </c>
      <c r="DJ55" t="s">
        <v>217</v>
      </c>
      <c r="DK55" t="s">
        <v>185</v>
      </c>
      <c r="DL55" t="s">
        <v>185</v>
      </c>
      <c r="DM55" t="s">
        <v>185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252</v>
      </c>
      <c r="DW55" t="s">
        <v>252</v>
      </c>
      <c r="DX55">
        <v>100</v>
      </c>
      <c r="DZ55" t="s">
        <v>185</v>
      </c>
      <c r="EA55" t="s">
        <v>185</v>
      </c>
      <c r="EB55" t="s">
        <v>185</v>
      </c>
      <c r="EC55" t="s">
        <v>185</v>
      </c>
      <c r="EE55">
        <v>82815029</v>
      </c>
      <c r="EF55">
        <v>3</v>
      </c>
      <c r="EG55" t="s">
        <v>230</v>
      </c>
      <c r="EH55">
        <v>0</v>
      </c>
      <c r="EI55" t="s">
        <v>185</v>
      </c>
      <c r="EJ55">
        <v>2</v>
      </c>
      <c r="EK55">
        <v>108001</v>
      </c>
      <c r="EL55" t="s">
        <v>231</v>
      </c>
      <c r="EM55" t="s">
        <v>232</v>
      </c>
      <c r="EO55" t="s">
        <v>222</v>
      </c>
      <c r="EQ55">
        <v>131072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185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859.39</v>
      </c>
      <c r="GN55">
        <f ca="1" t="shared" si="28"/>
        <v>0</v>
      </c>
      <c r="GO55">
        <f ca="1" t="shared" si="29"/>
        <v>859.39</v>
      </c>
      <c r="GP55">
        <f ca="1" t="shared" si="30"/>
        <v>0</v>
      </c>
      <c r="GR55">
        <v>0</v>
      </c>
      <c r="GS55">
        <v>3</v>
      </c>
      <c r="GT55">
        <v>0</v>
      </c>
      <c r="GU55" t="s">
        <v>185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185</v>
      </c>
      <c r="HF55" t="s">
        <v>185</v>
      </c>
      <c r="HM55" t="s">
        <v>185</v>
      </c>
      <c r="HN55" t="s">
        <v>91</v>
      </c>
      <c r="HO55" t="s">
        <v>93</v>
      </c>
      <c r="HP55" t="s">
        <v>231</v>
      </c>
      <c r="HQ55" t="s">
        <v>231</v>
      </c>
      <c r="HS55">
        <v>0</v>
      </c>
      <c r="IK55">
        <v>0</v>
      </c>
    </row>
    <row r="56" spans="1:255">
      <c r="A56" s="8">
        <v>18</v>
      </c>
      <c r="B56" s="8">
        <v>1</v>
      </c>
      <c r="C56" s="8">
        <v>122</v>
      </c>
      <c r="D56" s="8"/>
      <c r="E56" s="8" t="s">
        <v>266</v>
      </c>
      <c r="F56" s="8" t="s">
        <v>234</v>
      </c>
      <c r="G56" s="8" t="s">
        <v>235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</v>
      </c>
      <c r="N56" s="8">
        <f t="shared" si="12"/>
        <v>0.02</v>
      </c>
      <c r="O56" s="8">
        <f ca="1">ROUND(P56,2)</f>
        <v>5.1</v>
      </c>
      <c r="P56" s="8">
        <f ca="1">ROUND(ROUND(ROUND(SUMIF(SmtRes!AQ123:SmtRes!AQ130,"=1",SmtRes!CU123:SmtRes!CU130),2),2)*I56/100,2)</f>
        <v>5.1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85318860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185</v>
      </c>
      <c r="BE56" s="8" t="s">
        <v>185</v>
      </c>
      <c r="BF56" s="8" t="s">
        <v>185</v>
      </c>
      <c r="BG56" s="8" t="s">
        <v>185</v>
      </c>
      <c r="BH56" s="8">
        <v>3</v>
      </c>
      <c r="BI56" s="8">
        <v>2</v>
      </c>
      <c r="BJ56" s="8" t="s">
        <v>185</v>
      </c>
      <c r="BK56" s="8"/>
      <c r="BL56" s="8"/>
      <c r="BM56" s="8">
        <v>108001</v>
      </c>
      <c r="BN56" s="8">
        <v>0</v>
      </c>
      <c r="BO56" s="8" t="s">
        <v>185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185</v>
      </c>
      <c r="BZ56" s="8">
        <v>97</v>
      </c>
      <c r="CA56" s="8">
        <v>51</v>
      </c>
      <c r="CB56" s="8" t="s">
        <v>185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185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185</v>
      </c>
      <c r="DD56" s="8" t="s">
        <v>185</v>
      </c>
      <c r="DE56" s="8" t="s">
        <v>185</v>
      </c>
      <c r="DF56" s="8" t="s">
        <v>185</v>
      </c>
      <c r="DG56" s="8" t="s">
        <v>185</v>
      </c>
      <c r="DH56" s="8" t="s">
        <v>185</v>
      </c>
      <c r="DI56" s="8" t="s">
        <v>185</v>
      </c>
      <c r="DJ56" s="8" t="s">
        <v>185</v>
      </c>
      <c r="DK56" s="8" t="s">
        <v>185</v>
      </c>
      <c r="DL56" s="8" t="s">
        <v>185</v>
      </c>
      <c r="DM56" s="8" t="s">
        <v>185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185</v>
      </c>
      <c r="EA56" s="8" t="s">
        <v>185</v>
      </c>
      <c r="EB56" s="8" t="s">
        <v>185</v>
      </c>
      <c r="EC56" s="8" t="s">
        <v>185</v>
      </c>
      <c r="ED56" s="8"/>
      <c r="EE56" s="8">
        <v>82815029</v>
      </c>
      <c r="EF56" s="8">
        <v>3</v>
      </c>
      <c r="EG56" s="8" t="s">
        <v>230</v>
      </c>
      <c r="EH56" s="8">
        <v>0</v>
      </c>
      <c r="EI56" s="8" t="s">
        <v>185</v>
      </c>
      <c r="EJ56" s="8">
        <v>2</v>
      </c>
      <c r="EK56" s="8">
        <v>108001</v>
      </c>
      <c r="EL56" s="8" t="s">
        <v>231</v>
      </c>
      <c r="EM56" s="8" t="s">
        <v>232</v>
      </c>
      <c r="EN56" s="8"/>
      <c r="EO56" s="8" t="s">
        <v>185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185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5.1</v>
      </c>
      <c r="GN56" s="8">
        <f ca="1" t="shared" si="28"/>
        <v>0</v>
      </c>
      <c r="GO56" s="8">
        <f ca="1" t="shared" si="29"/>
        <v>5.1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185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185</v>
      </c>
      <c r="HF56" s="8" t="s">
        <v>185</v>
      </c>
      <c r="HG56" s="8"/>
      <c r="HH56" s="8"/>
      <c r="HI56" s="8"/>
      <c r="HJ56" s="8"/>
      <c r="HK56" s="8"/>
      <c r="HL56" s="8"/>
      <c r="HM56" s="8" t="s">
        <v>185</v>
      </c>
      <c r="HN56" s="8" t="s">
        <v>91</v>
      </c>
      <c r="HO56" s="8" t="s">
        <v>93</v>
      </c>
      <c r="HP56" s="8" t="s">
        <v>231</v>
      </c>
      <c r="HQ56" s="8" t="s">
        <v>231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1</v>
      </c>
      <c r="C57">
        <v>130</v>
      </c>
      <c r="E57" t="s">
        <v>266</v>
      </c>
      <c r="F57" t="s">
        <v>234</v>
      </c>
      <c r="G57" t="s">
        <v>235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</v>
      </c>
      <c r="N57">
        <f t="shared" si="12"/>
        <v>0.02</v>
      </c>
      <c r="O57">
        <f ca="1">ROUND(P57,2)</f>
        <v>5.1</v>
      </c>
      <c r="P57">
        <f ca="1">ROUND(ROUND(ROUND(SUMIF(SmtRes!AQ123:SmtRes!AQ130,"=1",SmtRes!CU123:SmtRes!CU130),2),2)*I57/100,2)</f>
        <v>5.1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85318795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185</v>
      </c>
      <c r="BE57" t="s">
        <v>185</v>
      </c>
      <c r="BF57" t="s">
        <v>185</v>
      </c>
      <c r="BG57" t="s">
        <v>185</v>
      </c>
      <c r="BH57">
        <v>3</v>
      </c>
      <c r="BI57">
        <v>2</v>
      </c>
      <c r="BJ57" t="s">
        <v>185</v>
      </c>
      <c r="BM57">
        <v>108001</v>
      </c>
      <c r="BN57">
        <v>0</v>
      </c>
      <c r="BO57" t="s">
        <v>185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185</v>
      </c>
      <c r="BZ57">
        <v>97</v>
      </c>
      <c r="CA57">
        <v>51</v>
      </c>
      <c r="CB57" t="s">
        <v>185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185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185</v>
      </c>
      <c r="DD57" t="s">
        <v>185</v>
      </c>
      <c r="DE57" t="s">
        <v>185</v>
      </c>
      <c r="DF57" t="s">
        <v>185</v>
      </c>
      <c r="DG57" t="s">
        <v>185</v>
      </c>
      <c r="DH57" t="s">
        <v>185</v>
      </c>
      <c r="DI57" t="s">
        <v>185</v>
      </c>
      <c r="DJ57" t="s">
        <v>185</v>
      </c>
      <c r="DK57" t="s">
        <v>185</v>
      </c>
      <c r="DL57" t="s">
        <v>185</v>
      </c>
      <c r="DM57" t="s">
        <v>185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185</v>
      </c>
      <c r="EA57" t="s">
        <v>185</v>
      </c>
      <c r="EB57" t="s">
        <v>185</v>
      </c>
      <c r="EC57" t="s">
        <v>185</v>
      </c>
      <c r="EE57">
        <v>82815029</v>
      </c>
      <c r="EF57">
        <v>3</v>
      </c>
      <c r="EG57" t="s">
        <v>230</v>
      </c>
      <c r="EH57">
        <v>0</v>
      </c>
      <c r="EI57" t="s">
        <v>185</v>
      </c>
      <c r="EJ57">
        <v>2</v>
      </c>
      <c r="EK57">
        <v>108001</v>
      </c>
      <c r="EL57" t="s">
        <v>231</v>
      </c>
      <c r="EM57" t="s">
        <v>232</v>
      </c>
      <c r="EO57" t="s">
        <v>185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185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5.1</v>
      </c>
      <c r="GN57">
        <f ca="1" t="shared" si="28"/>
        <v>0</v>
      </c>
      <c r="GO57">
        <f ca="1" t="shared" si="29"/>
        <v>5.1</v>
      </c>
      <c r="GP57">
        <f ca="1" t="shared" si="30"/>
        <v>0</v>
      </c>
      <c r="GR57">
        <v>0</v>
      </c>
      <c r="GS57">
        <v>3</v>
      </c>
      <c r="GT57">
        <v>0</v>
      </c>
      <c r="GU57" t="s">
        <v>185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185</v>
      </c>
      <c r="HF57" t="s">
        <v>185</v>
      </c>
      <c r="HM57" t="s">
        <v>185</v>
      </c>
      <c r="HN57" t="s">
        <v>91</v>
      </c>
      <c r="HO57" t="s">
        <v>93</v>
      </c>
      <c r="HP57" t="s">
        <v>231</v>
      </c>
      <c r="HQ57" t="s">
        <v>231</v>
      </c>
      <c r="HS57">
        <v>0</v>
      </c>
      <c r="IK57">
        <v>0</v>
      </c>
    </row>
    <row r="58" spans="1:255">
      <c r="A58" s="8">
        <v>17</v>
      </c>
      <c r="B58" s="8">
        <v>1</v>
      </c>
      <c r="C58" s="8">
        <f>ROW(SmtRes!A134)</f>
        <v>134</v>
      </c>
      <c r="D58" s="8">
        <f>ROW(EtalonRes!A152)</f>
        <v>152</v>
      </c>
      <c r="E58" s="8" t="s">
        <v>267</v>
      </c>
      <c r="F58" s="8" t="s">
        <v>268</v>
      </c>
      <c r="G58" s="8" t="s">
        <v>269</v>
      </c>
      <c r="H58" s="8" t="s">
        <v>270</v>
      </c>
      <c r="I58" s="8">
        <v>0</v>
      </c>
      <c r="J58" s="8">
        <v>0</v>
      </c>
      <c r="K58" s="8">
        <v>0</v>
      </c>
      <c r="L58" s="8">
        <v>8</v>
      </c>
      <c r="M58" s="8">
        <v>8</v>
      </c>
      <c r="N58" s="8">
        <f t="shared" si="12"/>
        <v>0</v>
      </c>
      <c r="O58" s="8">
        <f ca="1">ROUND(CP58,2)</f>
        <v>0</v>
      </c>
      <c r="P58" s="8">
        <f ca="1">SUMIF(SmtRes!AQ131:SmtRes!AQ134,"=1",SmtRes!DF131:SmtRes!DF134)</f>
        <v>0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0</v>
      </c>
      <c r="T58" s="8">
        <f t="shared" si="14"/>
        <v>0</v>
      </c>
      <c r="U58" s="8">
        <f ca="1">SUMIF(SmtRes!AQ131:SmtRes!AQ134,"=1",SmtRes!CV131:SmtRes!CV134)</f>
        <v>0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0</v>
      </c>
      <c r="Y58" s="8">
        <f ca="1" t="shared" si="17"/>
        <v>0</v>
      </c>
      <c r="Z58" s="8"/>
      <c r="AA58" s="8">
        <v>85318860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185</v>
      </c>
      <c r="BE58" s="8" t="s">
        <v>185</v>
      </c>
      <c r="BF58" s="8" t="s">
        <v>185</v>
      </c>
      <c r="BG58" s="8" t="s">
        <v>185</v>
      </c>
      <c r="BH58" s="8">
        <v>0</v>
      </c>
      <c r="BI58" s="8">
        <v>2</v>
      </c>
      <c r="BJ58" s="8" t="s">
        <v>271</v>
      </c>
      <c r="BK58" s="8"/>
      <c r="BL58" s="8"/>
      <c r="BM58" s="8">
        <v>108001</v>
      </c>
      <c r="BN58" s="8">
        <v>0</v>
      </c>
      <c r="BO58" s="8" t="s">
        <v>185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185</v>
      </c>
      <c r="BZ58" s="8">
        <v>97</v>
      </c>
      <c r="CA58" s="8">
        <v>51</v>
      </c>
      <c r="CB58" s="8" t="s">
        <v>185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216</v>
      </c>
      <c r="CO58" s="8">
        <v>0</v>
      </c>
      <c r="CP58" s="8">
        <f ca="1">(P58+Q58+S58+R58)</f>
        <v>0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0</v>
      </c>
      <c r="CZ58" s="8">
        <f ca="1">(((S58+R58)*AU58)/100)</f>
        <v>0</v>
      </c>
      <c r="DA58" s="8"/>
      <c r="DB58" s="8">
        <v>37</v>
      </c>
      <c r="DC58" s="8" t="s">
        <v>185</v>
      </c>
      <c r="DD58" s="8" t="s">
        <v>185</v>
      </c>
      <c r="DE58" s="8" t="s">
        <v>217</v>
      </c>
      <c r="DF58" s="8" t="s">
        <v>217</v>
      </c>
      <c r="DG58" s="8" t="s">
        <v>217</v>
      </c>
      <c r="DH58" s="8" t="s">
        <v>185</v>
      </c>
      <c r="DI58" s="8" t="s">
        <v>217</v>
      </c>
      <c r="DJ58" s="8" t="s">
        <v>217</v>
      </c>
      <c r="DK58" s="8" t="s">
        <v>185</v>
      </c>
      <c r="DL58" s="8" t="s">
        <v>185</v>
      </c>
      <c r="DM58" s="8" t="s">
        <v>185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270</v>
      </c>
      <c r="DW58" s="8" t="s">
        <v>270</v>
      </c>
      <c r="DX58" s="8">
        <v>1</v>
      </c>
      <c r="DY58" s="8"/>
      <c r="DZ58" s="8" t="s">
        <v>185</v>
      </c>
      <c r="EA58" s="8" t="s">
        <v>185</v>
      </c>
      <c r="EB58" s="8" t="s">
        <v>185</v>
      </c>
      <c r="EC58" s="8" t="s">
        <v>185</v>
      </c>
      <c r="ED58" s="8"/>
      <c r="EE58" s="8">
        <v>82815029</v>
      </c>
      <c r="EF58" s="8">
        <v>3</v>
      </c>
      <c r="EG58" s="8" t="s">
        <v>230</v>
      </c>
      <c r="EH58" s="8">
        <v>0</v>
      </c>
      <c r="EI58" s="8" t="s">
        <v>185</v>
      </c>
      <c r="EJ58" s="8">
        <v>2</v>
      </c>
      <c r="EK58" s="8">
        <v>108001</v>
      </c>
      <c r="EL58" s="8" t="s">
        <v>231</v>
      </c>
      <c r="EM58" s="8" t="s">
        <v>232</v>
      </c>
      <c r="EN58" s="8"/>
      <c r="EO58" s="8" t="s">
        <v>222</v>
      </c>
      <c r="EP58" s="8"/>
      <c r="EQ58" s="8">
        <v>131072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185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0</v>
      </c>
      <c r="GN58" s="8">
        <f ca="1" t="shared" si="28"/>
        <v>0</v>
      </c>
      <c r="GO58" s="8">
        <f ca="1" t="shared" si="29"/>
        <v>0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185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185</v>
      </c>
      <c r="HF58" s="8" t="s">
        <v>185</v>
      </c>
      <c r="HG58" s="8"/>
      <c r="HH58" s="8"/>
      <c r="HI58" s="8"/>
      <c r="HJ58" s="8"/>
      <c r="HK58" s="8"/>
      <c r="HL58" s="8"/>
      <c r="HM58" s="8" t="s">
        <v>185</v>
      </c>
      <c r="HN58" s="8" t="s">
        <v>91</v>
      </c>
      <c r="HO58" s="8" t="s">
        <v>93</v>
      </c>
      <c r="HP58" s="8" t="s">
        <v>231</v>
      </c>
      <c r="HQ58" s="8" t="s">
        <v>231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1</v>
      </c>
      <c r="C59">
        <f>ROW(SmtRes!A138)</f>
        <v>138</v>
      </c>
      <c r="D59">
        <f>ROW(EtalonRes!A158)</f>
        <v>158</v>
      </c>
      <c r="E59" t="s">
        <v>267</v>
      </c>
      <c r="F59" t="s">
        <v>268</v>
      </c>
      <c r="G59" t="s">
        <v>269</v>
      </c>
      <c r="H59" t="s">
        <v>270</v>
      </c>
      <c r="I59">
        <v>0</v>
      </c>
      <c r="J59">
        <v>0</v>
      </c>
      <c r="K59">
        <v>0</v>
      </c>
      <c r="L59">
        <v>8</v>
      </c>
      <c r="M59">
        <v>8</v>
      </c>
      <c r="N59">
        <f t="shared" si="12"/>
        <v>0</v>
      </c>
      <c r="O59">
        <f ca="1">ROUND(CP59,2)</f>
        <v>0</v>
      </c>
      <c r="P59">
        <f ca="1">SUMIF(SmtRes!AQ135:SmtRes!AQ138,"=1",SmtRes!DF135:SmtRes!DF138)</f>
        <v>0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0</v>
      </c>
      <c r="T59">
        <f t="shared" si="14"/>
        <v>0</v>
      </c>
      <c r="U59">
        <f ca="1">SUMIF(SmtRes!AQ135:SmtRes!AQ138,"=1",SmtRes!CV135:SmtRes!CV138)</f>
        <v>0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0</v>
      </c>
      <c r="Y59">
        <f ca="1" t="shared" si="17"/>
        <v>0</v>
      </c>
      <c r="AA59">
        <v>85318795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185</v>
      </c>
      <c r="BE59" t="s">
        <v>185</v>
      </c>
      <c r="BF59" t="s">
        <v>185</v>
      </c>
      <c r="BG59" t="s">
        <v>185</v>
      </c>
      <c r="BH59">
        <v>0</v>
      </c>
      <c r="BI59">
        <v>2</v>
      </c>
      <c r="BJ59" t="s">
        <v>271</v>
      </c>
      <c r="BM59">
        <v>108001</v>
      </c>
      <c r="BN59">
        <v>0</v>
      </c>
      <c r="BO59" t="s">
        <v>185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185</v>
      </c>
      <c r="BZ59">
        <v>97</v>
      </c>
      <c r="CA59">
        <v>51</v>
      </c>
      <c r="CB59" t="s">
        <v>185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216</v>
      </c>
      <c r="CO59">
        <v>0</v>
      </c>
      <c r="CP59">
        <f ca="1">(P59+Q59+S59+R59)</f>
        <v>0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0</v>
      </c>
      <c r="CZ59">
        <f ca="1">(((S59+R59)*AU59)/100)</f>
        <v>0</v>
      </c>
      <c r="DB59">
        <v>39</v>
      </c>
      <c r="DC59" t="s">
        <v>185</v>
      </c>
      <c r="DD59" t="s">
        <v>185</v>
      </c>
      <c r="DE59" t="s">
        <v>217</v>
      </c>
      <c r="DF59" t="s">
        <v>217</v>
      </c>
      <c r="DG59" t="s">
        <v>217</v>
      </c>
      <c r="DH59" t="s">
        <v>185</v>
      </c>
      <c r="DI59" t="s">
        <v>217</v>
      </c>
      <c r="DJ59" t="s">
        <v>217</v>
      </c>
      <c r="DK59" t="s">
        <v>185</v>
      </c>
      <c r="DL59" t="s">
        <v>185</v>
      </c>
      <c r="DM59" t="s">
        <v>185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270</v>
      </c>
      <c r="DW59" t="s">
        <v>270</v>
      </c>
      <c r="DX59">
        <v>1</v>
      </c>
      <c r="DZ59" t="s">
        <v>185</v>
      </c>
      <c r="EA59" t="s">
        <v>185</v>
      </c>
      <c r="EB59" t="s">
        <v>185</v>
      </c>
      <c r="EC59" t="s">
        <v>185</v>
      </c>
      <c r="EE59">
        <v>82815029</v>
      </c>
      <c r="EF59">
        <v>3</v>
      </c>
      <c r="EG59" t="s">
        <v>230</v>
      </c>
      <c r="EH59">
        <v>0</v>
      </c>
      <c r="EI59" t="s">
        <v>185</v>
      </c>
      <c r="EJ59">
        <v>2</v>
      </c>
      <c r="EK59">
        <v>108001</v>
      </c>
      <c r="EL59" t="s">
        <v>231</v>
      </c>
      <c r="EM59" t="s">
        <v>232</v>
      </c>
      <c r="EO59" t="s">
        <v>222</v>
      </c>
      <c r="EQ59">
        <v>131072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185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0</v>
      </c>
      <c r="GN59">
        <f ca="1" t="shared" si="28"/>
        <v>0</v>
      </c>
      <c r="GO59">
        <f ca="1" t="shared" si="29"/>
        <v>0</v>
      </c>
      <c r="GP59">
        <f ca="1" t="shared" si="30"/>
        <v>0</v>
      </c>
      <c r="GR59">
        <v>0</v>
      </c>
      <c r="GS59">
        <v>3</v>
      </c>
      <c r="GT59">
        <v>0</v>
      </c>
      <c r="GU59" t="s">
        <v>185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185</v>
      </c>
      <c r="HF59" t="s">
        <v>185</v>
      </c>
      <c r="HM59" t="s">
        <v>185</v>
      </c>
      <c r="HN59" t="s">
        <v>91</v>
      </c>
      <c r="HO59" t="s">
        <v>93</v>
      </c>
      <c r="HP59" t="s">
        <v>231</v>
      </c>
      <c r="HQ59" t="s">
        <v>231</v>
      </c>
      <c r="HS59">
        <v>0</v>
      </c>
      <c r="IK59">
        <v>0</v>
      </c>
    </row>
    <row r="60" spans="1:255">
      <c r="A60" s="8">
        <v>18</v>
      </c>
      <c r="B60" s="8">
        <v>1</v>
      </c>
      <c r="C60" s="8">
        <v>134</v>
      </c>
      <c r="D60" s="8"/>
      <c r="E60" s="8" t="s">
        <v>272</v>
      </c>
      <c r="F60" s="8" t="s">
        <v>234</v>
      </c>
      <c r="G60" s="8" t="s">
        <v>235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16</v>
      </c>
      <c r="N60" s="8">
        <f t="shared" si="12"/>
        <v>0</v>
      </c>
      <c r="O60" s="8">
        <f ca="1">ROUND(P60,2)</f>
        <v>0</v>
      </c>
      <c r="P60" s="8">
        <f ca="1">ROUND(ROUND(ROUND(SUMIF(SmtRes!AQ135:SmtRes!AQ138,"=1",SmtRes!CU135:SmtRes!CU138),2),2)*I60/100,2)</f>
        <v>0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85318860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185</v>
      </c>
      <c r="BE60" s="8" t="s">
        <v>185</v>
      </c>
      <c r="BF60" s="8" t="s">
        <v>185</v>
      </c>
      <c r="BG60" s="8" t="s">
        <v>185</v>
      </c>
      <c r="BH60" s="8">
        <v>3</v>
      </c>
      <c r="BI60" s="8">
        <v>2</v>
      </c>
      <c r="BJ60" s="8" t="s">
        <v>185</v>
      </c>
      <c r="BK60" s="8"/>
      <c r="BL60" s="8"/>
      <c r="BM60" s="8">
        <v>108001</v>
      </c>
      <c r="BN60" s="8">
        <v>0</v>
      </c>
      <c r="BO60" s="8" t="s">
        <v>185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185</v>
      </c>
      <c r="BZ60" s="8">
        <v>97</v>
      </c>
      <c r="CA60" s="8">
        <v>51</v>
      </c>
      <c r="CB60" s="8" t="s">
        <v>185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185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185</v>
      </c>
      <c r="DD60" s="8" t="s">
        <v>185</v>
      </c>
      <c r="DE60" s="8" t="s">
        <v>185</v>
      </c>
      <c r="DF60" s="8" t="s">
        <v>185</v>
      </c>
      <c r="DG60" s="8" t="s">
        <v>185</v>
      </c>
      <c r="DH60" s="8" t="s">
        <v>185</v>
      </c>
      <c r="DI60" s="8" t="s">
        <v>185</v>
      </c>
      <c r="DJ60" s="8" t="s">
        <v>185</v>
      </c>
      <c r="DK60" s="8" t="s">
        <v>185</v>
      </c>
      <c r="DL60" s="8" t="s">
        <v>185</v>
      </c>
      <c r="DM60" s="8" t="s">
        <v>185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185</v>
      </c>
      <c r="EA60" s="8" t="s">
        <v>185</v>
      </c>
      <c r="EB60" s="8" t="s">
        <v>185</v>
      </c>
      <c r="EC60" s="8" t="s">
        <v>185</v>
      </c>
      <c r="ED60" s="8"/>
      <c r="EE60" s="8">
        <v>82815029</v>
      </c>
      <c r="EF60" s="8">
        <v>3</v>
      </c>
      <c r="EG60" s="8" t="s">
        <v>230</v>
      </c>
      <c r="EH60" s="8">
        <v>0</v>
      </c>
      <c r="EI60" s="8" t="s">
        <v>185</v>
      </c>
      <c r="EJ60" s="8">
        <v>2</v>
      </c>
      <c r="EK60" s="8">
        <v>108001</v>
      </c>
      <c r="EL60" s="8" t="s">
        <v>231</v>
      </c>
      <c r="EM60" s="8" t="s">
        <v>232</v>
      </c>
      <c r="EN60" s="8"/>
      <c r="EO60" s="8" t="s">
        <v>185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185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0</v>
      </c>
      <c r="GN60" s="8">
        <f ca="1" t="shared" si="28"/>
        <v>0</v>
      </c>
      <c r="GO60" s="8">
        <f ca="1" t="shared" si="29"/>
        <v>0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185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185</v>
      </c>
      <c r="HF60" s="8" t="s">
        <v>185</v>
      </c>
      <c r="HG60" s="8"/>
      <c r="HH60" s="8"/>
      <c r="HI60" s="8"/>
      <c r="HJ60" s="8"/>
      <c r="HK60" s="8"/>
      <c r="HL60" s="8"/>
      <c r="HM60" s="8" t="s">
        <v>185</v>
      </c>
      <c r="HN60" s="8" t="s">
        <v>91</v>
      </c>
      <c r="HO60" s="8" t="s">
        <v>93</v>
      </c>
      <c r="HP60" s="8" t="s">
        <v>231</v>
      </c>
      <c r="HQ60" s="8" t="s">
        <v>231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1</v>
      </c>
      <c r="C61">
        <v>138</v>
      </c>
      <c r="E61" t="s">
        <v>272</v>
      </c>
      <c r="F61" t="s">
        <v>234</v>
      </c>
      <c r="G61" t="s">
        <v>235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16</v>
      </c>
      <c r="N61">
        <f t="shared" si="12"/>
        <v>0</v>
      </c>
      <c r="O61">
        <f ca="1">ROUND(P61,2)</f>
        <v>0</v>
      </c>
      <c r="P61">
        <f ca="1">ROUND(ROUND(ROUND(SUMIF(SmtRes!AQ135:SmtRes!AQ138,"=1",SmtRes!CU135:SmtRes!CU138),2),2)*I61/100,2)</f>
        <v>0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85318795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185</v>
      </c>
      <c r="BE61" t="s">
        <v>185</v>
      </c>
      <c r="BF61" t="s">
        <v>185</v>
      </c>
      <c r="BG61" t="s">
        <v>185</v>
      </c>
      <c r="BH61">
        <v>3</v>
      </c>
      <c r="BI61">
        <v>2</v>
      </c>
      <c r="BJ61" t="s">
        <v>185</v>
      </c>
      <c r="BM61">
        <v>108001</v>
      </c>
      <c r="BN61">
        <v>0</v>
      </c>
      <c r="BO61" t="s">
        <v>185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185</v>
      </c>
      <c r="BZ61">
        <v>97</v>
      </c>
      <c r="CA61">
        <v>51</v>
      </c>
      <c r="CB61" t="s">
        <v>185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185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185</v>
      </c>
      <c r="DD61" t="s">
        <v>185</v>
      </c>
      <c r="DE61" t="s">
        <v>185</v>
      </c>
      <c r="DF61" t="s">
        <v>185</v>
      </c>
      <c r="DG61" t="s">
        <v>185</v>
      </c>
      <c r="DH61" t="s">
        <v>185</v>
      </c>
      <c r="DI61" t="s">
        <v>185</v>
      </c>
      <c r="DJ61" t="s">
        <v>185</v>
      </c>
      <c r="DK61" t="s">
        <v>185</v>
      </c>
      <c r="DL61" t="s">
        <v>185</v>
      </c>
      <c r="DM61" t="s">
        <v>185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185</v>
      </c>
      <c r="EA61" t="s">
        <v>185</v>
      </c>
      <c r="EB61" t="s">
        <v>185</v>
      </c>
      <c r="EC61" t="s">
        <v>185</v>
      </c>
      <c r="EE61">
        <v>82815029</v>
      </c>
      <c r="EF61">
        <v>3</v>
      </c>
      <c r="EG61" t="s">
        <v>230</v>
      </c>
      <c r="EH61">
        <v>0</v>
      </c>
      <c r="EI61" t="s">
        <v>185</v>
      </c>
      <c r="EJ61">
        <v>2</v>
      </c>
      <c r="EK61">
        <v>108001</v>
      </c>
      <c r="EL61" t="s">
        <v>231</v>
      </c>
      <c r="EM61" t="s">
        <v>232</v>
      </c>
      <c r="EO61" t="s">
        <v>185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185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0</v>
      </c>
      <c r="GN61">
        <f ca="1" t="shared" si="28"/>
        <v>0</v>
      </c>
      <c r="GO61">
        <f ca="1" t="shared" si="29"/>
        <v>0</v>
      </c>
      <c r="GP61">
        <f ca="1" t="shared" si="30"/>
        <v>0</v>
      </c>
      <c r="GR61">
        <v>0</v>
      </c>
      <c r="GS61">
        <v>3</v>
      </c>
      <c r="GT61">
        <v>0</v>
      </c>
      <c r="GU61" t="s">
        <v>185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185</v>
      </c>
      <c r="HF61" t="s">
        <v>185</v>
      </c>
      <c r="HM61" t="s">
        <v>185</v>
      </c>
      <c r="HN61" t="s">
        <v>91</v>
      </c>
      <c r="HO61" t="s">
        <v>93</v>
      </c>
      <c r="HP61" t="s">
        <v>231</v>
      </c>
      <c r="HQ61" t="s">
        <v>231</v>
      </c>
      <c r="HS61">
        <v>0</v>
      </c>
      <c r="IK61">
        <v>0</v>
      </c>
    </row>
    <row r="63" spans="1:206">
      <c r="A63" s="7">
        <v>51</v>
      </c>
      <c r="B63" s="7">
        <f>B24</f>
        <v>1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2832.82</v>
      </c>
      <c r="P63" s="7">
        <f ca="1" t="shared" si="48"/>
        <v>52.49</v>
      </c>
      <c r="Q63" s="7">
        <f ca="1" t="shared" si="48"/>
        <v>71.28</v>
      </c>
      <c r="R63" s="7">
        <f ca="1" t="shared" si="48"/>
        <v>54.69</v>
      </c>
      <c r="S63" s="7">
        <f ca="1" t="shared" si="48"/>
        <v>2654.36</v>
      </c>
      <c r="T63" s="7">
        <f t="shared" si="48"/>
        <v>0</v>
      </c>
      <c r="U63" s="7">
        <f ca="1">AH63</f>
        <v>3.440232</v>
      </c>
      <c r="V63" s="7">
        <f ca="1">AI63</f>
        <v>0.05751</v>
      </c>
      <c r="W63" s="7">
        <f>ROUND(AJ63,2)</f>
        <v>0</v>
      </c>
      <c r="X63" s="7">
        <f ca="1">ROUND(AK63,2)</f>
        <v>2603.85</v>
      </c>
      <c r="Y63" s="7">
        <f ca="1">ROUND(AL63,2)</f>
        <v>1348.71</v>
      </c>
      <c r="Z63" s="7"/>
      <c r="AA63" s="7"/>
      <c r="AB63" s="7">
        <f ca="1">ROUND(SUMIF(AA28:AA61,"=85318860",O28:O61),2)</f>
        <v>2832.82</v>
      </c>
      <c r="AC63" s="7">
        <f ca="1">ROUND(SUMIF(AA28:AA61,"=85318860",P28:P61),2)</f>
        <v>52.49</v>
      </c>
      <c r="AD63" s="7">
        <f ca="1">ROUND(SUMIF(AA28:AA61,"=85318860",Q28:Q61),2)</f>
        <v>71.28</v>
      </c>
      <c r="AE63" s="7">
        <f ca="1">ROUND(SUMIF(AA28:AA61,"=85318860",R28:R61),2)</f>
        <v>54.69</v>
      </c>
      <c r="AF63" s="7">
        <f ca="1">ROUND(SUMIF(AA28:AA61,"=85318860",S28:S61),2)</f>
        <v>2654.36</v>
      </c>
      <c r="AG63" s="7">
        <f>ROUND(SUMIF(AA28:AA61,"=85318860",T28:T61),2)</f>
        <v>0</v>
      </c>
      <c r="AH63" s="7">
        <f ca="1">SUMIF(AA28:AA61,"=85318860",U28:U61)</f>
        <v>3.440232</v>
      </c>
      <c r="AI63" s="7">
        <f ca="1">SUMIF(AA28:AA61,"=85318860",V28:V61)</f>
        <v>0.05751</v>
      </c>
      <c r="AJ63" s="7">
        <f>ROUND(SUMIF(AA28:AA61,"=85318860",W28:W61),2)</f>
        <v>0</v>
      </c>
      <c r="AK63" s="7">
        <f ca="1">ROUND(SUMIF(AA28:AA61,"=85318860",X28:X61),2)</f>
        <v>2603.85</v>
      </c>
      <c r="AL63" s="7">
        <f ca="1">ROUND(SUMIF(AA28:AA61,"=85318860",Y28:Y61),2)</f>
        <v>1348.71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6785.38</v>
      </c>
      <c r="AS63" s="7">
        <f ca="1" t="shared" si="49"/>
        <v>684.84</v>
      </c>
      <c r="AT63" s="7">
        <f ca="1" t="shared" si="49"/>
        <v>6100.54</v>
      </c>
      <c r="AU63" s="7">
        <f ca="1" t="shared" si="49"/>
        <v>0</v>
      </c>
      <c r="AV63" s="7">
        <f ca="1" t="shared" si="49"/>
        <v>52.49</v>
      </c>
      <c r="AW63" s="7">
        <f ca="1" t="shared" si="49"/>
        <v>52.49</v>
      </c>
      <c r="AX63" s="7">
        <f ca="1" t="shared" si="49"/>
        <v>0</v>
      </c>
      <c r="AY63" s="7">
        <f ca="1" t="shared" si="49"/>
        <v>52.49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ROUND(SUMIF(AA28:AA61,"=85318860",FQ28:FQ61),2)</f>
        <v>0</v>
      </c>
      <c r="BY63" s="7">
        <f>ROUND(SUMIF(AA28:AA61,"=85318860",FR28:FR61),2)</f>
        <v>0</v>
      </c>
      <c r="BZ63" s="7">
        <f ca="1">ROUND(SUMIF(AA28:AA61,"=85318860",GL28:GL61),2)</f>
        <v>0</v>
      </c>
      <c r="CA63" s="7">
        <f ca="1">ROUND(SUMIF(AA28:AA61,"=85318860",GM28:GM61),2)</f>
        <v>6785.38</v>
      </c>
      <c r="CB63" s="7">
        <f ca="1">ROUND(SUMIF(AA28:AA61,"=85318860",GN28:GN61),2)</f>
        <v>684.84</v>
      </c>
      <c r="CC63" s="7">
        <f ca="1">ROUND(SUMIF(AA28:AA61,"=85318860",GO28:GO61),2)</f>
        <v>6100.54</v>
      </c>
      <c r="CD63" s="7">
        <f ca="1">ROUND(SUMIF(AA28:AA61,"=85318860",GP28:GP61),2)</f>
        <v>0</v>
      </c>
      <c r="CE63" s="7">
        <f ca="1">AC63-BX63</f>
        <v>52.49</v>
      </c>
      <c r="CF63" s="7">
        <f ca="1">AC63-BY63</f>
        <v>52.49</v>
      </c>
      <c r="CG63" s="7">
        <f ca="1">BX63-BZ63</f>
        <v>0</v>
      </c>
      <c r="CH63" s="7">
        <f ca="1">AC63-BX63-BY63+BZ63</f>
        <v>52.49</v>
      </c>
      <c r="CI63" s="7">
        <f ca="1">BY63-BZ63</f>
        <v>0</v>
      </c>
      <c r="CJ63" s="7">
        <f>ROUND(SUMIF(AA28:AA61,"=85318860",GX28:GX61),2)</f>
        <v>0</v>
      </c>
      <c r="CK63" s="7">
        <f>ROUND(SUMIF(AA28:AA61,"=85318860",GY28:GY61),2)</f>
        <v>0</v>
      </c>
      <c r="CL63" s="7">
        <f>ROUND(SUMIF(AA28:AA61,"=85318860",GZ28:GZ61),2)</f>
        <v>0</v>
      </c>
      <c r="CM63" s="7">
        <f>ROUND(SUMIF(AA28:AA61,"=85318860",HD28:HD61),2)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2832.82</v>
      </c>
      <c r="DH63" s="4">
        <f ca="1" t="shared" si="50"/>
        <v>52.49</v>
      </c>
      <c r="DI63" s="4">
        <f ca="1" t="shared" si="50"/>
        <v>71.28</v>
      </c>
      <c r="DJ63" s="4">
        <f ca="1" t="shared" si="50"/>
        <v>54.69</v>
      </c>
      <c r="DK63" s="4">
        <f ca="1" t="shared" si="50"/>
        <v>2654.36</v>
      </c>
      <c r="DL63" s="4">
        <f t="shared" si="50"/>
        <v>0</v>
      </c>
      <c r="DM63" s="4">
        <f ca="1">DZ63</f>
        <v>3.440232</v>
      </c>
      <c r="DN63" s="4">
        <f ca="1">EA63</f>
        <v>0.05751</v>
      </c>
      <c r="DO63" s="4">
        <f>ROUND(EB63,2)</f>
        <v>0</v>
      </c>
      <c r="DP63" s="4">
        <f ca="1">ROUND(EC63,2)</f>
        <v>2603.85</v>
      </c>
      <c r="DQ63" s="4">
        <f ca="1">ROUND(ED63,2)</f>
        <v>1348.71</v>
      </c>
      <c r="DR63" s="4"/>
      <c r="DS63" s="4"/>
      <c r="DT63" s="4">
        <f ca="1">ROUND(SUMIF(AA28:AA61,"=85318795",O28:O61),2)</f>
        <v>2832.82</v>
      </c>
      <c r="DU63" s="4">
        <f ca="1">ROUND(SUMIF(AA28:AA61,"=85318795",P28:P61),2)</f>
        <v>52.49</v>
      </c>
      <c r="DV63" s="4">
        <f ca="1">ROUND(SUMIF(AA28:AA61,"=85318795",Q28:Q61),2)</f>
        <v>71.28</v>
      </c>
      <c r="DW63" s="4">
        <f ca="1">ROUND(SUMIF(AA28:AA61,"=85318795",R28:R61),2)</f>
        <v>54.69</v>
      </c>
      <c r="DX63" s="4">
        <f ca="1">ROUND(SUMIF(AA28:AA61,"=85318795",S28:S61),2)</f>
        <v>2654.36</v>
      </c>
      <c r="DY63" s="4">
        <f>ROUND(SUMIF(AA28:AA61,"=85318795",T28:T61),2)</f>
        <v>0</v>
      </c>
      <c r="DZ63" s="4">
        <f ca="1">SUMIF(AA28:AA61,"=85318795",U28:U61)</f>
        <v>3.440232</v>
      </c>
      <c r="EA63" s="4">
        <f ca="1">SUMIF(AA28:AA61,"=85318795",V28:V61)</f>
        <v>0.05751</v>
      </c>
      <c r="EB63" s="4">
        <f>ROUND(SUMIF(AA28:AA61,"=85318795",W28:W61),2)</f>
        <v>0</v>
      </c>
      <c r="EC63" s="4">
        <f ca="1">ROUND(SUMIF(AA28:AA61,"=85318795",X28:X61),2)</f>
        <v>2603.85</v>
      </c>
      <c r="ED63" s="4">
        <f ca="1">ROUND(SUMIF(AA28:AA61,"=85318795",Y28:Y61),2)</f>
        <v>1348.71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6785.38</v>
      </c>
      <c r="EK63" s="4">
        <f ca="1" t="shared" si="51"/>
        <v>684.84</v>
      </c>
      <c r="EL63" s="4">
        <f ca="1" t="shared" si="51"/>
        <v>6100.54</v>
      </c>
      <c r="EM63" s="4">
        <f ca="1" t="shared" si="51"/>
        <v>0</v>
      </c>
      <c r="EN63" s="4">
        <f ca="1" t="shared" si="51"/>
        <v>52.49</v>
      </c>
      <c r="EO63" s="4">
        <f ca="1" t="shared" si="51"/>
        <v>52.49</v>
      </c>
      <c r="EP63" s="4">
        <f ca="1" t="shared" si="51"/>
        <v>0</v>
      </c>
      <c r="EQ63" s="4">
        <f ca="1" t="shared" si="51"/>
        <v>52.49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ROUND(SUMIF(AA28:AA61,"=85318795",FQ28:FQ61),2)</f>
        <v>0</v>
      </c>
      <c r="FQ63" s="4">
        <f>ROUND(SUMIF(AA28:AA61,"=85318795",FR28:FR61),2)</f>
        <v>0</v>
      </c>
      <c r="FR63" s="4">
        <f ca="1">ROUND(SUMIF(AA28:AA61,"=85318795",GL28:GL61),2)</f>
        <v>0</v>
      </c>
      <c r="FS63" s="4">
        <f ca="1">ROUND(SUMIF(AA28:AA61,"=85318795",GM28:GM61),2)</f>
        <v>6785.38</v>
      </c>
      <c r="FT63" s="4">
        <f ca="1">ROUND(SUMIF(AA28:AA61,"=85318795",GN28:GN61),2)</f>
        <v>684.84</v>
      </c>
      <c r="FU63" s="4">
        <f ca="1">ROUND(SUMIF(AA28:AA61,"=85318795",GO28:GO61),2)</f>
        <v>6100.54</v>
      </c>
      <c r="FV63" s="4">
        <f ca="1">ROUND(SUMIF(AA28:AA61,"=85318795",GP28:GP61),2)</f>
        <v>0</v>
      </c>
      <c r="FW63" s="4">
        <f ca="1">DU63-FP63</f>
        <v>52.49</v>
      </c>
      <c r="FX63" s="4">
        <f ca="1">DU63-FQ63</f>
        <v>52.49</v>
      </c>
      <c r="FY63" s="4">
        <f ca="1">FP63-FR63</f>
        <v>0</v>
      </c>
      <c r="FZ63" s="4">
        <f ca="1">DU63-FP63-FQ63+FR63</f>
        <v>52.49</v>
      </c>
      <c r="GA63" s="4">
        <f ca="1">FQ63-FR63</f>
        <v>0</v>
      </c>
      <c r="GB63" s="4">
        <f>ROUND(SUMIF(AA28:AA61,"=85318795",GX28:GX61),2)</f>
        <v>0</v>
      </c>
      <c r="GC63" s="4">
        <f>ROUND(SUMIF(AA28:AA61,"=85318795",GY28:GY61),2)</f>
        <v>0</v>
      </c>
      <c r="GD63" s="4">
        <f>ROUND(SUMIF(AA28:AA61,"=85318795",GZ28:GZ61),2)</f>
        <v>0</v>
      </c>
      <c r="GE63" s="4">
        <f>ROUND(SUMIF(AA28:AA61,"=85318795",HD28:HD61),2)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2832.82</v>
      </c>
      <c r="G65" s="9" t="s">
        <v>273</v>
      </c>
      <c r="H65" s="9" t="s">
        <v>274</v>
      </c>
      <c r="I65" s="9"/>
      <c r="J65" s="9"/>
      <c r="K65" s="9">
        <v>201</v>
      </c>
      <c r="L65" s="9">
        <v>1</v>
      </c>
      <c r="M65" s="9">
        <v>3</v>
      </c>
      <c r="N65" s="9" t="s">
        <v>185</v>
      </c>
      <c r="O65" s="9">
        <v>2</v>
      </c>
      <c r="P65" s="9">
        <f ca="1">ROUND(Source!DG63,O65)</f>
        <v>2832.82</v>
      </c>
      <c r="Q65" s="9"/>
      <c r="R65" s="9"/>
      <c r="S65" s="9"/>
      <c r="T65" s="9"/>
      <c r="U65" s="9"/>
      <c r="V65" s="9"/>
      <c r="W65" s="9">
        <v>2832.82</v>
      </c>
      <c r="X65" s="9">
        <v>1</v>
      </c>
      <c r="Y65" s="9">
        <v>2832.82</v>
      </c>
      <c r="Z65" s="9">
        <v>2832.82</v>
      </c>
      <c r="AA65" s="9">
        <v>1</v>
      </c>
      <c r="AB65" s="9">
        <v>2832.82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52.49</v>
      </c>
      <c r="G66" s="9" t="s">
        <v>275</v>
      </c>
      <c r="H66" s="9" t="s">
        <v>276</v>
      </c>
      <c r="I66" s="9"/>
      <c r="J66" s="9"/>
      <c r="K66" s="9">
        <v>202</v>
      </c>
      <c r="L66" s="9">
        <v>2</v>
      </c>
      <c r="M66" s="9">
        <v>3</v>
      </c>
      <c r="N66" s="9" t="s">
        <v>185</v>
      </c>
      <c r="O66" s="9">
        <v>2</v>
      </c>
      <c r="P66" s="9">
        <f ca="1">ROUND(Source!DH63,O66)</f>
        <v>52.49</v>
      </c>
      <c r="Q66" s="9"/>
      <c r="R66" s="9"/>
      <c r="S66" s="9"/>
      <c r="T66" s="9"/>
      <c r="U66" s="9"/>
      <c r="V66" s="9"/>
      <c r="W66" s="9">
        <v>52.49</v>
      </c>
      <c r="X66" s="9">
        <v>1</v>
      </c>
      <c r="Y66" s="9">
        <v>52.49</v>
      </c>
      <c r="Z66" s="9">
        <v>52.49</v>
      </c>
      <c r="AA66" s="9">
        <v>1</v>
      </c>
      <c r="AB66" s="9">
        <v>52.49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277</v>
      </c>
      <c r="H67" s="9" t="s">
        <v>278</v>
      </c>
      <c r="I67" s="9"/>
      <c r="J67" s="9"/>
      <c r="K67" s="9">
        <v>222</v>
      </c>
      <c r="L67" s="9">
        <v>3</v>
      </c>
      <c r="M67" s="9">
        <v>3</v>
      </c>
      <c r="N67" s="9" t="s">
        <v>185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52.49</v>
      </c>
      <c r="G68" s="9" t="s">
        <v>279</v>
      </c>
      <c r="H68" s="9" t="s">
        <v>280</v>
      </c>
      <c r="I68" s="9"/>
      <c r="J68" s="9"/>
      <c r="K68" s="9">
        <v>225</v>
      </c>
      <c r="L68" s="9">
        <v>4</v>
      </c>
      <c r="M68" s="9">
        <v>3</v>
      </c>
      <c r="N68" s="9" t="s">
        <v>185</v>
      </c>
      <c r="O68" s="9">
        <v>2</v>
      </c>
      <c r="P68" s="9">
        <f ca="1">ROUND(Source!EN63,O68)</f>
        <v>52.49</v>
      </c>
      <c r="Q68" s="9"/>
      <c r="R68" s="9"/>
      <c r="S68" s="9"/>
      <c r="T68" s="9"/>
      <c r="U68" s="9"/>
      <c r="V68" s="9"/>
      <c r="W68" s="9">
        <v>52.49</v>
      </c>
      <c r="X68" s="9">
        <v>1</v>
      </c>
      <c r="Y68" s="9">
        <v>52.49</v>
      </c>
      <c r="Z68" s="9">
        <v>52.49</v>
      </c>
      <c r="AA68" s="9">
        <v>1</v>
      </c>
      <c r="AB68" s="9">
        <v>52.49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52.49</v>
      </c>
      <c r="G69" s="9" t="s">
        <v>281</v>
      </c>
      <c r="H69" s="9" t="s">
        <v>282</v>
      </c>
      <c r="I69" s="9"/>
      <c r="J69" s="9"/>
      <c r="K69" s="9">
        <v>226</v>
      </c>
      <c r="L69" s="9">
        <v>5</v>
      </c>
      <c r="M69" s="9">
        <v>3</v>
      </c>
      <c r="N69" s="9" t="s">
        <v>185</v>
      </c>
      <c r="O69" s="9">
        <v>2</v>
      </c>
      <c r="P69" s="9">
        <f ca="1">ROUND(Source!EO63,O69)</f>
        <v>52.49</v>
      </c>
      <c r="Q69" s="9"/>
      <c r="R69" s="9"/>
      <c r="S69" s="9"/>
      <c r="T69" s="9"/>
      <c r="U69" s="9"/>
      <c r="V69" s="9"/>
      <c r="W69" s="9">
        <v>52.49</v>
      </c>
      <c r="X69" s="9">
        <v>1</v>
      </c>
      <c r="Y69" s="9">
        <v>52.49</v>
      </c>
      <c r="Z69" s="9">
        <v>52.49</v>
      </c>
      <c r="AA69" s="9">
        <v>1</v>
      </c>
      <c r="AB69" s="9">
        <v>52.49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283</v>
      </c>
      <c r="H70" s="9" t="s">
        <v>284</v>
      </c>
      <c r="I70" s="9"/>
      <c r="J70" s="9"/>
      <c r="K70" s="9">
        <v>227</v>
      </c>
      <c r="L70" s="9">
        <v>6</v>
      </c>
      <c r="M70" s="9">
        <v>3</v>
      </c>
      <c r="N70" s="9" t="s">
        <v>185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52.49</v>
      </c>
      <c r="G71" s="9" t="s">
        <v>285</v>
      </c>
      <c r="H71" s="9" t="s">
        <v>286</v>
      </c>
      <c r="I71" s="9"/>
      <c r="J71" s="9"/>
      <c r="K71" s="9">
        <v>228</v>
      </c>
      <c r="L71" s="9">
        <v>7</v>
      </c>
      <c r="M71" s="9">
        <v>3</v>
      </c>
      <c r="N71" s="9" t="s">
        <v>185</v>
      </c>
      <c r="O71" s="9">
        <v>2</v>
      </c>
      <c r="P71" s="9">
        <f ca="1">ROUND(Source!EQ63,O71)</f>
        <v>52.49</v>
      </c>
      <c r="Q71" s="9"/>
      <c r="R71" s="9"/>
      <c r="S71" s="9"/>
      <c r="T71" s="9"/>
      <c r="U71" s="9"/>
      <c r="V71" s="9"/>
      <c r="W71" s="9">
        <v>52.49</v>
      </c>
      <c r="X71" s="9">
        <v>1</v>
      </c>
      <c r="Y71" s="9">
        <v>52.49</v>
      </c>
      <c r="Z71" s="9">
        <v>52.49</v>
      </c>
      <c r="AA71" s="9">
        <v>1</v>
      </c>
      <c r="AB71" s="9">
        <v>52.49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287</v>
      </c>
      <c r="H72" s="9" t="s">
        <v>288</v>
      </c>
      <c r="I72" s="9"/>
      <c r="J72" s="9"/>
      <c r="K72" s="9">
        <v>216</v>
      </c>
      <c r="L72" s="9">
        <v>8</v>
      </c>
      <c r="M72" s="9">
        <v>3</v>
      </c>
      <c r="N72" s="9" t="s">
        <v>185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289</v>
      </c>
      <c r="H73" s="9" t="s">
        <v>290</v>
      </c>
      <c r="I73" s="9"/>
      <c r="J73" s="9"/>
      <c r="K73" s="9">
        <v>223</v>
      </c>
      <c r="L73" s="9">
        <v>9</v>
      </c>
      <c r="M73" s="9">
        <v>3</v>
      </c>
      <c r="N73" s="9" t="s">
        <v>185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291</v>
      </c>
      <c r="H74" s="9" t="s">
        <v>292</v>
      </c>
      <c r="I74" s="9"/>
      <c r="J74" s="9"/>
      <c r="K74" s="9">
        <v>229</v>
      </c>
      <c r="L74" s="9">
        <v>10</v>
      </c>
      <c r="M74" s="9">
        <v>3</v>
      </c>
      <c r="N74" s="9" t="s">
        <v>185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71.28</v>
      </c>
      <c r="G75" s="9" t="s">
        <v>293</v>
      </c>
      <c r="H75" s="9" t="s">
        <v>294</v>
      </c>
      <c r="I75" s="9"/>
      <c r="J75" s="9"/>
      <c r="K75" s="9">
        <v>203</v>
      </c>
      <c r="L75" s="9">
        <v>11</v>
      </c>
      <c r="M75" s="9">
        <v>3</v>
      </c>
      <c r="N75" s="9" t="s">
        <v>185</v>
      </c>
      <c r="O75" s="9">
        <v>2</v>
      </c>
      <c r="P75" s="9">
        <f ca="1">ROUND(Source!DI63,O75)</f>
        <v>71.28</v>
      </c>
      <c r="Q75" s="9"/>
      <c r="R75" s="9"/>
      <c r="S75" s="9"/>
      <c r="T75" s="9"/>
      <c r="U75" s="9"/>
      <c r="V75" s="9"/>
      <c r="W75" s="9">
        <v>71.28</v>
      </c>
      <c r="X75" s="9">
        <v>1</v>
      </c>
      <c r="Y75" s="9">
        <v>71.28</v>
      </c>
      <c r="Z75" s="9">
        <v>71.28</v>
      </c>
      <c r="AA75" s="9">
        <v>1</v>
      </c>
      <c r="AB75" s="9">
        <v>71.28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295</v>
      </c>
      <c r="H76" s="9" t="s">
        <v>296</v>
      </c>
      <c r="I76" s="9"/>
      <c r="J76" s="9"/>
      <c r="K76" s="9">
        <v>231</v>
      </c>
      <c r="L76" s="9">
        <v>12</v>
      </c>
      <c r="M76" s="9">
        <v>3</v>
      </c>
      <c r="N76" s="9" t="s">
        <v>185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54.69</v>
      </c>
      <c r="G77" s="9" t="s">
        <v>297</v>
      </c>
      <c r="H77" s="9" t="s">
        <v>298</v>
      </c>
      <c r="I77" s="9"/>
      <c r="J77" s="9"/>
      <c r="K77" s="9">
        <v>204</v>
      </c>
      <c r="L77" s="9">
        <v>13</v>
      </c>
      <c r="M77" s="9">
        <v>3</v>
      </c>
      <c r="N77" s="9" t="s">
        <v>185</v>
      </c>
      <c r="O77" s="9">
        <v>2</v>
      </c>
      <c r="P77" s="9">
        <f ca="1">ROUND(Source!DJ63,O77)</f>
        <v>54.69</v>
      </c>
      <c r="Q77" s="9"/>
      <c r="R77" s="9"/>
      <c r="S77" s="9"/>
      <c r="T77" s="9"/>
      <c r="U77" s="9"/>
      <c r="V77" s="9"/>
      <c r="W77" s="9">
        <v>54.69</v>
      </c>
      <c r="X77" s="9">
        <v>1</v>
      </c>
      <c r="Y77" s="9">
        <v>54.69</v>
      </c>
      <c r="Z77" s="9">
        <v>54.69</v>
      </c>
      <c r="AA77" s="9">
        <v>1</v>
      </c>
      <c r="AB77" s="9">
        <v>54.69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2654.36</v>
      </c>
      <c r="G78" s="9" t="s">
        <v>299</v>
      </c>
      <c r="H78" s="9" t="s">
        <v>300</v>
      </c>
      <c r="I78" s="9"/>
      <c r="J78" s="9"/>
      <c r="K78" s="9">
        <v>205</v>
      </c>
      <c r="L78" s="9">
        <v>14</v>
      </c>
      <c r="M78" s="9">
        <v>3</v>
      </c>
      <c r="N78" s="9" t="s">
        <v>185</v>
      </c>
      <c r="O78" s="9">
        <v>2</v>
      </c>
      <c r="P78" s="9">
        <f ca="1">ROUND(Source!DK63,O78)</f>
        <v>2654.36</v>
      </c>
      <c r="Q78" s="9"/>
      <c r="R78" s="9"/>
      <c r="S78" s="9"/>
      <c r="T78" s="9"/>
      <c r="U78" s="9"/>
      <c r="V78" s="9"/>
      <c r="W78" s="9">
        <v>2654.36</v>
      </c>
      <c r="X78" s="9">
        <v>1</v>
      </c>
      <c r="Y78" s="9">
        <v>2654.36</v>
      </c>
      <c r="Z78" s="9">
        <v>2654.36</v>
      </c>
      <c r="AA78" s="9">
        <v>1</v>
      </c>
      <c r="AB78" s="9">
        <v>2654.36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301</v>
      </c>
      <c r="H79" s="9" t="s">
        <v>302</v>
      </c>
      <c r="I79" s="9"/>
      <c r="J79" s="9"/>
      <c r="K79" s="9">
        <v>232</v>
      </c>
      <c r="L79" s="9">
        <v>15</v>
      </c>
      <c r="M79" s="9">
        <v>3</v>
      </c>
      <c r="N79" s="9" t="s">
        <v>185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684.84</v>
      </c>
      <c r="G80" s="9" t="s">
        <v>303</v>
      </c>
      <c r="H80" s="9" t="s">
        <v>304</v>
      </c>
      <c r="I80" s="9"/>
      <c r="J80" s="9"/>
      <c r="K80" s="9">
        <v>214</v>
      </c>
      <c r="L80" s="9">
        <v>16</v>
      </c>
      <c r="M80" s="9">
        <v>3</v>
      </c>
      <c r="N80" s="9" t="s">
        <v>185</v>
      </c>
      <c r="O80" s="9">
        <v>2</v>
      </c>
      <c r="P80" s="9">
        <f ca="1">ROUND(Source!EK63,O80)</f>
        <v>684.84</v>
      </c>
      <c r="Q80" s="9"/>
      <c r="R80" s="9"/>
      <c r="S80" s="9"/>
      <c r="T80" s="9"/>
      <c r="U80" s="9"/>
      <c r="V80" s="9"/>
      <c r="W80" s="9">
        <v>684.84</v>
      </c>
      <c r="X80" s="9">
        <v>1</v>
      </c>
      <c r="Y80" s="9">
        <v>684.84</v>
      </c>
      <c r="Z80" s="9">
        <v>684.84</v>
      </c>
      <c r="AA80" s="9">
        <v>1</v>
      </c>
      <c r="AB80" s="9">
        <v>684.84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6100.54</v>
      </c>
      <c r="G81" s="9" t="s">
        <v>305</v>
      </c>
      <c r="H81" s="9" t="s">
        <v>306</v>
      </c>
      <c r="I81" s="9"/>
      <c r="J81" s="9"/>
      <c r="K81" s="9">
        <v>215</v>
      </c>
      <c r="L81" s="9">
        <v>17</v>
      </c>
      <c r="M81" s="9">
        <v>3</v>
      </c>
      <c r="N81" s="9" t="s">
        <v>185</v>
      </c>
      <c r="O81" s="9">
        <v>2</v>
      </c>
      <c r="P81" s="9">
        <f ca="1">ROUND(Source!EL63,O81)</f>
        <v>6100.54</v>
      </c>
      <c r="Q81" s="9"/>
      <c r="R81" s="9"/>
      <c r="S81" s="9"/>
      <c r="T81" s="9"/>
      <c r="U81" s="9"/>
      <c r="V81" s="9"/>
      <c r="W81" s="9">
        <v>6100.54</v>
      </c>
      <c r="X81" s="9">
        <v>1</v>
      </c>
      <c r="Y81" s="9">
        <v>6100.54</v>
      </c>
      <c r="Z81" s="9">
        <v>6100.54</v>
      </c>
      <c r="AA81" s="9">
        <v>1</v>
      </c>
      <c r="AB81" s="9">
        <v>6100.54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307</v>
      </c>
      <c r="H82" s="9" t="s">
        <v>308</v>
      </c>
      <c r="I82" s="9"/>
      <c r="J82" s="9"/>
      <c r="K82" s="9">
        <v>217</v>
      </c>
      <c r="L82" s="9">
        <v>18</v>
      </c>
      <c r="M82" s="9">
        <v>3</v>
      </c>
      <c r="N82" s="9" t="s">
        <v>185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309</v>
      </c>
      <c r="H83" s="9" t="s">
        <v>310</v>
      </c>
      <c r="I83" s="9"/>
      <c r="J83" s="9"/>
      <c r="K83" s="9">
        <v>230</v>
      </c>
      <c r="L83" s="9">
        <v>19</v>
      </c>
      <c r="M83" s="9">
        <v>3</v>
      </c>
      <c r="N83" s="9" t="s">
        <v>185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311</v>
      </c>
      <c r="H84" s="9" t="s">
        <v>312</v>
      </c>
      <c r="I84" s="9"/>
      <c r="J84" s="9"/>
      <c r="K84" s="9">
        <v>206</v>
      </c>
      <c r="L84" s="9">
        <v>20</v>
      </c>
      <c r="M84" s="9">
        <v>3</v>
      </c>
      <c r="N84" s="9" t="s">
        <v>185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3.440232</v>
      </c>
      <c r="G85" s="9" t="s">
        <v>313</v>
      </c>
      <c r="H85" s="9" t="s">
        <v>314</v>
      </c>
      <c r="I85" s="9"/>
      <c r="J85" s="9"/>
      <c r="K85" s="9">
        <v>207</v>
      </c>
      <c r="L85" s="9">
        <v>21</v>
      </c>
      <c r="M85" s="9">
        <v>3</v>
      </c>
      <c r="N85" s="9" t="s">
        <v>185</v>
      </c>
      <c r="O85" s="9">
        <v>7</v>
      </c>
      <c r="P85" s="9">
        <f ca="1">ROUND(Source!DM63,O85)</f>
        <v>3.440232</v>
      </c>
      <c r="Q85" s="9"/>
      <c r="R85" s="9"/>
      <c r="S85" s="9"/>
      <c r="T85" s="9"/>
      <c r="U85" s="9"/>
      <c r="V85" s="9"/>
      <c r="W85" s="9">
        <v>3.440232</v>
      </c>
      <c r="X85" s="9">
        <v>1</v>
      </c>
      <c r="Y85" s="9">
        <v>3.440232</v>
      </c>
      <c r="Z85" s="9">
        <v>3.440232</v>
      </c>
      <c r="AA85" s="9">
        <v>1</v>
      </c>
      <c r="AB85" s="9">
        <v>3.440232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0.05751</v>
      </c>
      <c r="G86" s="9" t="s">
        <v>315</v>
      </c>
      <c r="H86" s="9" t="s">
        <v>316</v>
      </c>
      <c r="I86" s="9"/>
      <c r="J86" s="9"/>
      <c r="K86" s="9">
        <v>208</v>
      </c>
      <c r="L86" s="9">
        <v>22</v>
      </c>
      <c r="M86" s="9">
        <v>3</v>
      </c>
      <c r="N86" s="9" t="s">
        <v>185</v>
      </c>
      <c r="O86" s="9">
        <v>7</v>
      </c>
      <c r="P86" s="9">
        <f ca="1">ROUND(Source!DN63,O86)</f>
        <v>0.05751</v>
      </c>
      <c r="Q86" s="9"/>
      <c r="R86" s="9"/>
      <c r="S86" s="9"/>
      <c r="T86" s="9"/>
      <c r="U86" s="9"/>
      <c r="V86" s="9"/>
      <c r="W86" s="9">
        <v>0.05751</v>
      </c>
      <c r="X86" s="9">
        <v>1</v>
      </c>
      <c r="Y86" s="9">
        <v>0.05751</v>
      </c>
      <c r="Z86" s="9">
        <v>0.05751</v>
      </c>
      <c r="AA86" s="9">
        <v>1</v>
      </c>
      <c r="AB86" s="9">
        <v>0.05751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317</v>
      </c>
      <c r="H87" s="9" t="s">
        <v>318</v>
      </c>
      <c r="I87" s="9"/>
      <c r="J87" s="9"/>
      <c r="K87" s="9">
        <v>209</v>
      </c>
      <c r="L87" s="9">
        <v>23</v>
      </c>
      <c r="M87" s="9">
        <v>3</v>
      </c>
      <c r="N87" s="9" t="s">
        <v>185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319</v>
      </c>
      <c r="H88" s="9" t="s">
        <v>320</v>
      </c>
      <c r="I88" s="9"/>
      <c r="J88" s="9"/>
      <c r="K88" s="9">
        <v>233</v>
      </c>
      <c r="L88" s="9">
        <v>24</v>
      </c>
      <c r="M88" s="9">
        <v>3</v>
      </c>
      <c r="N88" s="9" t="s">
        <v>185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2603.85</v>
      </c>
      <c r="G89" s="9" t="s">
        <v>321</v>
      </c>
      <c r="H89" s="9" t="s">
        <v>322</v>
      </c>
      <c r="I89" s="9"/>
      <c r="J89" s="9"/>
      <c r="K89" s="9">
        <v>210</v>
      </c>
      <c r="L89" s="9">
        <v>25</v>
      </c>
      <c r="M89" s="9">
        <v>3</v>
      </c>
      <c r="N89" s="9" t="s">
        <v>185</v>
      </c>
      <c r="O89" s="9">
        <v>2</v>
      </c>
      <c r="P89" s="9">
        <f ca="1">ROUND(Source!DP63,O89)</f>
        <v>2603.85</v>
      </c>
      <c r="Q89" s="9"/>
      <c r="R89" s="9"/>
      <c r="S89" s="9"/>
      <c r="T89" s="9"/>
      <c r="U89" s="9"/>
      <c r="V89" s="9"/>
      <c r="W89" s="9">
        <v>2603.85</v>
      </c>
      <c r="X89" s="9">
        <v>1</v>
      </c>
      <c r="Y89" s="9">
        <v>2603.85</v>
      </c>
      <c r="Z89" s="9">
        <v>2603.85</v>
      </c>
      <c r="AA89" s="9">
        <v>1</v>
      </c>
      <c r="AB89" s="9">
        <v>2603.85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1348.71</v>
      </c>
      <c r="G90" s="9" t="s">
        <v>323</v>
      </c>
      <c r="H90" s="9" t="s">
        <v>324</v>
      </c>
      <c r="I90" s="9"/>
      <c r="J90" s="9"/>
      <c r="K90" s="9">
        <v>211</v>
      </c>
      <c r="L90" s="9">
        <v>26</v>
      </c>
      <c r="M90" s="9">
        <v>3</v>
      </c>
      <c r="N90" s="9" t="s">
        <v>185</v>
      </c>
      <c r="O90" s="9">
        <v>2</v>
      </c>
      <c r="P90" s="9">
        <f ca="1">ROUND(Source!DQ63,O90)</f>
        <v>1348.71</v>
      </c>
      <c r="Q90" s="9"/>
      <c r="R90" s="9"/>
      <c r="S90" s="9"/>
      <c r="T90" s="9"/>
      <c r="U90" s="9"/>
      <c r="V90" s="9"/>
      <c r="W90" s="9">
        <v>1348.71</v>
      </c>
      <c r="X90" s="9">
        <v>1</v>
      </c>
      <c r="Y90" s="9">
        <v>1348.71</v>
      </c>
      <c r="Z90" s="9">
        <v>1348.71</v>
      </c>
      <c r="AA90" s="9">
        <v>1</v>
      </c>
      <c r="AB90" s="9">
        <v>1348.71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6785.38</v>
      </c>
      <c r="G91" s="9" t="s">
        <v>325</v>
      </c>
      <c r="H91" s="9" t="s">
        <v>326</v>
      </c>
      <c r="I91" s="9"/>
      <c r="J91" s="9"/>
      <c r="K91" s="9">
        <v>224</v>
      </c>
      <c r="L91" s="9">
        <v>27</v>
      </c>
      <c r="M91" s="9">
        <v>3</v>
      </c>
      <c r="N91" s="9" t="s">
        <v>185</v>
      </c>
      <c r="O91" s="9">
        <v>2</v>
      </c>
      <c r="P91" s="9">
        <f ca="1">ROUND(Source!EJ63,O91)</f>
        <v>6785.38</v>
      </c>
      <c r="Q91" s="9"/>
      <c r="R91" s="9"/>
      <c r="S91" s="9"/>
      <c r="T91" s="9"/>
      <c r="U91" s="9"/>
      <c r="V91" s="9"/>
      <c r="W91" s="9">
        <v>6785.38</v>
      </c>
      <c r="X91" s="9">
        <v>1</v>
      </c>
      <c r="Y91" s="9">
        <v>6785.38</v>
      </c>
      <c r="Z91" s="9">
        <v>6785.38</v>
      </c>
      <c r="AA91" s="9">
        <v>1</v>
      </c>
      <c r="AB91" s="9">
        <v>6785.38</v>
      </c>
    </row>
    <row r="93" spans="1:88">
      <c r="A93" s="1">
        <v>4</v>
      </c>
      <c r="B93" s="1">
        <v>0</v>
      </c>
      <c r="C93" s="1"/>
      <c r="D93" s="1">
        <f>ROW(A114)</f>
        <v>114</v>
      </c>
      <c r="E93" s="1"/>
      <c r="F93" s="1" t="s">
        <v>210</v>
      </c>
      <c r="G93" s="1" t="s">
        <v>327</v>
      </c>
      <c r="H93" s="1" t="s">
        <v>185</v>
      </c>
      <c r="I93" s="1">
        <v>0</v>
      </c>
      <c r="J93" s="1"/>
      <c r="K93" s="1">
        <v>0</v>
      </c>
      <c r="L93" s="1"/>
      <c r="M93" s="1" t="s">
        <v>185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185</v>
      </c>
      <c r="V93" s="1">
        <v>0</v>
      </c>
      <c r="W93" s="1"/>
      <c r="X93" s="1"/>
      <c r="Y93" s="1"/>
      <c r="Z93" s="1"/>
      <c r="AA93" s="1"/>
      <c r="AB93" s="1" t="s">
        <v>185</v>
      </c>
      <c r="AC93" s="1" t="s">
        <v>185</v>
      </c>
      <c r="AD93" s="1" t="s">
        <v>185</v>
      </c>
      <c r="AE93" s="1" t="s">
        <v>185</v>
      </c>
      <c r="AF93" s="1" t="s">
        <v>185</v>
      </c>
      <c r="AG93" s="1" t="s">
        <v>185</v>
      </c>
      <c r="AH93" s="1"/>
      <c r="AI93" s="1"/>
      <c r="AJ93" s="1"/>
      <c r="AK93" s="1"/>
      <c r="AL93" s="1"/>
      <c r="AM93" s="1"/>
      <c r="AN93" s="1"/>
      <c r="AO93" s="1"/>
      <c r="AP93" s="1" t="s">
        <v>185</v>
      </c>
      <c r="AQ93" s="1" t="s">
        <v>185</v>
      </c>
      <c r="AR93" s="1" t="s">
        <v>185</v>
      </c>
      <c r="AS93" s="1"/>
      <c r="AT93" s="1"/>
      <c r="AU93" s="1"/>
      <c r="AV93" s="1"/>
      <c r="AW93" s="1"/>
      <c r="AX93" s="1"/>
      <c r="AY93" s="1"/>
      <c r="AZ93" s="1" t="s">
        <v>185</v>
      </c>
      <c r="BA93" s="1"/>
      <c r="BB93" s="1" t="s">
        <v>185</v>
      </c>
      <c r="BC93" s="1" t="s">
        <v>185</v>
      </c>
      <c r="BD93" s="1" t="s">
        <v>185</v>
      </c>
      <c r="BE93" s="1" t="s">
        <v>185</v>
      </c>
      <c r="BF93" s="1" t="s">
        <v>185</v>
      </c>
      <c r="BG93" s="1" t="s">
        <v>185</v>
      </c>
      <c r="BH93" s="1" t="s">
        <v>185</v>
      </c>
      <c r="BI93" s="1" t="s">
        <v>185</v>
      </c>
      <c r="BJ93" s="1" t="s">
        <v>185</v>
      </c>
      <c r="BK93" s="1" t="s">
        <v>185</v>
      </c>
      <c r="BL93" s="1" t="s">
        <v>185</v>
      </c>
      <c r="BM93" s="1" t="s">
        <v>185</v>
      </c>
      <c r="BN93" s="1" t="s">
        <v>185</v>
      </c>
      <c r="BO93" s="1" t="s">
        <v>185</v>
      </c>
      <c r="BP93" s="1" t="s">
        <v>185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0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0</v>
      </c>
      <c r="P95" s="7">
        <f ca="1" t="shared" si="53"/>
        <v>0</v>
      </c>
      <c r="Q95" s="7">
        <f ca="1" t="shared" si="53"/>
        <v>0</v>
      </c>
      <c r="R95" s="7">
        <f ca="1" t="shared" si="53"/>
        <v>0</v>
      </c>
      <c r="S95" s="7">
        <f ca="1" t="shared" si="53"/>
        <v>0</v>
      </c>
      <c r="T95" s="7">
        <f t="shared" si="53"/>
        <v>0</v>
      </c>
      <c r="U95" s="7">
        <f ca="1" t="shared" si="53"/>
        <v>0</v>
      </c>
      <c r="V95" s="7">
        <f ca="1" t="shared" si="53"/>
        <v>0</v>
      </c>
      <c r="W95" s="7">
        <f t="shared" si="53"/>
        <v>0</v>
      </c>
      <c r="X95" s="7">
        <f ca="1" t="shared" si="53"/>
        <v>0</v>
      </c>
      <c r="Y95" s="7">
        <f ca="1" t="shared" si="53"/>
        <v>0</v>
      </c>
      <c r="Z95" s="7">
        <f t="shared" si="53"/>
        <v>0</v>
      </c>
      <c r="AA95" s="7">
        <f t="shared" si="53"/>
        <v>0</v>
      </c>
      <c r="AB95" s="7">
        <f ca="1" t="shared" si="53"/>
        <v>0</v>
      </c>
      <c r="AC95" s="7">
        <f ca="1" t="shared" si="53"/>
        <v>0</v>
      </c>
      <c r="AD95" s="7">
        <f ca="1" t="shared" si="53"/>
        <v>0</v>
      </c>
      <c r="AE95" s="7">
        <f ca="1" t="shared" si="53"/>
        <v>0</v>
      </c>
      <c r="AF95" s="7">
        <f ca="1" t="shared" si="53"/>
        <v>0</v>
      </c>
      <c r="AG95" s="7">
        <f t="shared" si="53"/>
        <v>0</v>
      </c>
      <c r="AH95" s="7">
        <f ca="1" t="shared" si="53"/>
        <v>0</v>
      </c>
      <c r="AI95" s="7">
        <f ca="1" t="shared" si="53"/>
        <v>0</v>
      </c>
      <c r="AJ95" s="7">
        <f t="shared" si="53"/>
        <v>0</v>
      </c>
      <c r="AK95" s="7">
        <f ca="1" t="shared" si="53"/>
        <v>0</v>
      </c>
      <c r="AL95" s="7">
        <f ca="1" t="shared" si="53"/>
        <v>0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0</v>
      </c>
      <c r="AS95" s="7">
        <f ca="1" t="shared" si="53"/>
        <v>0</v>
      </c>
      <c r="AT95" s="7">
        <f ca="1" t="shared" si="53"/>
        <v>0</v>
      </c>
      <c r="AU95" s="7">
        <f ca="1" t="shared" si="53"/>
        <v>0</v>
      </c>
      <c r="AV95" s="7">
        <f ca="1" t="shared" si="53"/>
        <v>0</v>
      </c>
      <c r="AW95" s="7">
        <f ca="1" t="shared" si="53"/>
        <v>0</v>
      </c>
      <c r="AX95" s="7">
        <f ca="1" t="shared" si="53"/>
        <v>0</v>
      </c>
      <c r="AY95" s="7">
        <f ca="1" t="shared" si="53"/>
        <v>0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0</v>
      </c>
      <c r="CB95" s="7">
        <f ca="1" t="shared" si="54"/>
        <v>0</v>
      </c>
      <c r="CC95" s="7">
        <f ca="1" t="shared" si="54"/>
        <v>0</v>
      </c>
      <c r="CD95" s="7">
        <f ca="1" t="shared" si="54"/>
        <v>0</v>
      </c>
      <c r="CE95" s="7">
        <f ca="1" t="shared" si="54"/>
        <v>0</v>
      </c>
      <c r="CF95" s="7">
        <f ca="1" t="shared" si="54"/>
        <v>0</v>
      </c>
      <c r="CG95" s="7">
        <f ca="1" t="shared" si="54"/>
        <v>0</v>
      </c>
      <c r="CH95" s="7">
        <f ca="1" t="shared" si="54"/>
        <v>0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0</v>
      </c>
      <c r="DH95" s="4">
        <f ca="1" t="shared" si="54"/>
        <v>0</v>
      </c>
      <c r="DI95" s="4">
        <f ca="1" t="shared" si="54"/>
        <v>0</v>
      </c>
      <c r="DJ95" s="4">
        <f ca="1" t="shared" si="54"/>
        <v>0</v>
      </c>
      <c r="DK95" s="4">
        <f ca="1" t="shared" si="54"/>
        <v>0</v>
      </c>
      <c r="DL95" s="4">
        <f t="shared" si="54"/>
        <v>0</v>
      </c>
      <c r="DM95" s="4">
        <f ca="1" t="shared" si="54"/>
        <v>0</v>
      </c>
      <c r="DN95" s="4">
        <f ca="1" t="shared" si="54"/>
        <v>0</v>
      </c>
      <c r="DO95" s="4">
        <f t="shared" si="54"/>
        <v>0</v>
      </c>
      <c r="DP95" s="4">
        <f ca="1" t="shared" si="54"/>
        <v>0</v>
      </c>
      <c r="DQ95" s="4">
        <f ca="1" t="shared" si="54"/>
        <v>0</v>
      </c>
      <c r="DR95" s="4">
        <f t="shared" si="54"/>
        <v>0</v>
      </c>
      <c r="DS95" s="4">
        <f t="shared" si="54"/>
        <v>0</v>
      </c>
      <c r="DT95" s="4">
        <f ca="1" t="shared" si="54"/>
        <v>0</v>
      </c>
      <c r="DU95" s="4">
        <f ca="1" t="shared" si="54"/>
        <v>0</v>
      </c>
      <c r="DV95" s="4">
        <f ca="1" t="shared" si="54"/>
        <v>0</v>
      </c>
      <c r="DW95" s="4">
        <f ca="1" t="shared" si="54"/>
        <v>0</v>
      </c>
      <c r="DX95" s="4">
        <f ca="1" t="shared" si="54"/>
        <v>0</v>
      </c>
      <c r="DY95" s="4">
        <f t="shared" si="54"/>
        <v>0</v>
      </c>
      <c r="DZ95" s="4">
        <f ca="1" t="shared" si="54"/>
        <v>0</v>
      </c>
      <c r="EA95" s="4">
        <f ca="1" t="shared" si="54"/>
        <v>0</v>
      </c>
      <c r="EB95" s="4">
        <f t="shared" si="54"/>
        <v>0</v>
      </c>
      <c r="EC95" s="4">
        <f ca="1" t="shared" si="54"/>
        <v>0</v>
      </c>
      <c r="ED95" s="4">
        <f ca="1" t="shared" si="54"/>
        <v>0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0</v>
      </c>
      <c r="EK95" s="4">
        <f ca="1" t="shared" si="54"/>
        <v>0</v>
      </c>
      <c r="EL95" s="4">
        <f ca="1" t="shared" si="54"/>
        <v>0</v>
      </c>
      <c r="EM95" s="4">
        <f ca="1" t="shared" ref="EM95:GX95" si="55">EM114</f>
        <v>0</v>
      </c>
      <c r="EN95" s="4">
        <f ca="1" t="shared" si="55"/>
        <v>0</v>
      </c>
      <c r="EO95" s="4">
        <f ca="1" t="shared" si="55"/>
        <v>0</v>
      </c>
      <c r="EP95" s="4">
        <f ca="1" t="shared" si="55"/>
        <v>0</v>
      </c>
      <c r="EQ95" s="4">
        <f ca="1" t="shared" si="55"/>
        <v>0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0</v>
      </c>
      <c r="FT95" s="4">
        <f ca="1" t="shared" si="55"/>
        <v>0</v>
      </c>
      <c r="FU95" s="4">
        <f ca="1" t="shared" si="55"/>
        <v>0</v>
      </c>
      <c r="FV95" s="4">
        <f ca="1" t="shared" si="55"/>
        <v>0</v>
      </c>
      <c r="FW95" s="4">
        <f ca="1" t="shared" si="55"/>
        <v>0</v>
      </c>
      <c r="FX95" s="4">
        <f ca="1" t="shared" si="55"/>
        <v>0</v>
      </c>
      <c r="FY95" s="4">
        <f ca="1" t="shared" si="55"/>
        <v>0</v>
      </c>
      <c r="FZ95" s="4">
        <f ca="1" t="shared" si="55"/>
        <v>0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0</v>
      </c>
      <c r="C97" s="8">
        <f>ROW(SmtRes!A139)</f>
        <v>139</v>
      </c>
      <c r="D97" s="8">
        <f>ROW(EtalonRes!A159)</f>
        <v>159</v>
      </c>
      <c r="E97" s="8" t="s">
        <v>328</v>
      </c>
      <c r="F97" s="8" t="s">
        <v>212</v>
      </c>
      <c r="G97" s="8" t="s">
        <v>329</v>
      </c>
      <c r="H97" s="8" t="s">
        <v>214</v>
      </c>
      <c r="I97" s="8">
        <v>0</v>
      </c>
      <c r="J97" s="8">
        <v>0</v>
      </c>
      <c r="K97" s="8">
        <v>0</v>
      </c>
      <c r="L97" s="8">
        <v>0.0045</v>
      </c>
      <c r="M97" s="8">
        <v>0.0045</v>
      </c>
      <c r="N97" s="8">
        <f t="shared" ref="N97:N112" si="56">ROUND(L97-M97,4)</f>
        <v>0</v>
      </c>
      <c r="O97" s="8">
        <f ca="1" t="shared" ref="O97:O102" si="57">ROUND(CP97,2)</f>
        <v>0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0</v>
      </c>
      <c r="T97" s="8">
        <f t="shared" ref="T97:T112" si="58">ROUND(CU97*I97,2)</f>
        <v>0</v>
      </c>
      <c r="U97" s="8">
        <f ca="1">SUMIF(SmtRes!AQ139:SmtRes!AQ139,"=1",SmtRes!CV139:SmtRes!CV139)</f>
        <v>0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0</v>
      </c>
      <c r="Y97" s="8">
        <f ca="1" t="shared" ref="Y97:Y112" si="61">ROUND(CZ97,2)</f>
        <v>0</v>
      </c>
      <c r="Z97" s="8"/>
      <c r="AA97" s="8">
        <v>85318860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185</v>
      </c>
      <c r="BE97" s="8" t="s">
        <v>185</v>
      </c>
      <c r="BF97" s="8" t="s">
        <v>185</v>
      </c>
      <c r="BG97" s="8" t="s">
        <v>185</v>
      </c>
      <c r="BH97" s="8">
        <v>0</v>
      </c>
      <c r="BI97" s="8">
        <v>1</v>
      </c>
      <c r="BJ97" s="8" t="s">
        <v>215</v>
      </c>
      <c r="BK97" s="8"/>
      <c r="BL97" s="8"/>
      <c r="BM97" s="8">
        <v>1003</v>
      </c>
      <c r="BN97" s="8">
        <v>0</v>
      </c>
      <c r="BO97" s="8" t="s">
        <v>185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185</v>
      </c>
      <c r="BZ97" s="8">
        <v>89</v>
      </c>
      <c r="CA97" s="8">
        <v>40</v>
      </c>
      <c r="CB97" s="8" t="s">
        <v>185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216</v>
      </c>
      <c r="CO97" s="8">
        <v>0</v>
      </c>
      <c r="CP97" s="8">
        <f ca="1" t="shared" ref="CP97:CP102" si="65">(P97+Q97+S97+R97)</f>
        <v>0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0</v>
      </c>
      <c r="CZ97" s="8">
        <f ca="1" t="shared" ref="CZ97:CZ102" si="69">(((S97+R97)*AU97)/100)</f>
        <v>0</v>
      </c>
      <c r="DA97" s="8"/>
      <c r="DB97" s="8">
        <v>41</v>
      </c>
      <c r="DC97" s="8" t="s">
        <v>185</v>
      </c>
      <c r="DD97" s="8" t="s">
        <v>185</v>
      </c>
      <c r="DE97" s="8" t="s">
        <v>217</v>
      </c>
      <c r="DF97" s="8" t="s">
        <v>217</v>
      </c>
      <c r="DG97" s="8" t="s">
        <v>217</v>
      </c>
      <c r="DH97" s="8" t="s">
        <v>185</v>
      </c>
      <c r="DI97" s="8" t="s">
        <v>217</v>
      </c>
      <c r="DJ97" s="8" t="s">
        <v>217</v>
      </c>
      <c r="DK97" s="8" t="s">
        <v>185</v>
      </c>
      <c r="DL97" s="8" t="s">
        <v>185</v>
      </c>
      <c r="DM97" s="8" t="s">
        <v>185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214</v>
      </c>
      <c r="DW97" s="8" t="s">
        <v>214</v>
      </c>
      <c r="DX97" s="8">
        <v>100</v>
      </c>
      <c r="DY97" s="8"/>
      <c r="DZ97" s="8" t="s">
        <v>185</v>
      </c>
      <c r="EA97" s="8" t="s">
        <v>185</v>
      </c>
      <c r="EB97" s="8" t="s">
        <v>185</v>
      </c>
      <c r="EC97" s="8" t="s">
        <v>185</v>
      </c>
      <c r="ED97" s="8"/>
      <c r="EE97" s="8">
        <v>82815128</v>
      </c>
      <c r="EF97" s="8">
        <v>2</v>
      </c>
      <c r="EG97" s="8" t="s">
        <v>218</v>
      </c>
      <c r="EH97" s="8">
        <v>1</v>
      </c>
      <c r="EI97" s="8" t="s">
        <v>219</v>
      </c>
      <c r="EJ97" s="8">
        <v>1</v>
      </c>
      <c r="EK97" s="8">
        <v>1003</v>
      </c>
      <c r="EL97" s="8" t="s">
        <v>220</v>
      </c>
      <c r="EM97" s="8" t="s">
        <v>221</v>
      </c>
      <c r="EN97" s="8"/>
      <c r="EO97" s="8" t="s">
        <v>222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185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0</v>
      </c>
      <c r="GN97" s="8">
        <f ca="1" t="shared" ref="GN97:GN112" si="72">IF(OR(BI97=0,BI97=1),GM97-GX97,0)</f>
        <v>0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185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185</v>
      </c>
      <c r="HF97" s="8" t="s">
        <v>185</v>
      </c>
      <c r="HG97" s="8"/>
      <c r="HH97" s="8"/>
      <c r="HI97" s="8"/>
      <c r="HJ97" s="8"/>
      <c r="HK97" s="8"/>
      <c r="HL97" s="8"/>
      <c r="HM97" s="8" t="s">
        <v>185</v>
      </c>
      <c r="HN97" s="8" t="s">
        <v>57</v>
      </c>
      <c r="HO97" s="8" t="s">
        <v>60</v>
      </c>
      <c r="HP97" s="8" t="s">
        <v>220</v>
      </c>
      <c r="HQ97" s="8" t="s">
        <v>220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0</v>
      </c>
      <c r="C98">
        <f>ROW(SmtRes!A140)</f>
        <v>140</v>
      </c>
      <c r="D98">
        <f>ROW(EtalonRes!A160)</f>
        <v>160</v>
      </c>
      <c r="E98" t="s">
        <v>328</v>
      </c>
      <c r="F98" t="s">
        <v>212</v>
      </c>
      <c r="G98" t="s">
        <v>329</v>
      </c>
      <c r="H98" t="s">
        <v>214</v>
      </c>
      <c r="I98">
        <v>0</v>
      </c>
      <c r="J98">
        <v>0</v>
      </c>
      <c r="K98">
        <v>0</v>
      </c>
      <c r="L98">
        <v>0.0045</v>
      </c>
      <c r="M98">
        <v>0.0045</v>
      </c>
      <c r="N98">
        <f t="shared" si="56"/>
        <v>0</v>
      </c>
      <c r="O98">
        <f ca="1" t="shared" si="57"/>
        <v>0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0</v>
      </c>
      <c r="T98">
        <f t="shared" si="58"/>
        <v>0</v>
      </c>
      <c r="U98">
        <f ca="1">SUMIF(SmtRes!AQ140:SmtRes!AQ140,"=1",SmtRes!CV140:SmtRes!CV140)</f>
        <v>0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0</v>
      </c>
      <c r="Y98">
        <f ca="1" t="shared" si="61"/>
        <v>0</v>
      </c>
      <c r="AA98">
        <v>85318795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185</v>
      </c>
      <c r="BE98" t="s">
        <v>185</v>
      </c>
      <c r="BF98" t="s">
        <v>185</v>
      </c>
      <c r="BG98" t="s">
        <v>185</v>
      </c>
      <c r="BH98">
        <v>0</v>
      </c>
      <c r="BI98">
        <v>1</v>
      </c>
      <c r="BJ98" t="s">
        <v>215</v>
      </c>
      <c r="BM98">
        <v>1003</v>
      </c>
      <c r="BN98">
        <v>0</v>
      </c>
      <c r="BO98" t="s">
        <v>185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185</v>
      </c>
      <c r="BZ98">
        <v>89</v>
      </c>
      <c r="CA98">
        <v>40</v>
      </c>
      <c r="CB98" t="s">
        <v>185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216</v>
      </c>
      <c r="CO98">
        <v>0</v>
      </c>
      <c r="CP98">
        <f ca="1" t="shared" si="65"/>
        <v>0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0</v>
      </c>
      <c r="CZ98">
        <f ca="1" t="shared" si="69"/>
        <v>0</v>
      </c>
      <c r="DB98">
        <v>43</v>
      </c>
      <c r="DC98" t="s">
        <v>185</v>
      </c>
      <c r="DD98" t="s">
        <v>185</v>
      </c>
      <c r="DE98" t="s">
        <v>217</v>
      </c>
      <c r="DF98" t="s">
        <v>217</v>
      </c>
      <c r="DG98" t="s">
        <v>217</v>
      </c>
      <c r="DH98" t="s">
        <v>185</v>
      </c>
      <c r="DI98" t="s">
        <v>217</v>
      </c>
      <c r="DJ98" t="s">
        <v>217</v>
      </c>
      <c r="DK98" t="s">
        <v>185</v>
      </c>
      <c r="DL98" t="s">
        <v>185</v>
      </c>
      <c r="DM98" t="s">
        <v>185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214</v>
      </c>
      <c r="DW98" t="s">
        <v>214</v>
      </c>
      <c r="DX98">
        <v>100</v>
      </c>
      <c r="DZ98" t="s">
        <v>185</v>
      </c>
      <c r="EA98" t="s">
        <v>185</v>
      </c>
      <c r="EB98" t="s">
        <v>185</v>
      </c>
      <c r="EC98" t="s">
        <v>185</v>
      </c>
      <c r="EE98">
        <v>82815128</v>
      </c>
      <c r="EF98">
        <v>2</v>
      </c>
      <c r="EG98" t="s">
        <v>218</v>
      </c>
      <c r="EH98">
        <v>1</v>
      </c>
      <c r="EI98" t="s">
        <v>219</v>
      </c>
      <c r="EJ98">
        <v>1</v>
      </c>
      <c r="EK98">
        <v>1003</v>
      </c>
      <c r="EL98" t="s">
        <v>220</v>
      </c>
      <c r="EM98" t="s">
        <v>221</v>
      </c>
      <c r="EO98" t="s">
        <v>222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185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0</v>
      </c>
      <c r="GN98">
        <f ca="1" t="shared" si="72"/>
        <v>0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185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185</v>
      </c>
      <c r="HF98" t="s">
        <v>185</v>
      </c>
      <c r="HM98" t="s">
        <v>185</v>
      </c>
      <c r="HN98" t="s">
        <v>57</v>
      </c>
      <c r="HO98" t="s">
        <v>60</v>
      </c>
      <c r="HP98" t="s">
        <v>220</v>
      </c>
      <c r="HQ98" t="s">
        <v>220</v>
      </c>
      <c r="HS98">
        <v>0</v>
      </c>
      <c r="IK98">
        <v>0</v>
      </c>
    </row>
    <row r="99" spans="1:255">
      <c r="A99" s="8">
        <v>17</v>
      </c>
      <c r="B99" s="8">
        <v>0</v>
      </c>
      <c r="C99" s="8">
        <f>ROW(SmtRes!A141)</f>
        <v>141</v>
      </c>
      <c r="D99" s="8">
        <f>ROW(EtalonRes!A161)</f>
        <v>161</v>
      </c>
      <c r="E99" s="8" t="s">
        <v>330</v>
      </c>
      <c r="F99" s="8" t="s">
        <v>223</v>
      </c>
      <c r="G99" s="8" t="s">
        <v>331</v>
      </c>
      <c r="H99" s="8" t="s">
        <v>214</v>
      </c>
      <c r="I99" s="8">
        <v>0</v>
      </c>
      <c r="J99" s="8">
        <v>0</v>
      </c>
      <c r="K99" s="8">
        <v>0</v>
      </c>
      <c r="L99" s="8">
        <v>0.0045</v>
      </c>
      <c r="M99" s="8">
        <v>0.0045</v>
      </c>
      <c r="N99" s="8">
        <f t="shared" si="56"/>
        <v>0</v>
      </c>
      <c r="O99" s="8">
        <f ca="1" t="shared" si="57"/>
        <v>0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0</v>
      </c>
      <c r="T99" s="8">
        <f t="shared" si="58"/>
        <v>0</v>
      </c>
      <c r="U99" s="8">
        <f ca="1">SUMIF(SmtRes!AQ141:SmtRes!AQ141,"=1",SmtRes!CV141:SmtRes!CV141)</f>
        <v>0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0</v>
      </c>
      <c r="Y99" s="8">
        <f ca="1" t="shared" si="61"/>
        <v>0</v>
      </c>
      <c r="Z99" s="8"/>
      <c r="AA99" s="8">
        <v>85318860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185</v>
      </c>
      <c r="BE99" s="8" t="s">
        <v>185</v>
      </c>
      <c r="BF99" s="8" t="s">
        <v>185</v>
      </c>
      <c r="BG99" s="8" t="s">
        <v>185</v>
      </c>
      <c r="BH99" s="8">
        <v>0</v>
      </c>
      <c r="BI99" s="8">
        <v>1</v>
      </c>
      <c r="BJ99" s="8" t="s">
        <v>225</v>
      </c>
      <c r="BK99" s="8"/>
      <c r="BL99" s="8"/>
      <c r="BM99" s="8">
        <v>1003</v>
      </c>
      <c r="BN99" s="8">
        <v>0</v>
      </c>
      <c r="BO99" s="8" t="s">
        <v>185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185</v>
      </c>
      <c r="BZ99" s="8">
        <v>89</v>
      </c>
      <c r="CA99" s="8">
        <v>40</v>
      </c>
      <c r="CB99" s="8" t="s">
        <v>185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216</v>
      </c>
      <c r="CO99" s="8">
        <v>0</v>
      </c>
      <c r="CP99" s="8">
        <f ca="1" t="shared" si="65"/>
        <v>0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0</v>
      </c>
      <c r="CZ99" s="8">
        <f ca="1" t="shared" si="69"/>
        <v>0</v>
      </c>
      <c r="DA99" s="8"/>
      <c r="DB99" s="8">
        <v>45</v>
      </c>
      <c r="DC99" s="8" t="s">
        <v>185</v>
      </c>
      <c r="DD99" s="8" t="s">
        <v>185</v>
      </c>
      <c r="DE99" s="8" t="s">
        <v>217</v>
      </c>
      <c r="DF99" s="8" t="s">
        <v>217</v>
      </c>
      <c r="DG99" s="8" t="s">
        <v>217</v>
      </c>
      <c r="DH99" s="8" t="s">
        <v>185</v>
      </c>
      <c r="DI99" s="8" t="s">
        <v>217</v>
      </c>
      <c r="DJ99" s="8" t="s">
        <v>217</v>
      </c>
      <c r="DK99" s="8" t="s">
        <v>185</v>
      </c>
      <c r="DL99" s="8" t="s">
        <v>185</v>
      </c>
      <c r="DM99" s="8" t="s">
        <v>185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214</v>
      </c>
      <c r="DW99" s="8" t="s">
        <v>214</v>
      </c>
      <c r="DX99" s="8">
        <v>100</v>
      </c>
      <c r="DY99" s="8"/>
      <c r="DZ99" s="8" t="s">
        <v>185</v>
      </c>
      <c r="EA99" s="8" t="s">
        <v>185</v>
      </c>
      <c r="EB99" s="8" t="s">
        <v>185</v>
      </c>
      <c r="EC99" s="8" t="s">
        <v>185</v>
      </c>
      <c r="ED99" s="8"/>
      <c r="EE99" s="8">
        <v>82815128</v>
      </c>
      <c r="EF99" s="8">
        <v>2</v>
      </c>
      <c r="EG99" s="8" t="s">
        <v>218</v>
      </c>
      <c r="EH99" s="8">
        <v>1</v>
      </c>
      <c r="EI99" s="8" t="s">
        <v>219</v>
      </c>
      <c r="EJ99" s="8">
        <v>1</v>
      </c>
      <c r="EK99" s="8">
        <v>1003</v>
      </c>
      <c r="EL99" s="8" t="s">
        <v>220</v>
      </c>
      <c r="EM99" s="8" t="s">
        <v>221</v>
      </c>
      <c r="EN99" s="8"/>
      <c r="EO99" s="8" t="s">
        <v>222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185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0</v>
      </c>
      <c r="GN99" s="8">
        <f ca="1" t="shared" si="72"/>
        <v>0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185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185</v>
      </c>
      <c r="HF99" s="8" t="s">
        <v>185</v>
      </c>
      <c r="HG99" s="8"/>
      <c r="HH99" s="8"/>
      <c r="HI99" s="8"/>
      <c r="HJ99" s="8"/>
      <c r="HK99" s="8"/>
      <c r="HL99" s="8"/>
      <c r="HM99" s="8" t="s">
        <v>185</v>
      </c>
      <c r="HN99" s="8" t="s">
        <v>57</v>
      </c>
      <c r="HO99" s="8" t="s">
        <v>60</v>
      </c>
      <c r="HP99" s="8" t="s">
        <v>220</v>
      </c>
      <c r="HQ99" s="8" t="s">
        <v>220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0</v>
      </c>
      <c r="C100">
        <f>ROW(SmtRes!A142)</f>
        <v>142</v>
      </c>
      <c r="D100">
        <f>ROW(EtalonRes!A162)</f>
        <v>162</v>
      </c>
      <c r="E100" t="s">
        <v>330</v>
      </c>
      <c r="F100" t="s">
        <v>223</v>
      </c>
      <c r="G100" t="s">
        <v>331</v>
      </c>
      <c r="H100" t="s">
        <v>214</v>
      </c>
      <c r="I100">
        <v>0</v>
      </c>
      <c r="J100">
        <v>0</v>
      </c>
      <c r="K100">
        <v>0</v>
      </c>
      <c r="L100">
        <v>0.0045</v>
      </c>
      <c r="M100">
        <v>0.0045</v>
      </c>
      <c r="N100">
        <f t="shared" si="56"/>
        <v>0</v>
      </c>
      <c r="O100">
        <f ca="1" t="shared" si="57"/>
        <v>0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0</v>
      </c>
      <c r="T100">
        <f t="shared" si="58"/>
        <v>0</v>
      </c>
      <c r="U100">
        <f ca="1">SUMIF(SmtRes!AQ142:SmtRes!AQ142,"=1",SmtRes!CV142:SmtRes!CV142)</f>
        <v>0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0</v>
      </c>
      <c r="Y100">
        <f ca="1" t="shared" si="61"/>
        <v>0</v>
      </c>
      <c r="AA100">
        <v>85318795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185</v>
      </c>
      <c r="BE100" t="s">
        <v>185</v>
      </c>
      <c r="BF100" t="s">
        <v>185</v>
      </c>
      <c r="BG100" t="s">
        <v>185</v>
      </c>
      <c r="BH100">
        <v>0</v>
      </c>
      <c r="BI100">
        <v>1</v>
      </c>
      <c r="BJ100" t="s">
        <v>225</v>
      </c>
      <c r="BM100">
        <v>1003</v>
      </c>
      <c r="BN100">
        <v>0</v>
      </c>
      <c r="BO100" t="s">
        <v>185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185</v>
      </c>
      <c r="BZ100">
        <v>89</v>
      </c>
      <c r="CA100">
        <v>40</v>
      </c>
      <c r="CB100" t="s">
        <v>185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216</v>
      </c>
      <c r="CO100">
        <v>0</v>
      </c>
      <c r="CP100">
        <f ca="1" t="shared" si="65"/>
        <v>0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0</v>
      </c>
      <c r="CZ100">
        <f ca="1" t="shared" si="69"/>
        <v>0</v>
      </c>
      <c r="DB100">
        <v>47</v>
      </c>
      <c r="DC100" t="s">
        <v>185</v>
      </c>
      <c r="DD100" t="s">
        <v>185</v>
      </c>
      <c r="DE100" t="s">
        <v>217</v>
      </c>
      <c r="DF100" t="s">
        <v>217</v>
      </c>
      <c r="DG100" t="s">
        <v>217</v>
      </c>
      <c r="DH100" t="s">
        <v>185</v>
      </c>
      <c r="DI100" t="s">
        <v>217</v>
      </c>
      <c r="DJ100" t="s">
        <v>217</v>
      </c>
      <c r="DK100" t="s">
        <v>185</v>
      </c>
      <c r="DL100" t="s">
        <v>185</v>
      </c>
      <c r="DM100" t="s">
        <v>185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214</v>
      </c>
      <c r="DW100" t="s">
        <v>214</v>
      </c>
      <c r="DX100">
        <v>100</v>
      </c>
      <c r="DZ100" t="s">
        <v>185</v>
      </c>
      <c r="EA100" t="s">
        <v>185</v>
      </c>
      <c r="EB100" t="s">
        <v>185</v>
      </c>
      <c r="EC100" t="s">
        <v>185</v>
      </c>
      <c r="EE100">
        <v>82815128</v>
      </c>
      <c r="EF100">
        <v>2</v>
      </c>
      <c r="EG100" t="s">
        <v>218</v>
      </c>
      <c r="EH100">
        <v>1</v>
      </c>
      <c r="EI100" t="s">
        <v>219</v>
      </c>
      <c r="EJ100">
        <v>1</v>
      </c>
      <c r="EK100">
        <v>1003</v>
      </c>
      <c r="EL100" t="s">
        <v>220</v>
      </c>
      <c r="EM100" t="s">
        <v>221</v>
      </c>
      <c r="EO100" t="s">
        <v>222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185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0</v>
      </c>
      <c r="GN100">
        <f ca="1" t="shared" si="72"/>
        <v>0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185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185</v>
      </c>
      <c r="HF100" t="s">
        <v>185</v>
      </c>
      <c r="HM100" t="s">
        <v>185</v>
      </c>
      <c r="HN100" t="s">
        <v>57</v>
      </c>
      <c r="HO100" t="s">
        <v>60</v>
      </c>
      <c r="HP100" t="s">
        <v>220</v>
      </c>
      <c r="HQ100" t="s">
        <v>220</v>
      </c>
      <c r="HS100">
        <v>0</v>
      </c>
      <c r="IK100">
        <v>0</v>
      </c>
    </row>
    <row r="101" spans="1:255">
      <c r="A101" s="8">
        <v>17</v>
      </c>
      <c r="B101" s="8">
        <v>0</v>
      </c>
      <c r="C101" s="8">
        <f>ROW(SmtRes!A151)</f>
        <v>151</v>
      </c>
      <c r="D101" s="8">
        <f>ROW(EtalonRes!A170)</f>
        <v>170</v>
      </c>
      <c r="E101" s="8" t="s">
        <v>332</v>
      </c>
      <c r="F101" s="8" t="s">
        <v>333</v>
      </c>
      <c r="G101" s="8" t="s">
        <v>334</v>
      </c>
      <c r="H101" s="8" t="s">
        <v>335</v>
      </c>
      <c r="I101" s="8">
        <v>0</v>
      </c>
      <c r="J101" s="8">
        <v>0</v>
      </c>
      <c r="K101" s="8">
        <v>0</v>
      </c>
      <c r="L101" s="8">
        <v>0.3</v>
      </c>
      <c r="M101" s="8">
        <v>0.3</v>
      </c>
      <c r="N101" s="8">
        <f t="shared" si="56"/>
        <v>0</v>
      </c>
      <c r="O101" s="8">
        <f ca="1" t="shared" si="57"/>
        <v>0</v>
      </c>
      <c r="P101" s="8">
        <f ca="1">SUMIF(SmtRes!AQ143:SmtRes!AQ151,"=1",SmtRes!DF143:SmtRes!DF151)</f>
        <v>0</v>
      </c>
      <c r="Q101" s="8">
        <f ca="1">SUMIF(SmtRes!AQ143:SmtRes!AQ151,"=1",SmtRes!DG143:SmtRes!DG151)</f>
        <v>0</v>
      </c>
      <c r="R101" s="8">
        <f ca="1">SUMIF(SmtRes!AQ143:SmtRes!AQ151,"=1",SmtRes!DH143:SmtRes!DH151)</f>
        <v>0</v>
      </c>
      <c r="S101" s="8">
        <f ca="1">SUMIF(SmtRes!AQ143:SmtRes!AQ151,"=1",SmtRes!DI143:SmtRes!DI151)</f>
        <v>0</v>
      </c>
      <c r="T101" s="8">
        <f t="shared" si="58"/>
        <v>0</v>
      </c>
      <c r="U101" s="8">
        <f ca="1">SUMIF(SmtRes!AQ143:SmtRes!AQ151,"=1",SmtRes!CV143:SmtRes!CV151)</f>
        <v>0</v>
      </c>
      <c r="V101" s="8">
        <f ca="1">SUMIF(SmtRes!AQ143:SmtRes!AQ151,"=1",SmtRes!CW143:SmtRes!CW151)</f>
        <v>0</v>
      </c>
      <c r="W101" s="8">
        <f t="shared" si="59"/>
        <v>0</v>
      </c>
      <c r="X101" s="8">
        <f ca="1" t="shared" si="60"/>
        <v>0</v>
      </c>
      <c r="Y101" s="8">
        <f ca="1" t="shared" si="61"/>
        <v>0</v>
      </c>
      <c r="Z101" s="8"/>
      <c r="AA101" s="8">
        <v>85318860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185</v>
      </c>
      <c r="BE101" s="8" t="s">
        <v>185</v>
      </c>
      <c r="BF101" s="8" t="s">
        <v>185</v>
      </c>
      <c r="BG101" s="8" t="s">
        <v>185</v>
      </c>
      <c r="BH101" s="8">
        <v>0</v>
      </c>
      <c r="BI101" s="8">
        <v>2</v>
      </c>
      <c r="BJ101" s="8" t="s">
        <v>336</v>
      </c>
      <c r="BK101" s="8"/>
      <c r="BL101" s="8"/>
      <c r="BM101" s="8">
        <v>108001</v>
      </c>
      <c r="BN101" s="8">
        <v>0</v>
      </c>
      <c r="BO101" s="8" t="s">
        <v>185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185</v>
      </c>
      <c r="BZ101" s="8">
        <v>97</v>
      </c>
      <c r="CA101" s="8">
        <v>51</v>
      </c>
      <c r="CB101" s="8" t="s">
        <v>185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216</v>
      </c>
      <c r="CO101" s="8">
        <v>0</v>
      </c>
      <c r="CP101" s="8">
        <f ca="1" t="shared" si="65"/>
        <v>0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0</v>
      </c>
      <c r="CZ101" s="8">
        <f ca="1" t="shared" si="69"/>
        <v>0</v>
      </c>
      <c r="DA101" s="8"/>
      <c r="DB101" s="8">
        <v>49</v>
      </c>
      <c r="DC101" s="8" t="s">
        <v>185</v>
      </c>
      <c r="DD101" s="8" t="s">
        <v>185</v>
      </c>
      <c r="DE101" s="8" t="s">
        <v>217</v>
      </c>
      <c r="DF101" s="8" t="s">
        <v>217</v>
      </c>
      <c r="DG101" s="8" t="s">
        <v>217</v>
      </c>
      <c r="DH101" s="8" t="s">
        <v>185</v>
      </c>
      <c r="DI101" s="8" t="s">
        <v>217</v>
      </c>
      <c r="DJ101" s="8" t="s">
        <v>217</v>
      </c>
      <c r="DK101" s="8" t="s">
        <v>185</v>
      </c>
      <c r="DL101" s="8" t="s">
        <v>185</v>
      </c>
      <c r="DM101" s="8" t="s">
        <v>185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335</v>
      </c>
      <c r="DW101" s="8" t="s">
        <v>335</v>
      </c>
      <c r="DX101" s="8">
        <v>1</v>
      </c>
      <c r="DY101" s="8"/>
      <c r="DZ101" s="8" t="s">
        <v>185</v>
      </c>
      <c r="EA101" s="8" t="s">
        <v>185</v>
      </c>
      <c r="EB101" s="8" t="s">
        <v>185</v>
      </c>
      <c r="EC101" s="8" t="s">
        <v>185</v>
      </c>
      <c r="ED101" s="8"/>
      <c r="EE101" s="8">
        <v>82815029</v>
      </c>
      <c r="EF101" s="8">
        <v>3</v>
      </c>
      <c r="EG101" s="8" t="s">
        <v>230</v>
      </c>
      <c r="EH101" s="8">
        <v>0</v>
      </c>
      <c r="EI101" s="8" t="s">
        <v>185</v>
      </c>
      <c r="EJ101" s="8">
        <v>2</v>
      </c>
      <c r="EK101" s="8">
        <v>108001</v>
      </c>
      <c r="EL101" s="8" t="s">
        <v>231</v>
      </c>
      <c r="EM101" s="8" t="s">
        <v>232</v>
      </c>
      <c r="EN101" s="8"/>
      <c r="EO101" s="8" t="s">
        <v>222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185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0</v>
      </c>
      <c r="GN101" s="8">
        <f ca="1" t="shared" si="72"/>
        <v>0</v>
      </c>
      <c r="GO101" s="8">
        <f ca="1" t="shared" si="73"/>
        <v>0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185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185</v>
      </c>
      <c r="HF101" s="8" t="s">
        <v>185</v>
      </c>
      <c r="HG101" s="8"/>
      <c r="HH101" s="8"/>
      <c r="HI101" s="8"/>
      <c r="HJ101" s="8"/>
      <c r="HK101" s="8"/>
      <c r="HL101" s="8"/>
      <c r="HM101" s="8" t="s">
        <v>185</v>
      </c>
      <c r="HN101" s="8" t="s">
        <v>91</v>
      </c>
      <c r="HO101" s="8" t="s">
        <v>93</v>
      </c>
      <c r="HP101" s="8" t="s">
        <v>231</v>
      </c>
      <c r="HQ101" s="8" t="s">
        <v>231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0</v>
      </c>
      <c r="C102">
        <f>ROW(SmtRes!A160)</f>
        <v>160</v>
      </c>
      <c r="D102">
        <f>ROW(EtalonRes!A178)</f>
        <v>178</v>
      </c>
      <c r="E102" t="s">
        <v>332</v>
      </c>
      <c r="F102" t="s">
        <v>333</v>
      </c>
      <c r="G102" t="s">
        <v>334</v>
      </c>
      <c r="H102" t="s">
        <v>335</v>
      </c>
      <c r="I102">
        <v>0</v>
      </c>
      <c r="J102">
        <v>0</v>
      </c>
      <c r="K102">
        <v>0</v>
      </c>
      <c r="L102">
        <v>0.3</v>
      </c>
      <c r="M102">
        <v>0.3</v>
      </c>
      <c r="N102">
        <f t="shared" si="56"/>
        <v>0</v>
      </c>
      <c r="O102">
        <f ca="1" t="shared" si="57"/>
        <v>0</v>
      </c>
      <c r="P102">
        <f ca="1">SUMIF(SmtRes!AQ152:SmtRes!AQ160,"=1",SmtRes!DF152:SmtRes!DF160)</f>
        <v>0</v>
      </c>
      <c r="Q102">
        <f ca="1">SUMIF(SmtRes!AQ152:SmtRes!AQ160,"=1",SmtRes!DG152:SmtRes!DG160)</f>
        <v>0</v>
      </c>
      <c r="R102">
        <f ca="1">SUMIF(SmtRes!AQ152:SmtRes!AQ160,"=1",SmtRes!DH152:SmtRes!DH160)</f>
        <v>0</v>
      </c>
      <c r="S102">
        <f ca="1">SUMIF(SmtRes!AQ152:SmtRes!AQ160,"=1",SmtRes!DI152:SmtRes!DI160)</f>
        <v>0</v>
      </c>
      <c r="T102">
        <f t="shared" si="58"/>
        <v>0</v>
      </c>
      <c r="U102">
        <f ca="1">SUMIF(SmtRes!AQ152:SmtRes!AQ160,"=1",SmtRes!CV152:SmtRes!CV160)</f>
        <v>0</v>
      </c>
      <c r="V102">
        <f ca="1">SUMIF(SmtRes!AQ152:SmtRes!AQ160,"=1",SmtRes!CW152:SmtRes!CW160)</f>
        <v>0</v>
      </c>
      <c r="W102">
        <f t="shared" si="59"/>
        <v>0</v>
      </c>
      <c r="X102">
        <f ca="1" t="shared" si="60"/>
        <v>0</v>
      </c>
      <c r="Y102">
        <f ca="1" t="shared" si="61"/>
        <v>0</v>
      </c>
      <c r="AA102">
        <v>85318795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185</v>
      </c>
      <c r="BE102" t="s">
        <v>185</v>
      </c>
      <c r="BF102" t="s">
        <v>185</v>
      </c>
      <c r="BG102" t="s">
        <v>185</v>
      </c>
      <c r="BH102">
        <v>0</v>
      </c>
      <c r="BI102">
        <v>2</v>
      </c>
      <c r="BJ102" t="s">
        <v>336</v>
      </c>
      <c r="BM102">
        <v>108001</v>
      </c>
      <c r="BN102">
        <v>0</v>
      </c>
      <c r="BO102" t="s">
        <v>185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185</v>
      </c>
      <c r="BZ102">
        <v>97</v>
      </c>
      <c r="CA102">
        <v>51</v>
      </c>
      <c r="CB102" t="s">
        <v>185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216</v>
      </c>
      <c r="CO102">
        <v>0</v>
      </c>
      <c r="CP102">
        <f ca="1" t="shared" si="65"/>
        <v>0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0</v>
      </c>
      <c r="CZ102">
        <f ca="1" t="shared" si="69"/>
        <v>0</v>
      </c>
      <c r="DB102">
        <v>51</v>
      </c>
      <c r="DC102" t="s">
        <v>185</v>
      </c>
      <c r="DD102" t="s">
        <v>185</v>
      </c>
      <c r="DE102" t="s">
        <v>217</v>
      </c>
      <c r="DF102" t="s">
        <v>217</v>
      </c>
      <c r="DG102" t="s">
        <v>217</v>
      </c>
      <c r="DH102" t="s">
        <v>185</v>
      </c>
      <c r="DI102" t="s">
        <v>217</v>
      </c>
      <c r="DJ102" t="s">
        <v>217</v>
      </c>
      <c r="DK102" t="s">
        <v>185</v>
      </c>
      <c r="DL102" t="s">
        <v>185</v>
      </c>
      <c r="DM102" t="s">
        <v>185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335</v>
      </c>
      <c r="DW102" t="s">
        <v>335</v>
      </c>
      <c r="DX102">
        <v>1</v>
      </c>
      <c r="DZ102" t="s">
        <v>185</v>
      </c>
      <c r="EA102" t="s">
        <v>185</v>
      </c>
      <c r="EB102" t="s">
        <v>185</v>
      </c>
      <c r="EC102" t="s">
        <v>185</v>
      </c>
      <c r="EE102">
        <v>82815029</v>
      </c>
      <c r="EF102">
        <v>3</v>
      </c>
      <c r="EG102" t="s">
        <v>230</v>
      </c>
      <c r="EH102">
        <v>0</v>
      </c>
      <c r="EI102" t="s">
        <v>185</v>
      </c>
      <c r="EJ102">
        <v>2</v>
      </c>
      <c r="EK102">
        <v>108001</v>
      </c>
      <c r="EL102" t="s">
        <v>231</v>
      </c>
      <c r="EM102" t="s">
        <v>232</v>
      </c>
      <c r="EO102" t="s">
        <v>222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185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0</v>
      </c>
      <c r="GN102">
        <f ca="1" t="shared" si="72"/>
        <v>0</v>
      </c>
      <c r="GO102">
        <f ca="1" t="shared" si="73"/>
        <v>0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185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185</v>
      </c>
      <c r="HF102" t="s">
        <v>185</v>
      </c>
      <c r="HM102" t="s">
        <v>185</v>
      </c>
      <c r="HN102" t="s">
        <v>91</v>
      </c>
      <c r="HO102" t="s">
        <v>93</v>
      </c>
      <c r="HP102" t="s">
        <v>231</v>
      </c>
      <c r="HQ102" t="s">
        <v>231</v>
      </c>
      <c r="HS102">
        <v>0</v>
      </c>
      <c r="IK102">
        <v>0</v>
      </c>
    </row>
    <row r="103" spans="1:255">
      <c r="A103" s="8">
        <v>18</v>
      </c>
      <c r="B103" s="8">
        <v>0</v>
      </c>
      <c r="C103" s="8">
        <v>150</v>
      </c>
      <c r="D103" s="8"/>
      <c r="E103" s="8" t="s">
        <v>337</v>
      </c>
      <c r="F103" s="8" t="s">
        <v>234</v>
      </c>
      <c r="G103" s="8" t="s">
        <v>235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0.6</v>
      </c>
      <c r="N103" s="8">
        <f t="shared" si="56"/>
        <v>0</v>
      </c>
      <c r="O103" s="8">
        <f ca="1">ROUND(P103,2)</f>
        <v>0</v>
      </c>
      <c r="P103" s="8">
        <f ca="1">ROUND(ROUND(ROUND(SUMIF(SmtRes!AQ152:SmtRes!AQ160,"=1",SmtRes!CU152:SmtRes!CU160),2),2)*I103/100,2)</f>
        <v>0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85318860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185</v>
      </c>
      <c r="BE103" s="8" t="s">
        <v>185</v>
      </c>
      <c r="BF103" s="8" t="s">
        <v>185</v>
      </c>
      <c r="BG103" s="8" t="s">
        <v>185</v>
      </c>
      <c r="BH103" s="8">
        <v>3</v>
      </c>
      <c r="BI103" s="8">
        <v>2</v>
      </c>
      <c r="BJ103" s="8" t="s">
        <v>185</v>
      </c>
      <c r="BK103" s="8"/>
      <c r="BL103" s="8"/>
      <c r="BM103" s="8">
        <v>108001</v>
      </c>
      <c r="BN103" s="8">
        <v>0</v>
      </c>
      <c r="BO103" s="8" t="s">
        <v>185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185</v>
      </c>
      <c r="BZ103" s="8">
        <v>97</v>
      </c>
      <c r="CA103" s="8">
        <v>51</v>
      </c>
      <c r="CB103" s="8" t="s">
        <v>185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185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185</v>
      </c>
      <c r="DD103" s="8" t="s">
        <v>185</v>
      </c>
      <c r="DE103" s="8" t="s">
        <v>185</v>
      </c>
      <c r="DF103" s="8" t="s">
        <v>185</v>
      </c>
      <c r="DG103" s="8" t="s">
        <v>185</v>
      </c>
      <c r="DH103" s="8" t="s">
        <v>185</v>
      </c>
      <c r="DI103" s="8" t="s">
        <v>185</v>
      </c>
      <c r="DJ103" s="8" t="s">
        <v>185</v>
      </c>
      <c r="DK103" s="8" t="s">
        <v>185</v>
      </c>
      <c r="DL103" s="8" t="s">
        <v>185</v>
      </c>
      <c r="DM103" s="8" t="s">
        <v>185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185</v>
      </c>
      <c r="EA103" s="8" t="s">
        <v>185</v>
      </c>
      <c r="EB103" s="8" t="s">
        <v>185</v>
      </c>
      <c r="EC103" s="8" t="s">
        <v>185</v>
      </c>
      <c r="ED103" s="8"/>
      <c r="EE103" s="8">
        <v>82815029</v>
      </c>
      <c r="EF103" s="8">
        <v>3</v>
      </c>
      <c r="EG103" s="8" t="s">
        <v>230</v>
      </c>
      <c r="EH103" s="8">
        <v>0</v>
      </c>
      <c r="EI103" s="8" t="s">
        <v>185</v>
      </c>
      <c r="EJ103" s="8">
        <v>2</v>
      </c>
      <c r="EK103" s="8">
        <v>108001</v>
      </c>
      <c r="EL103" s="8" t="s">
        <v>231</v>
      </c>
      <c r="EM103" s="8" t="s">
        <v>232</v>
      </c>
      <c r="EN103" s="8"/>
      <c r="EO103" s="8" t="s">
        <v>185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185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0</v>
      </c>
      <c r="GN103" s="8">
        <f ca="1" t="shared" si="72"/>
        <v>0</v>
      </c>
      <c r="GO103" s="8">
        <f ca="1" t="shared" si="73"/>
        <v>0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185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185</v>
      </c>
      <c r="HF103" s="8" t="s">
        <v>185</v>
      </c>
      <c r="HG103" s="8"/>
      <c r="HH103" s="8"/>
      <c r="HI103" s="8"/>
      <c r="HJ103" s="8"/>
      <c r="HK103" s="8"/>
      <c r="HL103" s="8"/>
      <c r="HM103" s="8" t="s">
        <v>185</v>
      </c>
      <c r="HN103" s="8" t="s">
        <v>91</v>
      </c>
      <c r="HO103" s="8" t="s">
        <v>93</v>
      </c>
      <c r="HP103" s="8" t="s">
        <v>231</v>
      </c>
      <c r="HQ103" s="8" t="s">
        <v>231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0</v>
      </c>
      <c r="C104">
        <v>159</v>
      </c>
      <c r="E104" t="s">
        <v>337</v>
      </c>
      <c r="F104" t="s">
        <v>234</v>
      </c>
      <c r="G104" t="s">
        <v>235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0.6</v>
      </c>
      <c r="N104">
        <f t="shared" si="56"/>
        <v>0</v>
      </c>
      <c r="O104">
        <f ca="1">ROUND(P104,2)</f>
        <v>0</v>
      </c>
      <c r="P104">
        <f ca="1">ROUND(ROUND(ROUND(SUMIF(SmtRes!AQ152:SmtRes!AQ160,"=1",SmtRes!CU152:SmtRes!CU160),2),2)*I104/100,2)</f>
        <v>0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85318795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185</v>
      </c>
      <c r="BE104" t="s">
        <v>185</v>
      </c>
      <c r="BF104" t="s">
        <v>185</v>
      </c>
      <c r="BG104" t="s">
        <v>185</v>
      </c>
      <c r="BH104">
        <v>3</v>
      </c>
      <c r="BI104">
        <v>2</v>
      </c>
      <c r="BJ104" t="s">
        <v>185</v>
      </c>
      <c r="BM104">
        <v>108001</v>
      </c>
      <c r="BN104">
        <v>0</v>
      </c>
      <c r="BO104" t="s">
        <v>185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185</v>
      </c>
      <c r="BZ104">
        <v>97</v>
      </c>
      <c r="CA104">
        <v>51</v>
      </c>
      <c r="CB104" t="s">
        <v>185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185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185</v>
      </c>
      <c r="DD104" t="s">
        <v>185</v>
      </c>
      <c r="DE104" t="s">
        <v>185</v>
      </c>
      <c r="DF104" t="s">
        <v>185</v>
      </c>
      <c r="DG104" t="s">
        <v>185</v>
      </c>
      <c r="DH104" t="s">
        <v>185</v>
      </c>
      <c r="DI104" t="s">
        <v>185</v>
      </c>
      <c r="DJ104" t="s">
        <v>185</v>
      </c>
      <c r="DK104" t="s">
        <v>185</v>
      </c>
      <c r="DL104" t="s">
        <v>185</v>
      </c>
      <c r="DM104" t="s">
        <v>185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185</v>
      </c>
      <c r="EA104" t="s">
        <v>185</v>
      </c>
      <c r="EB104" t="s">
        <v>185</v>
      </c>
      <c r="EC104" t="s">
        <v>185</v>
      </c>
      <c r="EE104">
        <v>82815029</v>
      </c>
      <c r="EF104">
        <v>3</v>
      </c>
      <c r="EG104" t="s">
        <v>230</v>
      </c>
      <c r="EH104">
        <v>0</v>
      </c>
      <c r="EI104" t="s">
        <v>185</v>
      </c>
      <c r="EJ104">
        <v>2</v>
      </c>
      <c r="EK104">
        <v>108001</v>
      </c>
      <c r="EL104" t="s">
        <v>231</v>
      </c>
      <c r="EM104" t="s">
        <v>232</v>
      </c>
      <c r="EO104" t="s">
        <v>185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185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0</v>
      </c>
      <c r="GN104">
        <f ca="1" t="shared" si="72"/>
        <v>0</v>
      </c>
      <c r="GO104">
        <f ca="1" t="shared" si="73"/>
        <v>0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185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185</v>
      </c>
      <c r="HF104" t="s">
        <v>185</v>
      </c>
      <c r="HM104" t="s">
        <v>185</v>
      </c>
      <c r="HN104" t="s">
        <v>91</v>
      </c>
      <c r="HO104" t="s">
        <v>93</v>
      </c>
      <c r="HP104" t="s">
        <v>231</v>
      </c>
      <c r="HQ104" t="s">
        <v>231</v>
      </c>
      <c r="HS104">
        <v>0</v>
      </c>
      <c r="IK104">
        <v>0</v>
      </c>
    </row>
    <row r="105" spans="1:255">
      <c r="A105" s="8">
        <v>18</v>
      </c>
      <c r="B105" s="8">
        <v>0</v>
      </c>
      <c r="C105" s="8">
        <v>151</v>
      </c>
      <c r="D105" s="8"/>
      <c r="E105" s="8" t="s">
        <v>338</v>
      </c>
      <c r="F105" s="8" t="s">
        <v>339</v>
      </c>
      <c r="G105" s="8" t="s">
        <v>340</v>
      </c>
      <c r="H105" s="8" t="s">
        <v>341</v>
      </c>
      <c r="I105" s="8">
        <f>I101*J105</f>
        <v>0</v>
      </c>
      <c r="J105" s="8">
        <v>30</v>
      </c>
      <c r="K105" s="8">
        <v>30</v>
      </c>
      <c r="L105" s="8">
        <v>9</v>
      </c>
      <c r="M105" s="8">
        <v>9</v>
      </c>
      <c r="N105" s="8">
        <f t="shared" si="56"/>
        <v>0</v>
      </c>
      <c r="O105" s="8">
        <f>ROUND(CP105,2)</f>
        <v>0</v>
      </c>
      <c r="P105" s="8">
        <f>ROUND(CQ105*I105,2)</f>
        <v>0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85318860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185</v>
      </c>
      <c r="BE105" s="8" t="s">
        <v>185</v>
      </c>
      <c r="BF105" s="8" t="s">
        <v>185</v>
      </c>
      <c r="BG105" s="8" t="s">
        <v>185</v>
      </c>
      <c r="BH105" s="8">
        <v>3</v>
      </c>
      <c r="BI105" s="8">
        <v>2</v>
      </c>
      <c r="BJ105" s="8" t="s">
        <v>185</v>
      </c>
      <c r="BK105" s="8"/>
      <c r="BL105" s="8"/>
      <c r="BM105" s="8">
        <v>108001</v>
      </c>
      <c r="BN105" s="8">
        <v>0</v>
      </c>
      <c r="BO105" s="8" t="s">
        <v>185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185</v>
      </c>
      <c r="BZ105" s="8">
        <v>97</v>
      </c>
      <c r="CA105" s="8">
        <v>51</v>
      </c>
      <c r="CB105" s="8" t="s">
        <v>185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185</v>
      </c>
      <c r="CO105" s="8">
        <v>0</v>
      </c>
      <c r="CP105" s="8">
        <f>(P105+Q105+S105+R105)</f>
        <v>0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185</v>
      </c>
      <c r="DD105" s="8" t="s">
        <v>185</v>
      </c>
      <c r="DE105" s="8" t="s">
        <v>185</v>
      </c>
      <c r="DF105" s="8" t="s">
        <v>185</v>
      </c>
      <c r="DG105" s="8" t="s">
        <v>185</v>
      </c>
      <c r="DH105" s="8" t="s">
        <v>185</v>
      </c>
      <c r="DI105" s="8" t="s">
        <v>185</v>
      </c>
      <c r="DJ105" s="8" t="s">
        <v>185</v>
      </c>
      <c r="DK105" s="8" t="s">
        <v>185</v>
      </c>
      <c r="DL105" s="8" t="s">
        <v>185</v>
      </c>
      <c r="DM105" s="8" t="s">
        <v>185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341</v>
      </c>
      <c r="DW105" s="8" t="s">
        <v>341</v>
      </c>
      <c r="DX105" s="8">
        <v>1</v>
      </c>
      <c r="DY105" s="8"/>
      <c r="DZ105" s="8" t="s">
        <v>185</v>
      </c>
      <c r="EA105" s="8" t="s">
        <v>185</v>
      </c>
      <c r="EB105" s="8" t="s">
        <v>185</v>
      </c>
      <c r="EC105" s="8" t="s">
        <v>185</v>
      </c>
      <c r="ED105" s="8"/>
      <c r="EE105" s="8">
        <v>82815029</v>
      </c>
      <c r="EF105" s="8">
        <v>3</v>
      </c>
      <c r="EG105" s="8" t="s">
        <v>230</v>
      </c>
      <c r="EH105" s="8">
        <v>0</v>
      </c>
      <c r="EI105" s="8" t="s">
        <v>185</v>
      </c>
      <c r="EJ105" s="8">
        <v>2</v>
      </c>
      <c r="EK105" s="8">
        <v>108001</v>
      </c>
      <c r="EL105" s="8" t="s">
        <v>231</v>
      </c>
      <c r="EM105" s="8" t="s">
        <v>232</v>
      </c>
      <c r="EN105" s="8"/>
      <c r="EO105" s="8" t="s">
        <v>185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342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0</v>
      </c>
      <c r="GN105" s="8">
        <f t="shared" si="72"/>
        <v>0</v>
      </c>
      <c r="GO105" s="8">
        <f t="shared" si="73"/>
        <v>0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185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165</v>
      </c>
      <c r="HF105" s="8" t="s">
        <v>47</v>
      </c>
      <c r="HG105" s="8">
        <f>ROUND(ROUND(AL105,2)*I105,2)</f>
        <v>0</v>
      </c>
      <c r="HH105" s="8"/>
      <c r="HI105" s="8"/>
      <c r="HJ105" s="8"/>
      <c r="HK105" s="8"/>
      <c r="HL105" s="8"/>
      <c r="HM105" s="8" t="s">
        <v>185</v>
      </c>
      <c r="HN105" s="8" t="s">
        <v>91</v>
      </c>
      <c r="HO105" s="8" t="s">
        <v>93</v>
      </c>
      <c r="HP105" s="8" t="s">
        <v>231</v>
      </c>
      <c r="HQ105" s="8" t="s">
        <v>231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0</v>
      </c>
      <c r="C106">
        <v>160</v>
      </c>
      <c r="E106" t="s">
        <v>338</v>
      </c>
      <c r="F106" t="s">
        <v>339</v>
      </c>
      <c r="G106" t="s">
        <v>340</v>
      </c>
      <c r="H106" t="s">
        <v>341</v>
      </c>
      <c r="I106">
        <f>I102*J106</f>
        <v>0</v>
      </c>
      <c r="J106">
        <v>30</v>
      </c>
      <c r="K106">
        <v>30</v>
      </c>
      <c r="L106">
        <v>9</v>
      </c>
      <c r="M106">
        <v>9</v>
      </c>
      <c r="N106">
        <f t="shared" si="56"/>
        <v>0</v>
      </c>
      <c r="O106">
        <f>ROUND(CP106,2)</f>
        <v>0</v>
      </c>
      <c r="P106">
        <f>ROUND(CQ106*I106,2)</f>
        <v>0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85318795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185</v>
      </c>
      <c r="BE106" t="s">
        <v>185</v>
      </c>
      <c r="BF106" t="s">
        <v>185</v>
      </c>
      <c r="BG106" t="s">
        <v>185</v>
      </c>
      <c r="BH106">
        <v>3</v>
      </c>
      <c r="BI106">
        <v>2</v>
      </c>
      <c r="BJ106" t="s">
        <v>185</v>
      </c>
      <c r="BM106">
        <v>108001</v>
      </c>
      <c r="BN106">
        <v>0</v>
      </c>
      <c r="BO106" t="s">
        <v>185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185</v>
      </c>
      <c r="BZ106">
        <v>97</v>
      </c>
      <c r="CA106">
        <v>51</v>
      </c>
      <c r="CB106" t="s">
        <v>185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185</v>
      </c>
      <c r="CO106">
        <v>0</v>
      </c>
      <c r="CP106">
        <f>(P106+Q106+S106+R106)</f>
        <v>0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185</v>
      </c>
      <c r="DD106" t="s">
        <v>185</v>
      </c>
      <c r="DE106" t="s">
        <v>185</v>
      </c>
      <c r="DF106" t="s">
        <v>185</v>
      </c>
      <c r="DG106" t="s">
        <v>185</v>
      </c>
      <c r="DH106" t="s">
        <v>185</v>
      </c>
      <c r="DI106" t="s">
        <v>185</v>
      </c>
      <c r="DJ106" t="s">
        <v>185</v>
      </c>
      <c r="DK106" t="s">
        <v>185</v>
      </c>
      <c r="DL106" t="s">
        <v>185</v>
      </c>
      <c r="DM106" t="s">
        <v>185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341</v>
      </c>
      <c r="DW106" t="s">
        <v>341</v>
      </c>
      <c r="DX106">
        <v>1</v>
      </c>
      <c r="DZ106" t="s">
        <v>185</v>
      </c>
      <c r="EA106" t="s">
        <v>185</v>
      </c>
      <c r="EB106" t="s">
        <v>185</v>
      </c>
      <c r="EC106" t="s">
        <v>185</v>
      </c>
      <c r="EE106">
        <v>82815029</v>
      </c>
      <c r="EF106">
        <v>3</v>
      </c>
      <c r="EG106" t="s">
        <v>230</v>
      </c>
      <c r="EH106">
        <v>0</v>
      </c>
      <c r="EI106" t="s">
        <v>185</v>
      </c>
      <c r="EJ106">
        <v>2</v>
      </c>
      <c r="EK106">
        <v>108001</v>
      </c>
      <c r="EL106" t="s">
        <v>231</v>
      </c>
      <c r="EM106" t="s">
        <v>232</v>
      </c>
      <c r="EO106" t="s">
        <v>185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342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0</v>
      </c>
      <c r="GN106">
        <f t="shared" si="72"/>
        <v>0</v>
      </c>
      <c r="GO106">
        <f t="shared" si="73"/>
        <v>0</v>
      </c>
      <c r="GP106">
        <f t="shared" si="74"/>
        <v>0</v>
      </c>
      <c r="GR106">
        <v>1</v>
      </c>
      <c r="GS106">
        <v>1</v>
      </c>
      <c r="GT106">
        <v>0</v>
      </c>
      <c r="GU106" t="s">
        <v>185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165</v>
      </c>
      <c r="HF106" t="s">
        <v>47</v>
      </c>
      <c r="HG106">
        <f>ROUND(ROUND(AL106,2)*I106,2)</f>
        <v>0</v>
      </c>
      <c r="HM106" t="s">
        <v>185</v>
      </c>
      <c r="HN106" t="s">
        <v>91</v>
      </c>
      <c r="HO106" t="s">
        <v>93</v>
      </c>
      <c r="HP106" t="s">
        <v>231</v>
      </c>
      <c r="HQ106" t="s">
        <v>231</v>
      </c>
      <c r="HS106">
        <v>0</v>
      </c>
      <c r="IK106">
        <v>0</v>
      </c>
    </row>
    <row r="107" spans="1:255">
      <c r="A107" s="8">
        <v>17</v>
      </c>
      <c r="B107" s="8">
        <v>0</v>
      </c>
      <c r="C107" s="8">
        <f>ROW(SmtRes!A169)</f>
        <v>169</v>
      </c>
      <c r="D107" s="8">
        <f>ROW(EtalonRes!A186)</f>
        <v>186</v>
      </c>
      <c r="E107" s="8" t="s">
        <v>343</v>
      </c>
      <c r="F107" s="8" t="s">
        <v>344</v>
      </c>
      <c r="G107" s="8" t="s">
        <v>345</v>
      </c>
      <c r="H107" s="8" t="s">
        <v>252</v>
      </c>
      <c r="I107" s="8">
        <v>0</v>
      </c>
      <c r="J107" s="8">
        <v>0</v>
      </c>
      <c r="K107" s="8">
        <v>0</v>
      </c>
      <c r="L107" s="8">
        <v>0.03</v>
      </c>
      <c r="M107" s="8">
        <v>0.03</v>
      </c>
      <c r="N107" s="8">
        <f t="shared" si="56"/>
        <v>0</v>
      </c>
      <c r="O107" s="8">
        <f ca="1">ROUND(CP107,2)</f>
        <v>0</v>
      </c>
      <c r="P107" s="8">
        <f ca="1">SUMIF(SmtRes!AQ161:SmtRes!AQ169,"=1",SmtRes!DF161:SmtRes!DF169)</f>
        <v>0</v>
      </c>
      <c r="Q107" s="8">
        <f ca="1">SUMIF(SmtRes!AQ161:SmtRes!AQ169,"=1",SmtRes!DG161:SmtRes!DG169)</f>
        <v>0</v>
      </c>
      <c r="R107" s="8">
        <f ca="1">SUMIF(SmtRes!AQ161:SmtRes!AQ169,"=1",SmtRes!DH161:SmtRes!DH169)</f>
        <v>0</v>
      </c>
      <c r="S107" s="8">
        <f ca="1">SUMIF(SmtRes!AQ161:SmtRes!AQ169,"=1",SmtRes!DI161:SmtRes!DI169)</f>
        <v>0</v>
      </c>
      <c r="T107" s="8">
        <f t="shared" si="58"/>
        <v>0</v>
      </c>
      <c r="U107" s="8">
        <f ca="1">SUMIF(SmtRes!AQ161:SmtRes!AQ169,"=1",SmtRes!CV161:SmtRes!CV169)</f>
        <v>0</v>
      </c>
      <c r="V107" s="8">
        <f ca="1">SUMIF(SmtRes!AQ161:SmtRes!AQ169,"=1",SmtRes!CW161:SmtRes!CW169)</f>
        <v>0</v>
      </c>
      <c r="W107" s="8">
        <f t="shared" si="59"/>
        <v>0</v>
      </c>
      <c r="X107" s="8">
        <f ca="1" t="shared" si="60"/>
        <v>0</v>
      </c>
      <c r="Y107" s="8">
        <f ca="1" t="shared" si="61"/>
        <v>0</v>
      </c>
      <c r="Z107" s="8"/>
      <c r="AA107" s="8">
        <v>85318860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185</v>
      </c>
      <c r="BE107" s="8" t="s">
        <v>185</v>
      </c>
      <c r="BF107" s="8" t="s">
        <v>185</v>
      </c>
      <c r="BG107" s="8" t="s">
        <v>185</v>
      </c>
      <c r="BH107" s="8">
        <v>0</v>
      </c>
      <c r="BI107" s="8">
        <v>2</v>
      </c>
      <c r="BJ107" s="8" t="s">
        <v>346</v>
      </c>
      <c r="BK107" s="8"/>
      <c r="BL107" s="8"/>
      <c r="BM107" s="8">
        <v>108001</v>
      </c>
      <c r="BN107" s="8">
        <v>0</v>
      </c>
      <c r="BO107" s="8" t="s">
        <v>185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185</v>
      </c>
      <c r="BZ107" s="8">
        <v>97</v>
      </c>
      <c r="CA107" s="8">
        <v>51</v>
      </c>
      <c r="CB107" s="8" t="s">
        <v>185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216</v>
      </c>
      <c r="CO107" s="8">
        <v>0</v>
      </c>
      <c r="CP107" s="8">
        <f ca="1">(P107+Q107+S107+R107)</f>
        <v>0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0</v>
      </c>
      <c r="CZ107" s="8">
        <f ca="1">(((S107+R107)*AU107)/100)</f>
        <v>0</v>
      </c>
      <c r="DA107" s="8"/>
      <c r="DB107" s="8">
        <v>53</v>
      </c>
      <c r="DC107" s="8" t="s">
        <v>185</v>
      </c>
      <c r="DD107" s="8" t="s">
        <v>185</v>
      </c>
      <c r="DE107" s="8" t="s">
        <v>217</v>
      </c>
      <c r="DF107" s="8" t="s">
        <v>217</v>
      </c>
      <c r="DG107" s="8" t="s">
        <v>217</v>
      </c>
      <c r="DH107" s="8" t="s">
        <v>185</v>
      </c>
      <c r="DI107" s="8" t="s">
        <v>217</v>
      </c>
      <c r="DJ107" s="8" t="s">
        <v>217</v>
      </c>
      <c r="DK107" s="8" t="s">
        <v>185</v>
      </c>
      <c r="DL107" s="8" t="s">
        <v>185</v>
      </c>
      <c r="DM107" s="8" t="s">
        <v>185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252</v>
      </c>
      <c r="DW107" s="8" t="s">
        <v>252</v>
      </c>
      <c r="DX107" s="8">
        <v>100</v>
      </c>
      <c r="DY107" s="8"/>
      <c r="DZ107" s="8" t="s">
        <v>185</v>
      </c>
      <c r="EA107" s="8" t="s">
        <v>185</v>
      </c>
      <c r="EB107" s="8" t="s">
        <v>185</v>
      </c>
      <c r="EC107" s="8" t="s">
        <v>185</v>
      </c>
      <c r="ED107" s="8"/>
      <c r="EE107" s="8">
        <v>82815029</v>
      </c>
      <c r="EF107" s="8">
        <v>3</v>
      </c>
      <c r="EG107" s="8" t="s">
        <v>230</v>
      </c>
      <c r="EH107" s="8">
        <v>0</v>
      </c>
      <c r="EI107" s="8" t="s">
        <v>185</v>
      </c>
      <c r="EJ107" s="8">
        <v>2</v>
      </c>
      <c r="EK107" s="8">
        <v>108001</v>
      </c>
      <c r="EL107" s="8" t="s">
        <v>231</v>
      </c>
      <c r="EM107" s="8" t="s">
        <v>232</v>
      </c>
      <c r="EN107" s="8"/>
      <c r="EO107" s="8" t="s">
        <v>222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185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0</v>
      </c>
      <c r="GN107" s="8">
        <f ca="1" t="shared" si="72"/>
        <v>0</v>
      </c>
      <c r="GO107" s="8">
        <f ca="1" t="shared" si="73"/>
        <v>0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185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185</v>
      </c>
      <c r="HF107" s="8" t="s">
        <v>185</v>
      </c>
      <c r="HG107" s="8"/>
      <c r="HH107" s="8"/>
      <c r="HI107" s="8"/>
      <c r="HJ107" s="8"/>
      <c r="HK107" s="8"/>
      <c r="HL107" s="8"/>
      <c r="HM107" s="8" t="s">
        <v>185</v>
      </c>
      <c r="HN107" s="8" t="s">
        <v>91</v>
      </c>
      <c r="HO107" s="8" t="s">
        <v>93</v>
      </c>
      <c r="HP107" s="8" t="s">
        <v>231</v>
      </c>
      <c r="HQ107" s="8" t="s">
        <v>231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0</v>
      </c>
      <c r="C108">
        <f>ROW(SmtRes!A178)</f>
        <v>178</v>
      </c>
      <c r="D108">
        <f>ROW(EtalonRes!A194)</f>
        <v>194</v>
      </c>
      <c r="E108" t="s">
        <v>343</v>
      </c>
      <c r="F108" t="s">
        <v>344</v>
      </c>
      <c r="G108" t="s">
        <v>345</v>
      </c>
      <c r="H108" t="s">
        <v>252</v>
      </c>
      <c r="I108">
        <v>0</v>
      </c>
      <c r="J108">
        <v>0</v>
      </c>
      <c r="K108">
        <v>0</v>
      </c>
      <c r="L108">
        <v>0.03</v>
      </c>
      <c r="M108">
        <v>0.03</v>
      </c>
      <c r="N108">
        <f t="shared" si="56"/>
        <v>0</v>
      </c>
      <c r="O108">
        <f ca="1">ROUND(CP108,2)</f>
        <v>0</v>
      </c>
      <c r="P108">
        <f ca="1">SUMIF(SmtRes!AQ170:SmtRes!AQ178,"=1",SmtRes!DF170:SmtRes!DF178)</f>
        <v>0</v>
      </c>
      <c r="Q108">
        <f ca="1">SUMIF(SmtRes!AQ170:SmtRes!AQ178,"=1",SmtRes!DG170:SmtRes!DG178)</f>
        <v>0</v>
      </c>
      <c r="R108">
        <f ca="1">SUMIF(SmtRes!AQ170:SmtRes!AQ178,"=1",SmtRes!DH170:SmtRes!DH178)</f>
        <v>0</v>
      </c>
      <c r="S108">
        <f ca="1">SUMIF(SmtRes!AQ170:SmtRes!AQ178,"=1",SmtRes!DI170:SmtRes!DI178)</f>
        <v>0</v>
      </c>
      <c r="T108">
        <f t="shared" si="58"/>
        <v>0</v>
      </c>
      <c r="U108">
        <f ca="1">SUMIF(SmtRes!AQ170:SmtRes!AQ178,"=1",SmtRes!CV170:SmtRes!CV178)</f>
        <v>0</v>
      </c>
      <c r="V108">
        <f ca="1">SUMIF(SmtRes!AQ170:SmtRes!AQ178,"=1",SmtRes!CW170:SmtRes!CW178)</f>
        <v>0</v>
      </c>
      <c r="W108">
        <f t="shared" si="59"/>
        <v>0</v>
      </c>
      <c r="X108">
        <f ca="1" t="shared" si="60"/>
        <v>0</v>
      </c>
      <c r="Y108">
        <f ca="1" t="shared" si="61"/>
        <v>0</v>
      </c>
      <c r="AA108">
        <v>85318795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185</v>
      </c>
      <c r="BE108" t="s">
        <v>185</v>
      </c>
      <c r="BF108" t="s">
        <v>185</v>
      </c>
      <c r="BG108" t="s">
        <v>185</v>
      </c>
      <c r="BH108">
        <v>0</v>
      </c>
      <c r="BI108">
        <v>2</v>
      </c>
      <c r="BJ108" t="s">
        <v>346</v>
      </c>
      <c r="BM108">
        <v>108001</v>
      </c>
      <c r="BN108">
        <v>0</v>
      </c>
      <c r="BO108" t="s">
        <v>185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185</v>
      </c>
      <c r="BZ108">
        <v>97</v>
      </c>
      <c r="CA108">
        <v>51</v>
      </c>
      <c r="CB108" t="s">
        <v>185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216</v>
      </c>
      <c r="CO108">
        <v>0</v>
      </c>
      <c r="CP108">
        <f ca="1">(P108+Q108+S108+R108)</f>
        <v>0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0</v>
      </c>
      <c r="CZ108">
        <f ca="1">(((S108+R108)*AU108)/100)</f>
        <v>0</v>
      </c>
      <c r="DB108">
        <v>55</v>
      </c>
      <c r="DC108" t="s">
        <v>185</v>
      </c>
      <c r="DD108" t="s">
        <v>185</v>
      </c>
      <c r="DE108" t="s">
        <v>217</v>
      </c>
      <c r="DF108" t="s">
        <v>217</v>
      </c>
      <c r="DG108" t="s">
        <v>217</v>
      </c>
      <c r="DH108" t="s">
        <v>185</v>
      </c>
      <c r="DI108" t="s">
        <v>217</v>
      </c>
      <c r="DJ108" t="s">
        <v>217</v>
      </c>
      <c r="DK108" t="s">
        <v>185</v>
      </c>
      <c r="DL108" t="s">
        <v>185</v>
      </c>
      <c r="DM108" t="s">
        <v>185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252</v>
      </c>
      <c r="DW108" t="s">
        <v>252</v>
      </c>
      <c r="DX108">
        <v>100</v>
      </c>
      <c r="DZ108" t="s">
        <v>185</v>
      </c>
      <c r="EA108" t="s">
        <v>185</v>
      </c>
      <c r="EB108" t="s">
        <v>185</v>
      </c>
      <c r="EC108" t="s">
        <v>185</v>
      </c>
      <c r="EE108">
        <v>82815029</v>
      </c>
      <c r="EF108">
        <v>3</v>
      </c>
      <c r="EG108" t="s">
        <v>230</v>
      </c>
      <c r="EH108">
        <v>0</v>
      </c>
      <c r="EI108" t="s">
        <v>185</v>
      </c>
      <c r="EJ108">
        <v>2</v>
      </c>
      <c r="EK108">
        <v>108001</v>
      </c>
      <c r="EL108" t="s">
        <v>231</v>
      </c>
      <c r="EM108" t="s">
        <v>232</v>
      </c>
      <c r="EO108" t="s">
        <v>222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185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0</v>
      </c>
      <c r="GN108">
        <f ca="1" t="shared" si="72"/>
        <v>0</v>
      </c>
      <c r="GO108">
        <f ca="1" t="shared" si="73"/>
        <v>0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185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185</v>
      </c>
      <c r="HF108" t="s">
        <v>185</v>
      </c>
      <c r="HM108" t="s">
        <v>185</v>
      </c>
      <c r="HN108" t="s">
        <v>91</v>
      </c>
      <c r="HO108" t="s">
        <v>93</v>
      </c>
      <c r="HP108" t="s">
        <v>231</v>
      </c>
      <c r="HQ108" t="s">
        <v>231</v>
      </c>
      <c r="HS108">
        <v>0</v>
      </c>
      <c r="IK108">
        <v>0</v>
      </c>
    </row>
    <row r="109" spans="1:255">
      <c r="A109" s="8">
        <v>18</v>
      </c>
      <c r="B109" s="8">
        <v>0</v>
      </c>
      <c r="C109" s="8">
        <v>168</v>
      </c>
      <c r="D109" s="8"/>
      <c r="E109" s="8" t="s">
        <v>347</v>
      </c>
      <c r="F109" s="8" t="s">
        <v>234</v>
      </c>
      <c r="G109" s="8" t="s">
        <v>235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0.06</v>
      </c>
      <c r="N109" s="8">
        <f t="shared" si="56"/>
        <v>0</v>
      </c>
      <c r="O109" s="8">
        <f ca="1">ROUND(P109,2)</f>
        <v>0</v>
      </c>
      <c r="P109" s="8">
        <f ca="1">ROUND(ROUND(ROUND(SUMIF(SmtRes!AQ170:SmtRes!AQ178,"=1",SmtRes!CU170:SmtRes!CU178),2),2)*I109/100,2)</f>
        <v>0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85318860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185</v>
      </c>
      <c r="BE109" s="8" t="s">
        <v>185</v>
      </c>
      <c r="BF109" s="8" t="s">
        <v>185</v>
      </c>
      <c r="BG109" s="8" t="s">
        <v>185</v>
      </c>
      <c r="BH109" s="8">
        <v>3</v>
      </c>
      <c r="BI109" s="8">
        <v>2</v>
      </c>
      <c r="BJ109" s="8" t="s">
        <v>185</v>
      </c>
      <c r="BK109" s="8"/>
      <c r="BL109" s="8"/>
      <c r="BM109" s="8">
        <v>108001</v>
      </c>
      <c r="BN109" s="8">
        <v>0</v>
      </c>
      <c r="BO109" s="8" t="s">
        <v>185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185</v>
      </c>
      <c r="BZ109" s="8">
        <v>97</v>
      </c>
      <c r="CA109" s="8">
        <v>51</v>
      </c>
      <c r="CB109" s="8" t="s">
        <v>185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185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185</v>
      </c>
      <c r="DD109" s="8" t="s">
        <v>185</v>
      </c>
      <c r="DE109" s="8" t="s">
        <v>185</v>
      </c>
      <c r="DF109" s="8" t="s">
        <v>185</v>
      </c>
      <c r="DG109" s="8" t="s">
        <v>185</v>
      </c>
      <c r="DH109" s="8" t="s">
        <v>185</v>
      </c>
      <c r="DI109" s="8" t="s">
        <v>185</v>
      </c>
      <c r="DJ109" s="8" t="s">
        <v>185</v>
      </c>
      <c r="DK109" s="8" t="s">
        <v>185</v>
      </c>
      <c r="DL109" s="8" t="s">
        <v>185</v>
      </c>
      <c r="DM109" s="8" t="s">
        <v>185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185</v>
      </c>
      <c r="EA109" s="8" t="s">
        <v>185</v>
      </c>
      <c r="EB109" s="8" t="s">
        <v>185</v>
      </c>
      <c r="EC109" s="8" t="s">
        <v>185</v>
      </c>
      <c r="ED109" s="8"/>
      <c r="EE109" s="8">
        <v>82815029</v>
      </c>
      <c r="EF109" s="8">
        <v>3</v>
      </c>
      <c r="EG109" s="8" t="s">
        <v>230</v>
      </c>
      <c r="EH109" s="8">
        <v>0</v>
      </c>
      <c r="EI109" s="8" t="s">
        <v>185</v>
      </c>
      <c r="EJ109" s="8">
        <v>2</v>
      </c>
      <c r="EK109" s="8">
        <v>108001</v>
      </c>
      <c r="EL109" s="8" t="s">
        <v>231</v>
      </c>
      <c r="EM109" s="8" t="s">
        <v>232</v>
      </c>
      <c r="EN109" s="8"/>
      <c r="EO109" s="8" t="s">
        <v>185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185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0</v>
      </c>
      <c r="GN109" s="8">
        <f ca="1" t="shared" si="72"/>
        <v>0</v>
      </c>
      <c r="GO109" s="8">
        <f ca="1" t="shared" si="73"/>
        <v>0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185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185</v>
      </c>
      <c r="HF109" s="8" t="s">
        <v>185</v>
      </c>
      <c r="HG109" s="8"/>
      <c r="HH109" s="8"/>
      <c r="HI109" s="8"/>
      <c r="HJ109" s="8"/>
      <c r="HK109" s="8"/>
      <c r="HL109" s="8"/>
      <c r="HM109" s="8" t="s">
        <v>185</v>
      </c>
      <c r="HN109" s="8" t="s">
        <v>91</v>
      </c>
      <c r="HO109" s="8" t="s">
        <v>93</v>
      </c>
      <c r="HP109" s="8" t="s">
        <v>231</v>
      </c>
      <c r="HQ109" s="8" t="s">
        <v>231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0</v>
      </c>
      <c r="C110">
        <v>177</v>
      </c>
      <c r="E110" t="s">
        <v>347</v>
      </c>
      <c r="F110" t="s">
        <v>234</v>
      </c>
      <c r="G110" t="s">
        <v>235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0.06</v>
      </c>
      <c r="N110">
        <f t="shared" si="56"/>
        <v>0</v>
      </c>
      <c r="O110">
        <f ca="1">ROUND(P110,2)</f>
        <v>0</v>
      </c>
      <c r="P110">
        <f ca="1">ROUND(ROUND(ROUND(SUMIF(SmtRes!AQ170:SmtRes!AQ178,"=1",SmtRes!CU170:SmtRes!CU178),2),2)*I110/100,2)</f>
        <v>0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85318795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185</v>
      </c>
      <c r="BE110" t="s">
        <v>185</v>
      </c>
      <c r="BF110" t="s">
        <v>185</v>
      </c>
      <c r="BG110" t="s">
        <v>185</v>
      </c>
      <c r="BH110">
        <v>3</v>
      </c>
      <c r="BI110">
        <v>2</v>
      </c>
      <c r="BJ110" t="s">
        <v>185</v>
      </c>
      <c r="BM110">
        <v>108001</v>
      </c>
      <c r="BN110">
        <v>0</v>
      </c>
      <c r="BO110" t="s">
        <v>185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185</v>
      </c>
      <c r="BZ110">
        <v>97</v>
      </c>
      <c r="CA110">
        <v>51</v>
      </c>
      <c r="CB110" t="s">
        <v>185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185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185</v>
      </c>
      <c r="DD110" t="s">
        <v>185</v>
      </c>
      <c r="DE110" t="s">
        <v>185</v>
      </c>
      <c r="DF110" t="s">
        <v>185</v>
      </c>
      <c r="DG110" t="s">
        <v>185</v>
      </c>
      <c r="DH110" t="s">
        <v>185</v>
      </c>
      <c r="DI110" t="s">
        <v>185</v>
      </c>
      <c r="DJ110" t="s">
        <v>185</v>
      </c>
      <c r="DK110" t="s">
        <v>185</v>
      </c>
      <c r="DL110" t="s">
        <v>185</v>
      </c>
      <c r="DM110" t="s">
        <v>185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185</v>
      </c>
      <c r="EA110" t="s">
        <v>185</v>
      </c>
      <c r="EB110" t="s">
        <v>185</v>
      </c>
      <c r="EC110" t="s">
        <v>185</v>
      </c>
      <c r="EE110">
        <v>82815029</v>
      </c>
      <c r="EF110">
        <v>3</v>
      </c>
      <c r="EG110" t="s">
        <v>230</v>
      </c>
      <c r="EH110">
        <v>0</v>
      </c>
      <c r="EI110" t="s">
        <v>185</v>
      </c>
      <c r="EJ110">
        <v>2</v>
      </c>
      <c r="EK110">
        <v>108001</v>
      </c>
      <c r="EL110" t="s">
        <v>231</v>
      </c>
      <c r="EM110" t="s">
        <v>232</v>
      </c>
      <c r="EO110" t="s">
        <v>185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185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0</v>
      </c>
      <c r="GN110">
        <f ca="1" t="shared" si="72"/>
        <v>0</v>
      </c>
      <c r="GO110">
        <f ca="1" t="shared" si="73"/>
        <v>0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185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185</v>
      </c>
      <c r="HF110" t="s">
        <v>185</v>
      </c>
      <c r="HM110" t="s">
        <v>185</v>
      </c>
      <c r="HN110" t="s">
        <v>91</v>
      </c>
      <c r="HO110" t="s">
        <v>93</v>
      </c>
      <c r="HP110" t="s">
        <v>231</v>
      </c>
      <c r="HQ110" t="s">
        <v>231</v>
      </c>
      <c r="HS110">
        <v>0</v>
      </c>
      <c r="IK110">
        <v>0</v>
      </c>
    </row>
    <row r="111" spans="1:255">
      <c r="A111" s="8">
        <v>18</v>
      </c>
      <c r="B111" s="8">
        <v>0</v>
      </c>
      <c r="C111" s="8">
        <v>169</v>
      </c>
      <c r="D111" s="8"/>
      <c r="E111" s="8" t="s">
        <v>348</v>
      </c>
      <c r="F111" s="8" t="s">
        <v>339</v>
      </c>
      <c r="G111" s="8" t="s">
        <v>349</v>
      </c>
      <c r="H111" s="8" t="s">
        <v>341</v>
      </c>
      <c r="I111" s="8">
        <f>I107*J111</f>
        <v>0</v>
      </c>
      <c r="J111" s="8">
        <v>100</v>
      </c>
      <c r="K111" s="8">
        <v>100</v>
      </c>
      <c r="L111" s="8">
        <v>3</v>
      </c>
      <c r="M111" s="8">
        <v>3</v>
      </c>
      <c r="N111" s="8">
        <f t="shared" si="56"/>
        <v>0</v>
      </c>
      <c r="O111" s="8">
        <f>ROUND(CP111,2)</f>
        <v>0</v>
      </c>
      <c r="P111" s="8">
        <f>ROUND(CQ111*I111,2)</f>
        <v>0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85318860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185</v>
      </c>
      <c r="BE111" s="8" t="s">
        <v>185</v>
      </c>
      <c r="BF111" s="8" t="s">
        <v>185</v>
      </c>
      <c r="BG111" s="8" t="s">
        <v>185</v>
      </c>
      <c r="BH111" s="8">
        <v>3</v>
      </c>
      <c r="BI111" s="8">
        <v>2</v>
      </c>
      <c r="BJ111" s="8" t="s">
        <v>185</v>
      </c>
      <c r="BK111" s="8"/>
      <c r="BL111" s="8"/>
      <c r="BM111" s="8">
        <v>108001</v>
      </c>
      <c r="BN111" s="8">
        <v>0</v>
      </c>
      <c r="BO111" s="8" t="s">
        <v>185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185</v>
      </c>
      <c r="BZ111" s="8">
        <v>97</v>
      </c>
      <c r="CA111" s="8">
        <v>51</v>
      </c>
      <c r="CB111" s="8" t="s">
        <v>185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185</v>
      </c>
      <c r="CO111" s="8">
        <v>0</v>
      </c>
      <c r="CP111" s="8">
        <f>(P111+Q111+S111+R111)</f>
        <v>0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185</v>
      </c>
      <c r="DD111" s="8" t="s">
        <v>185</v>
      </c>
      <c r="DE111" s="8" t="s">
        <v>185</v>
      </c>
      <c r="DF111" s="8" t="s">
        <v>185</v>
      </c>
      <c r="DG111" s="8" t="s">
        <v>185</v>
      </c>
      <c r="DH111" s="8" t="s">
        <v>185</v>
      </c>
      <c r="DI111" s="8" t="s">
        <v>185</v>
      </c>
      <c r="DJ111" s="8" t="s">
        <v>185</v>
      </c>
      <c r="DK111" s="8" t="s">
        <v>185</v>
      </c>
      <c r="DL111" s="8" t="s">
        <v>185</v>
      </c>
      <c r="DM111" s="8" t="s">
        <v>185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341</v>
      </c>
      <c r="DW111" s="8" t="s">
        <v>341</v>
      </c>
      <c r="DX111" s="8">
        <v>1</v>
      </c>
      <c r="DY111" s="8"/>
      <c r="DZ111" s="8" t="s">
        <v>185</v>
      </c>
      <c r="EA111" s="8" t="s">
        <v>185</v>
      </c>
      <c r="EB111" s="8" t="s">
        <v>185</v>
      </c>
      <c r="EC111" s="8" t="s">
        <v>185</v>
      </c>
      <c r="ED111" s="8"/>
      <c r="EE111" s="8">
        <v>82815029</v>
      </c>
      <c r="EF111" s="8">
        <v>3</v>
      </c>
      <c r="EG111" s="8" t="s">
        <v>230</v>
      </c>
      <c r="EH111" s="8">
        <v>0</v>
      </c>
      <c r="EI111" s="8" t="s">
        <v>185</v>
      </c>
      <c r="EJ111" s="8">
        <v>2</v>
      </c>
      <c r="EK111" s="8">
        <v>108001</v>
      </c>
      <c r="EL111" s="8" t="s">
        <v>231</v>
      </c>
      <c r="EM111" s="8" t="s">
        <v>232</v>
      </c>
      <c r="EN111" s="8"/>
      <c r="EO111" s="8" t="s">
        <v>185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350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0</v>
      </c>
      <c r="GN111" s="8">
        <f t="shared" si="72"/>
        <v>0</v>
      </c>
      <c r="GO111" s="8">
        <f t="shared" si="73"/>
        <v>0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185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165</v>
      </c>
      <c r="HF111" s="8" t="s">
        <v>47</v>
      </c>
      <c r="HG111" s="8">
        <f>ROUND(ROUND(AL111,2)*I111,2)</f>
        <v>0</v>
      </c>
      <c r="HH111" s="8"/>
      <c r="HI111" s="8"/>
      <c r="HJ111" s="8"/>
      <c r="HK111" s="8"/>
      <c r="HL111" s="8"/>
      <c r="HM111" s="8" t="s">
        <v>185</v>
      </c>
      <c r="HN111" s="8" t="s">
        <v>91</v>
      </c>
      <c r="HO111" s="8" t="s">
        <v>93</v>
      </c>
      <c r="HP111" s="8" t="s">
        <v>231</v>
      </c>
      <c r="HQ111" s="8" t="s">
        <v>231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0</v>
      </c>
      <c r="C112">
        <v>178</v>
      </c>
      <c r="E112" t="s">
        <v>348</v>
      </c>
      <c r="F112" t="s">
        <v>339</v>
      </c>
      <c r="G112" t="s">
        <v>349</v>
      </c>
      <c r="H112" t="s">
        <v>341</v>
      </c>
      <c r="I112">
        <f>I108*J112</f>
        <v>0</v>
      </c>
      <c r="J112">
        <v>100</v>
      </c>
      <c r="K112">
        <v>100</v>
      </c>
      <c r="L112">
        <v>3</v>
      </c>
      <c r="M112">
        <v>3</v>
      </c>
      <c r="N112">
        <f t="shared" si="56"/>
        <v>0</v>
      </c>
      <c r="O112">
        <f>ROUND(CP112,2)</f>
        <v>0</v>
      </c>
      <c r="P112">
        <f>ROUND(CQ112*I112,2)</f>
        <v>0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85318795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185</v>
      </c>
      <c r="BE112" t="s">
        <v>185</v>
      </c>
      <c r="BF112" t="s">
        <v>185</v>
      </c>
      <c r="BG112" t="s">
        <v>185</v>
      </c>
      <c r="BH112">
        <v>3</v>
      </c>
      <c r="BI112">
        <v>2</v>
      </c>
      <c r="BJ112" t="s">
        <v>185</v>
      </c>
      <c r="BM112">
        <v>108001</v>
      </c>
      <c r="BN112">
        <v>0</v>
      </c>
      <c r="BO112" t="s">
        <v>185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185</v>
      </c>
      <c r="BZ112">
        <v>97</v>
      </c>
      <c r="CA112">
        <v>51</v>
      </c>
      <c r="CB112" t="s">
        <v>185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185</v>
      </c>
      <c r="CO112">
        <v>0</v>
      </c>
      <c r="CP112">
        <f>(P112+Q112+S112+R112)</f>
        <v>0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185</v>
      </c>
      <c r="DD112" t="s">
        <v>185</v>
      </c>
      <c r="DE112" t="s">
        <v>185</v>
      </c>
      <c r="DF112" t="s">
        <v>185</v>
      </c>
      <c r="DG112" t="s">
        <v>185</v>
      </c>
      <c r="DH112" t="s">
        <v>185</v>
      </c>
      <c r="DI112" t="s">
        <v>185</v>
      </c>
      <c r="DJ112" t="s">
        <v>185</v>
      </c>
      <c r="DK112" t="s">
        <v>185</v>
      </c>
      <c r="DL112" t="s">
        <v>185</v>
      </c>
      <c r="DM112" t="s">
        <v>185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341</v>
      </c>
      <c r="DW112" t="s">
        <v>341</v>
      </c>
      <c r="DX112">
        <v>1</v>
      </c>
      <c r="DZ112" t="s">
        <v>185</v>
      </c>
      <c r="EA112" t="s">
        <v>185</v>
      </c>
      <c r="EB112" t="s">
        <v>185</v>
      </c>
      <c r="EC112" t="s">
        <v>185</v>
      </c>
      <c r="EE112">
        <v>82815029</v>
      </c>
      <c r="EF112">
        <v>3</v>
      </c>
      <c r="EG112" t="s">
        <v>230</v>
      </c>
      <c r="EH112">
        <v>0</v>
      </c>
      <c r="EI112" t="s">
        <v>185</v>
      </c>
      <c r="EJ112">
        <v>2</v>
      </c>
      <c r="EK112">
        <v>108001</v>
      </c>
      <c r="EL112" t="s">
        <v>231</v>
      </c>
      <c r="EM112" t="s">
        <v>232</v>
      </c>
      <c r="EO112" t="s">
        <v>185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350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0</v>
      </c>
      <c r="GN112">
        <f t="shared" si="72"/>
        <v>0</v>
      </c>
      <c r="GO112">
        <f t="shared" si="73"/>
        <v>0</v>
      </c>
      <c r="GP112">
        <f t="shared" si="74"/>
        <v>0</v>
      </c>
      <c r="GR112">
        <v>1</v>
      </c>
      <c r="GS112">
        <v>1</v>
      </c>
      <c r="GT112">
        <v>0</v>
      </c>
      <c r="GU112" t="s">
        <v>185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165</v>
      </c>
      <c r="HF112" t="s">
        <v>47</v>
      </c>
      <c r="HG112">
        <f>ROUND(ROUND(AL112,2)*I112,2)</f>
        <v>0</v>
      </c>
      <c r="HM112" t="s">
        <v>185</v>
      </c>
      <c r="HN112" t="s">
        <v>91</v>
      </c>
      <c r="HO112" t="s">
        <v>93</v>
      </c>
      <c r="HP112" t="s">
        <v>231</v>
      </c>
      <c r="HQ112" t="s">
        <v>231</v>
      </c>
      <c r="HS112">
        <v>0</v>
      </c>
      <c r="IK112">
        <v>0</v>
      </c>
    </row>
    <row r="114" spans="1:206">
      <c r="A114" s="7">
        <v>51</v>
      </c>
      <c r="B114" s="7">
        <f>B93</f>
        <v>0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0</v>
      </c>
      <c r="P114" s="7">
        <f ca="1" t="shared" si="88"/>
        <v>0</v>
      </c>
      <c r="Q114" s="7">
        <f ca="1" t="shared" si="88"/>
        <v>0</v>
      </c>
      <c r="R114" s="7">
        <f ca="1" t="shared" si="88"/>
        <v>0</v>
      </c>
      <c r="S114" s="7">
        <f ca="1" t="shared" si="88"/>
        <v>0</v>
      </c>
      <c r="T114" s="7">
        <f t="shared" si="88"/>
        <v>0</v>
      </c>
      <c r="U114" s="7">
        <f ca="1">AH114</f>
        <v>0</v>
      </c>
      <c r="V114" s="7">
        <f ca="1">AI114</f>
        <v>0</v>
      </c>
      <c r="W114" s="7">
        <f>ROUND(AJ114,2)</f>
        <v>0</v>
      </c>
      <c r="X114" s="7">
        <f ca="1">ROUND(AK114,2)</f>
        <v>0</v>
      </c>
      <c r="Y114" s="7">
        <f ca="1">ROUND(AL114,2)</f>
        <v>0</v>
      </c>
      <c r="Z114" s="7"/>
      <c r="AA114" s="7"/>
      <c r="AB114" s="7">
        <f ca="1">ROUND(SUMIF(AA97:AA112,"=85318860",O97:O112),2)</f>
        <v>0</v>
      </c>
      <c r="AC114" s="7">
        <f ca="1">ROUND(SUMIF(AA97:AA112,"=85318860",P97:P112),2)</f>
        <v>0</v>
      </c>
      <c r="AD114" s="7">
        <f ca="1">ROUND(SUMIF(AA97:AA112,"=85318860",Q97:Q112),2)</f>
        <v>0</v>
      </c>
      <c r="AE114" s="7">
        <f ca="1">ROUND(SUMIF(AA97:AA112,"=85318860",R97:R112),2)</f>
        <v>0</v>
      </c>
      <c r="AF114" s="7">
        <f ca="1">ROUND(SUMIF(AA97:AA112,"=85318860",S97:S112),2)</f>
        <v>0</v>
      </c>
      <c r="AG114" s="7">
        <f>ROUND(SUMIF(AA97:AA112,"=85318860",T97:T112),2)</f>
        <v>0</v>
      </c>
      <c r="AH114" s="7">
        <f ca="1">SUMIF(AA97:AA112,"=85318860",U97:U112)</f>
        <v>0</v>
      </c>
      <c r="AI114" s="7">
        <f ca="1">SUMIF(AA97:AA112,"=85318860",V97:V112)</f>
        <v>0</v>
      </c>
      <c r="AJ114" s="7">
        <f>ROUND(SUMIF(AA97:AA112,"=85318860",W97:W112),2)</f>
        <v>0</v>
      </c>
      <c r="AK114" s="7">
        <f ca="1">ROUND(SUMIF(AA97:AA112,"=85318860",X97:X112),2)</f>
        <v>0</v>
      </c>
      <c r="AL114" s="7">
        <f ca="1">ROUND(SUMIF(AA97:AA112,"=85318860",Y97:Y112),2)</f>
        <v>0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0</v>
      </c>
      <c r="AS114" s="7">
        <f ca="1" t="shared" si="89"/>
        <v>0</v>
      </c>
      <c r="AT114" s="7">
        <f ca="1" t="shared" si="89"/>
        <v>0</v>
      </c>
      <c r="AU114" s="7">
        <f ca="1" t="shared" si="89"/>
        <v>0</v>
      </c>
      <c r="AV114" s="7">
        <f ca="1" t="shared" si="89"/>
        <v>0</v>
      </c>
      <c r="AW114" s="7">
        <f ca="1" t="shared" si="89"/>
        <v>0</v>
      </c>
      <c r="AX114" s="7">
        <f ca="1" t="shared" si="89"/>
        <v>0</v>
      </c>
      <c r="AY114" s="7">
        <f ca="1" t="shared" si="89"/>
        <v>0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ROUND(SUMIF(AA97:AA112,"=85318860",FQ97:FQ112),2)</f>
        <v>0</v>
      </c>
      <c r="BY114" s="7">
        <f>ROUND(SUMIF(AA97:AA112,"=85318860",FR97:FR112),2)</f>
        <v>0</v>
      </c>
      <c r="BZ114" s="7">
        <f ca="1">ROUND(SUMIF(AA97:AA112,"=85318860",GL97:GL112),2)</f>
        <v>0</v>
      </c>
      <c r="CA114" s="7">
        <f ca="1">ROUND(SUMIF(AA97:AA112,"=85318860",GM97:GM112),2)</f>
        <v>0</v>
      </c>
      <c r="CB114" s="7">
        <f ca="1">ROUND(SUMIF(AA97:AA112,"=85318860",GN97:GN112),2)</f>
        <v>0</v>
      </c>
      <c r="CC114" s="7">
        <f ca="1">ROUND(SUMIF(AA97:AA112,"=85318860",GO97:GO112),2)</f>
        <v>0</v>
      </c>
      <c r="CD114" s="7">
        <f ca="1">ROUND(SUMIF(AA97:AA112,"=85318860",GP97:GP112),2)</f>
        <v>0</v>
      </c>
      <c r="CE114" s="7">
        <f ca="1">AC114-BX114</f>
        <v>0</v>
      </c>
      <c r="CF114" s="7">
        <f ca="1">AC114-BY114</f>
        <v>0</v>
      </c>
      <c r="CG114" s="7">
        <f ca="1">BX114-BZ114</f>
        <v>0</v>
      </c>
      <c r="CH114" s="7">
        <f ca="1">AC114-BX114-BY114+BZ114</f>
        <v>0</v>
      </c>
      <c r="CI114" s="7">
        <f ca="1">BY114-BZ114</f>
        <v>0</v>
      </c>
      <c r="CJ114" s="7">
        <f>ROUND(SUMIF(AA97:AA112,"=85318860",GX97:GX112),2)</f>
        <v>0</v>
      </c>
      <c r="CK114" s="7">
        <f>ROUND(SUMIF(AA97:AA112,"=85318860",GY97:GY112),2)</f>
        <v>0</v>
      </c>
      <c r="CL114" s="7">
        <f>ROUND(SUMIF(AA97:AA112,"=85318860",GZ97:GZ112),2)</f>
        <v>0</v>
      </c>
      <c r="CM114" s="7">
        <f>ROUND(SUMIF(AA97:AA112,"=85318860",HD97:HD112),2)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0</v>
      </c>
      <c r="DH114" s="4">
        <f ca="1" t="shared" si="90"/>
        <v>0</v>
      </c>
      <c r="DI114" s="4">
        <f ca="1" t="shared" si="90"/>
        <v>0</v>
      </c>
      <c r="DJ114" s="4">
        <f ca="1" t="shared" si="90"/>
        <v>0</v>
      </c>
      <c r="DK114" s="4">
        <f ca="1" t="shared" si="90"/>
        <v>0</v>
      </c>
      <c r="DL114" s="4">
        <f t="shared" si="90"/>
        <v>0</v>
      </c>
      <c r="DM114" s="4">
        <f ca="1">DZ114</f>
        <v>0</v>
      </c>
      <c r="DN114" s="4">
        <f ca="1">EA114</f>
        <v>0</v>
      </c>
      <c r="DO114" s="4">
        <f>ROUND(EB114,2)</f>
        <v>0</v>
      </c>
      <c r="DP114" s="4">
        <f ca="1">ROUND(EC114,2)</f>
        <v>0</v>
      </c>
      <c r="DQ114" s="4">
        <f ca="1">ROUND(ED114,2)</f>
        <v>0</v>
      </c>
      <c r="DR114" s="4"/>
      <c r="DS114" s="4"/>
      <c r="DT114" s="4">
        <f ca="1">ROUND(SUMIF(AA97:AA112,"=85318795",O97:O112),2)</f>
        <v>0</v>
      </c>
      <c r="DU114" s="4">
        <f ca="1">ROUND(SUMIF(AA97:AA112,"=85318795",P97:P112),2)</f>
        <v>0</v>
      </c>
      <c r="DV114" s="4">
        <f ca="1">ROUND(SUMIF(AA97:AA112,"=85318795",Q97:Q112),2)</f>
        <v>0</v>
      </c>
      <c r="DW114" s="4">
        <f ca="1">ROUND(SUMIF(AA97:AA112,"=85318795",R97:R112),2)</f>
        <v>0</v>
      </c>
      <c r="DX114" s="4">
        <f ca="1">ROUND(SUMIF(AA97:AA112,"=85318795",S97:S112),2)</f>
        <v>0</v>
      </c>
      <c r="DY114" s="4">
        <f>ROUND(SUMIF(AA97:AA112,"=85318795",T97:T112),2)</f>
        <v>0</v>
      </c>
      <c r="DZ114" s="4">
        <f ca="1">SUMIF(AA97:AA112,"=85318795",U97:U112)</f>
        <v>0</v>
      </c>
      <c r="EA114" s="4">
        <f ca="1">SUMIF(AA97:AA112,"=85318795",V97:V112)</f>
        <v>0</v>
      </c>
      <c r="EB114" s="4">
        <f>ROUND(SUMIF(AA97:AA112,"=85318795",W97:W112),2)</f>
        <v>0</v>
      </c>
      <c r="EC114" s="4">
        <f ca="1">ROUND(SUMIF(AA97:AA112,"=85318795",X97:X112),2)</f>
        <v>0</v>
      </c>
      <c r="ED114" s="4">
        <f ca="1">ROUND(SUMIF(AA97:AA112,"=85318795",Y97:Y112),2)</f>
        <v>0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0</v>
      </c>
      <c r="EK114" s="4">
        <f ca="1" t="shared" si="91"/>
        <v>0</v>
      </c>
      <c r="EL114" s="4">
        <f ca="1" t="shared" si="91"/>
        <v>0</v>
      </c>
      <c r="EM114" s="4">
        <f ca="1" t="shared" si="91"/>
        <v>0</v>
      </c>
      <c r="EN114" s="4">
        <f ca="1" t="shared" si="91"/>
        <v>0</v>
      </c>
      <c r="EO114" s="4">
        <f ca="1" t="shared" si="91"/>
        <v>0</v>
      </c>
      <c r="EP114" s="4">
        <f ca="1" t="shared" si="91"/>
        <v>0</v>
      </c>
      <c r="EQ114" s="4">
        <f ca="1" t="shared" si="91"/>
        <v>0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ROUND(SUMIF(AA97:AA112,"=85318795",FQ97:FQ112),2)</f>
        <v>0</v>
      </c>
      <c r="FQ114" s="4">
        <f>ROUND(SUMIF(AA97:AA112,"=85318795",FR97:FR112),2)</f>
        <v>0</v>
      </c>
      <c r="FR114" s="4">
        <f ca="1">ROUND(SUMIF(AA97:AA112,"=85318795",GL97:GL112),2)</f>
        <v>0</v>
      </c>
      <c r="FS114" s="4">
        <f ca="1">ROUND(SUMIF(AA97:AA112,"=85318795",GM97:GM112),2)</f>
        <v>0</v>
      </c>
      <c r="FT114" s="4">
        <f ca="1">ROUND(SUMIF(AA97:AA112,"=85318795",GN97:GN112),2)</f>
        <v>0</v>
      </c>
      <c r="FU114" s="4">
        <f ca="1">ROUND(SUMIF(AA97:AA112,"=85318795",GO97:GO112),2)</f>
        <v>0</v>
      </c>
      <c r="FV114" s="4">
        <f ca="1">ROUND(SUMIF(AA97:AA112,"=85318795",GP97:GP112),2)</f>
        <v>0</v>
      </c>
      <c r="FW114" s="4">
        <f ca="1">DU114-FP114</f>
        <v>0</v>
      </c>
      <c r="FX114" s="4">
        <f ca="1">DU114-FQ114</f>
        <v>0</v>
      </c>
      <c r="FY114" s="4">
        <f ca="1">FP114-FR114</f>
        <v>0</v>
      </c>
      <c r="FZ114" s="4">
        <f ca="1">DU114-FP114-FQ114+FR114</f>
        <v>0</v>
      </c>
      <c r="GA114" s="4">
        <f ca="1">FQ114-FR114</f>
        <v>0</v>
      </c>
      <c r="GB114" s="4">
        <f>ROUND(SUMIF(AA97:AA112,"=85318795",GX97:GX112),2)</f>
        <v>0</v>
      </c>
      <c r="GC114" s="4">
        <f>ROUND(SUMIF(AA97:AA112,"=85318795",GY97:GY112),2)</f>
        <v>0</v>
      </c>
      <c r="GD114" s="4">
        <f>ROUND(SUMIF(AA97:AA112,"=85318795",GZ97:GZ112),2)</f>
        <v>0</v>
      </c>
      <c r="GE114" s="4">
        <f>ROUND(SUMIF(AA97:AA112,"=85318795",HD97:HD112),2)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0</v>
      </c>
      <c r="G116" s="9" t="s">
        <v>273</v>
      </c>
      <c r="H116" s="9" t="s">
        <v>274</v>
      </c>
      <c r="I116" s="9"/>
      <c r="J116" s="9"/>
      <c r="K116" s="9">
        <v>201</v>
      </c>
      <c r="L116" s="9">
        <v>1</v>
      </c>
      <c r="M116" s="9">
        <v>3</v>
      </c>
      <c r="N116" s="9" t="s">
        <v>185</v>
      </c>
      <c r="O116" s="9">
        <v>2</v>
      </c>
      <c r="P116" s="9">
        <f ca="1">ROUND(Source!DG114,O116)</f>
        <v>0</v>
      </c>
      <c r="Q116" s="9"/>
      <c r="R116" s="9"/>
      <c r="S116" s="9"/>
      <c r="T116" s="9"/>
      <c r="U116" s="9"/>
      <c r="V116" s="9"/>
      <c r="W116" s="9">
        <v>0</v>
      </c>
      <c r="X116" s="9">
        <v>1</v>
      </c>
      <c r="Y116" s="9">
        <v>0</v>
      </c>
      <c r="Z116" s="9">
        <v>0</v>
      </c>
      <c r="AA116" s="9">
        <v>1</v>
      </c>
      <c r="AB116" s="9">
        <v>0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0</v>
      </c>
      <c r="G117" s="9" t="s">
        <v>275</v>
      </c>
      <c r="H117" s="9" t="s">
        <v>276</v>
      </c>
      <c r="I117" s="9"/>
      <c r="J117" s="9"/>
      <c r="K117" s="9">
        <v>202</v>
      </c>
      <c r="L117" s="9">
        <v>2</v>
      </c>
      <c r="M117" s="9">
        <v>3</v>
      </c>
      <c r="N117" s="9" t="s">
        <v>185</v>
      </c>
      <c r="O117" s="9">
        <v>2</v>
      </c>
      <c r="P117" s="9">
        <f ca="1">ROUND(Source!DH114,O117)</f>
        <v>0</v>
      </c>
      <c r="Q117" s="9"/>
      <c r="R117" s="9"/>
      <c r="S117" s="9"/>
      <c r="T117" s="9"/>
      <c r="U117" s="9"/>
      <c r="V117" s="9"/>
      <c r="W117" s="9">
        <v>0</v>
      </c>
      <c r="X117" s="9">
        <v>1</v>
      </c>
      <c r="Y117" s="9">
        <v>0</v>
      </c>
      <c r="Z117" s="9">
        <v>0</v>
      </c>
      <c r="AA117" s="9">
        <v>1</v>
      </c>
      <c r="AB117" s="9">
        <v>0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277</v>
      </c>
      <c r="H118" s="9" t="s">
        <v>278</v>
      </c>
      <c r="I118" s="9"/>
      <c r="J118" s="9"/>
      <c r="K118" s="9">
        <v>222</v>
      </c>
      <c r="L118" s="9">
        <v>3</v>
      </c>
      <c r="M118" s="9">
        <v>3</v>
      </c>
      <c r="N118" s="9" t="s">
        <v>185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0</v>
      </c>
      <c r="G119" s="9" t="s">
        <v>279</v>
      </c>
      <c r="H119" s="9" t="s">
        <v>280</v>
      </c>
      <c r="I119" s="9"/>
      <c r="J119" s="9"/>
      <c r="K119" s="9">
        <v>225</v>
      </c>
      <c r="L119" s="9">
        <v>4</v>
      </c>
      <c r="M119" s="9">
        <v>3</v>
      </c>
      <c r="N119" s="9" t="s">
        <v>185</v>
      </c>
      <c r="O119" s="9">
        <v>2</v>
      </c>
      <c r="P119" s="9">
        <f ca="1">ROUND(Source!EN114,O119)</f>
        <v>0</v>
      </c>
      <c r="Q119" s="9"/>
      <c r="R119" s="9"/>
      <c r="S119" s="9"/>
      <c r="T119" s="9"/>
      <c r="U119" s="9"/>
      <c r="V119" s="9"/>
      <c r="W119" s="9">
        <v>0</v>
      </c>
      <c r="X119" s="9">
        <v>1</v>
      </c>
      <c r="Y119" s="9">
        <v>0</v>
      </c>
      <c r="Z119" s="9">
        <v>0</v>
      </c>
      <c r="AA119" s="9">
        <v>1</v>
      </c>
      <c r="AB119" s="9">
        <v>0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0</v>
      </c>
      <c r="G120" s="9" t="s">
        <v>281</v>
      </c>
      <c r="H120" s="9" t="s">
        <v>282</v>
      </c>
      <c r="I120" s="9"/>
      <c r="J120" s="9"/>
      <c r="K120" s="9">
        <v>226</v>
      </c>
      <c r="L120" s="9">
        <v>5</v>
      </c>
      <c r="M120" s="9">
        <v>3</v>
      </c>
      <c r="N120" s="9" t="s">
        <v>185</v>
      </c>
      <c r="O120" s="9">
        <v>2</v>
      </c>
      <c r="P120" s="9">
        <f ca="1">ROUND(Source!EO114,O120)</f>
        <v>0</v>
      </c>
      <c r="Q120" s="9"/>
      <c r="R120" s="9"/>
      <c r="S120" s="9"/>
      <c r="T120" s="9"/>
      <c r="U120" s="9"/>
      <c r="V120" s="9"/>
      <c r="W120" s="9">
        <v>0</v>
      </c>
      <c r="X120" s="9">
        <v>1</v>
      </c>
      <c r="Y120" s="9">
        <v>0</v>
      </c>
      <c r="Z120" s="9">
        <v>0</v>
      </c>
      <c r="AA120" s="9">
        <v>1</v>
      </c>
      <c r="AB120" s="9">
        <v>0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283</v>
      </c>
      <c r="H121" s="9" t="s">
        <v>284</v>
      </c>
      <c r="I121" s="9"/>
      <c r="J121" s="9"/>
      <c r="K121" s="9">
        <v>227</v>
      </c>
      <c r="L121" s="9">
        <v>6</v>
      </c>
      <c r="M121" s="9">
        <v>3</v>
      </c>
      <c r="N121" s="9" t="s">
        <v>185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0</v>
      </c>
      <c r="G122" s="9" t="s">
        <v>285</v>
      </c>
      <c r="H122" s="9" t="s">
        <v>286</v>
      </c>
      <c r="I122" s="9"/>
      <c r="J122" s="9"/>
      <c r="K122" s="9">
        <v>228</v>
      </c>
      <c r="L122" s="9">
        <v>7</v>
      </c>
      <c r="M122" s="9">
        <v>3</v>
      </c>
      <c r="N122" s="9" t="s">
        <v>185</v>
      </c>
      <c r="O122" s="9">
        <v>2</v>
      </c>
      <c r="P122" s="9">
        <f ca="1">ROUND(Source!EQ114,O122)</f>
        <v>0</v>
      </c>
      <c r="Q122" s="9"/>
      <c r="R122" s="9"/>
      <c r="S122" s="9"/>
      <c r="T122" s="9"/>
      <c r="U122" s="9"/>
      <c r="V122" s="9"/>
      <c r="W122" s="9">
        <v>0</v>
      </c>
      <c r="X122" s="9">
        <v>1</v>
      </c>
      <c r="Y122" s="9">
        <v>0</v>
      </c>
      <c r="Z122" s="9">
        <v>0</v>
      </c>
      <c r="AA122" s="9">
        <v>1</v>
      </c>
      <c r="AB122" s="9">
        <v>0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287</v>
      </c>
      <c r="H123" s="9" t="s">
        <v>288</v>
      </c>
      <c r="I123" s="9"/>
      <c r="J123" s="9"/>
      <c r="K123" s="9">
        <v>216</v>
      </c>
      <c r="L123" s="9">
        <v>8</v>
      </c>
      <c r="M123" s="9">
        <v>3</v>
      </c>
      <c r="N123" s="9" t="s">
        <v>185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289</v>
      </c>
      <c r="H124" s="9" t="s">
        <v>290</v>
      </c>
      <c r="I124" s="9"/>
      <c r="J124" s="9"/>
      <c r="K124" s="9">
        <v>223</v>
      </c>
      <c r="L124" s="9">
        <v>9</v>
      </c>
      <c r="M124" s="9">
        <v>3</v>
      </c>
      <c r="N124" s="9" t="s">
        <v>185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291</v>
      </c>
      <c r="H125" s="9" t="s">
        <v>292</v>
      </c>
      <c r="I125" s="9"/>
      <c r="J125" s="9"/>
      <c r="K125" s="9">
        <v>229</v>
      </c>
      <c r="L125" s="9">
        <v>10</v>
      </c>
      <c r="M125" s="9">
        <v>3</v>
      </c>
      <c r="N125" s="9" t="s">
        <v>185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0</v>
      </c>
      <c r="G126" s="9" t="s">
        <v>293</v>
      </c>
      <c r="H126" s="9" t="s">
        <v>294</v>
      </c>
      <c r="I126" s="9"/>
      <c r="J126" s="9"/>
      <c r="K126" s="9">
        <v>203</v>
      </c>
      <c r="L126" s="9">
        <v>11</v>
      </c>
      <c r="M126" s="9">
        <v>3</v>
      </c>
      <c r="N126" s="9" t="s">
        <v>185</v>
      </c>
      <c r="O126" s="9">
        <v>2</v>
      </c>
      <c r="P126" s="9">
        <f ca="1">ROUND(Source!DI114,O126)</f>
        <v>0</v>
      </c>
      <c r="Q126" s="9"/>
      <c r="R126" s="9"/>
      <c r="S126" s="9"/>
      <c r="T126" s="9"/>
      <c r="U126" s="9"/>
      <c r="V126" s="9"/>
      <c r="W126" s="9">
        <v>0</v>
      </c>
      <c r="X126" s="9">
        <v>1</v>
      </c>
      <c r="Y126" s="9">
        <v>0</v>
      </c>
      <c r="Z126" s="9">
        <v>0</v>
      </c>
      <c r="AA126" s="9">
        <v>1</v>
      </c>
      <c r="AB126" s="9">
        <v>0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295</v>
      </c>
      <c r="H127" s="9" t="s">
        <v>296</v>
      </c>
      <c r="I127" s="9"/>
      <c r="J127" s="9"/>
      <c r="K127" s="9">
        <v>231</v>
      </c>
      <c r="L127" s="9">
        <v>12</v>
      </c>
      <c r="M127" s="9">
        <v>3</v>
      </c>
      <c r="N127" s="9" t="s">
        <v>185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0</v>
      </c>
      <c r="G128" s="9" t="s">
        <v>297</v>
      </c>
      <c r="H128" s="9" t="s">
        <v>298</v>
      </c>
      <c r="I128" s="9"/>
      <c r="J128" s="9"/>
      <c r="K128" s="9">
        <v>204</v>
      </c>
      <c r="L128" s="9">
        <v>13</v>
      </c>
      <c r="M128" s="9">
        <v>3</v>
      </c>
      <c r="N128" s="9" t="s">
        <v>185</v>
      </c>
      <c r="O128" s="9">
        <v>2</v>
      </c>
      <c r="P128" s="9">
        <f ca="1">ROUND(Source!DJ114,O128)</f>
        <v>0</v>
      </c>
      <c r="Q128" s="9"/>
      <c r="R128" s="9"/>
      <c r="S128" s="9"/>
      <c r="T128" s="9"/>
      <c r="U128" s="9"/>
      <c r="V128" s="9"/>
      <c r="W128" s="9">
        <v>0</v>
      </c>
      <c r="X128" s="9">
        <v>1</v>
      </c>
      <c r="Y128" s="9">
        <v>0</v>
      </c>
      <c r="Z128" s="9">
        <v>0</v>
      </c>
      <c r="AA128" s="9">
        <v>1</v>
      </c>
      <c r="AB128" s="9">
        <v>0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0</v>
      </c>
      <c r="G129" s="9" t="s">
        <v>299</v>
      </c>
      <c r="H129" s="9" t="s">
        <v>300</v>
      </c>
      <c r="I129" s="9"/>
      <c r="J129" s="9"/>
      <c r="K129" s="9">
        <v>205</v>
      </c>
      <c r="L129" s="9">
        <v>14</v>
      </c>
      <c r="M129" s="9">
        <v>3</v>
      </c>
      <c r="N129" s="9" t="s">
        <v>185</v>
      </c>
      <c r="O129" s="9">
        <v>2</v>
      </c>
      <c r="P129" s="9">
        <f ca="1">ROUND(Source!DK114,O129)</f>
        <v>0</v>
      </c>
      <c r="Q129" s="9"/>
      <c r="R129" s="9"/>
      <c r="S129" s="9"/>
      <c r="T129" s="9"/>
      <c r="U129" s="9"/>
      <c r="V129" s="9"/>
      <c r="W129" s="9">
        <v>0</v>
      </c>
      <c r="X129" s="9">
        <v>1</v>
      </c>
      <c r="Y129" s="9">
        <v>0</v>
      </c>
      <c r="Z129" s="9">
        <v>0</v>
      </c>
      <c r="AA129" s="9">
        <v>1</v>
      </c>
      <c r="AB129" s="9">
        <v>0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301</v>
      </c>
      <c r="H130" s="9" t="s">
        <v>302</v>
      </c>
      <c r="I130" s="9"/>
      <c r="J130" s="9"/>
      <c r="K130" s="9">
        <v>232</v>
      </c>
      <c r="L130" s="9">
        <v>15</v>
      </c>
      <c r="M130" s="9">
        <v>3</v>
      </c>
      <c r="N130" s="9" t="s">
        <v>185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0</v>
      </c>
      <c r="G131" s="9" t="s">
        <v>303</v>
      </c>
      <c r="H131" s="9" t="s">
        <v>304</v>
      </c>
      <c r="I131" s="9"/>
      <c r="J131" s="9"/>
      <c r="K131" s="9">
        <v>214</v>
      </c>
      <c r="L131" s="9">
        <v>16</v>
      </c>
      <c r="M131" s="9">
        <v>3</v>
      </c>
      <c r="N131" s="9" t="s">
        <v>185</v>
      </c>
      <c r="O131" s="9">
        <v>2</v>
      </c>
      <c r="P131" s="9">
        <f ca="1">ROUND(Source!EK114,O131)</f>
        <v>0</v>
      </c>
      <c r="Q131" s="9"/>
      <c r="R131" s="9"/>
      <c r="S131" s="9"/>
      <c r="T131" s="9"/>
      <c r="U131" s="9"/>
      <c r="V131" s="9"/>
      <c r="W131" s="9">
        <v>0</v>
      </c>
      <c r="X131" s="9">
        <v>1</v>
      </c>
      <c r="Y131" s="9">
        <v>0</v>
      </c>
      <c r="Z131" s="9">
        <v>0</v>
      </c>
      <c r="AA131" s="9">
        <v>1</v>
      </c>
      <c r="AB131" s="9">
        <v>0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0</v>
      </c>
      <c r="G132" s="9" t="s">
        <v>305</v>
      </c>
      <c r="H132" s="9" t="s">
        <v>306</v>
      </c>
      <c r="I132" s="9"/>
      <c r="J132" s="9"/>
      <c r="K132" s="9">
        <v>215</v>
      </c>
      <c r="L132" s="9">
        <v>17</v>
      </c>
      <c r="M132" s="9">
        <v>3</v>
      </c>
      <c r="N132" s="9" t="s">
        <v>185</v>
      </c>
      <c r="O132" s="9">
        <v>2</v>
      </c>
      <c r="P132" s="9">
        <f ca="1">ROUND(Source!EL114,O132)</f>
        <v>0</v>
      </c>
      <c r="Q132" s="9"/>
      <c r="R132" s="9"/>
      <c r="S132" s="9"/>
      <c r="T132" s="9"/>
      <c r="U132" s="9"/>
      <c r="V132" s="9"/>
      <c r="W132" s="9">
        <v>0</v>
      </c>
      <c r="X132" s="9">
        <v>1</v>
      </c>
      <c r="Y132" s="9">
        <v>0</v>
      </c>
      <c r="Z132" s="9">
        <v>0</v>
      </c>
      <c r="AA132" s="9">
        <v>1</v>
      </c>
      <c r="AB132" s="9">
        <v>0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307</v>
      </c>
      <c r="H133" s="9" t="s">
        <v>308</v>
      </c>
      <c r="I133" s="9"/>
      <c r="J133" s="9"/>
      <c r="K133" s="9">
        <v>217</v>
      </c>
      <c r="L133" s="9">
        <v>18</v>
      </c>
      <c r="M133" s="9">
        <v>3</v>
      </c>
      <c r="N133" s="9" t="s">
        <v>185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309</v>
      </c>
      <c r="H134" s="9" t="s">
        <v>310</v>
      </c>
      <c r="I134" s="9"/>
      <c r="J134" s="9"/>
      <c r="K134" s="9">
        <v>230</v>
      </c>
      <c r="L134" s="9">
        <v>19</v>
      </c>
      <c r="M134" s="9">
        <v>3</v>
      </c>
      <c r="N134" s="9" t="s">
        <v>185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311</v>
      </c>
      <c r="H135" s="9" t="s">
        <v>312</v>
      </c>
      <c r="I135" s="9"/>
      <c r="J135" s="9"/>
      <c r="K135" s="9">
        <v>206</v>
      </c>
      <c r="L135" s="9">
        <v>20</v>
      </c>
      <c r="M135" s="9">
        <v>3</v>
      </c>
      <c r="N135" s="9" t="s">
        <v>185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0</v>
      </c>
      <c r="G136" s="9" t="s">
        <v>313</v>
      </c>
      <c r="H136" s="9" t="s">
        <v>314</v>
      </c>
      <c r="I136" s="9"/>
      <c r="J136" s="9"/>
      <c r="K136" s="9">
        <v>207</v>
      </c>
      <c r="L136" s="9">
        <v>21</v>
      </c>
      <c r="M136" s="9">
        <v>3</v>
      </c>
      <c r="N136" s="9" t="s">
        <v>185</v>
      </c>
      <c r="O136" s="9">
        <v>7</v>
      </c>
      <c r="P136" s="9">
        <f ca="1">ROUND(Source!DM114,O136)</f>
        <v>0</v>
      </c>
      <c r="Q136" s="9"/>
      <c r="R136" s="9"/>
      <c r="S136" s="9"/>
      <c r="T136" s="9"/>
      <c r="U136" s="9"/>
      <c r="V136" s="9"/>
      <c r="W136" s="9">
        <v>0</v>
      </c>
      <c r="X136" s="9">
        <v>1</v>
      </c>
      <c r="Y136" s="9">
        <v>0</v>
      </c>
      <c r="Z136" s="9">
        <v>0</v>
      </c>
      <c r="AA136" s="9">
        <v>1</v>
      </c>
      <c r="AB136" s="9">
        <v>0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</v>
      </c>
      <c r="G137" s="9" t="s">
        <v>315</v>
      </c>
      <c r="H137" s="9" t="s">
        <v>316</v>
      </c>
      <c r="I137" s="9"/>
      <c r="J137" s="9"/>
      <c r="K137" s="9">
        <v>208</v>
      </c>
      <c r="L137" s="9">
        <v>22</v>
      </c>
      <c r="M137" s="9">
        <v>3</v>
      </c>
      <c r="N137" s="9" t="s">
        <v>185</v>
      </c>
      <c r="O137" s="9">
        <v>7</v>
      </c>
      <c r="P137" s="9">
        <f ca="1">ROUND(Source!DN114,O137)</f>
        <v>0</v>
      </c>
      <c r="Q137" s="9"/>
      <c r="R137" s="9"/>
      <c r="S137" s="9"/>
      <c r="T137" s="9"/>
      <c r="U137" s="9"/>
      <c r="V137" s="9"/>
      <c r="W137" s="9">
        <v>0</v>
      </c>
      <c r="X137" s="9">
        <v>1</v>
      </c>
      <c r="Y137" s="9">
        <v>0</v>
      </c>
      <c r="Z137" s="9">
        <v>0</v>
      </c>
      <c r="AA137" s="9">
        <v>1</v>
      </c>
      <c r="AB137" s="9">
        <v>0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317</v>
      </c>
      <c r="H138" s="9" t="s">
        <v>318</v>
      </c>
      <c r="I138" s="9"/>
      <c r="J138" s="9"/>
      <c r="K138" s="9">
        <v>209</v>
      </c>
      <c r="L138" s="9">
        <v>23</v>
      </c>
      <c r="M138" s="9">
        <v>3</v>
      </c>
      <c r="N138" s="9" t="s">
        <v>185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319</v>
      </c>
      <c r="H139" s="9" t="s">
        <v>320</v>
      </c>
      <c r="I139" s="9"/>
      <c r="J139" s="9"/>
      <c r="K139" s="9">
        <v>233</v>
      </c>
      <c r="L139" s="9">
        <v>24</v>
      </c>
      <c r="M139" s="9">
        <v>3</v>
      </c>
      <c r="N139" s="9" t="s">
        <v>185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0</v>
      </c>
      <c r="G140" s="9" t="s">
        <v>321</v>
      </c>
      <c r="H140" s="9" t="s">
        <v>322</v>
      </c>
      <c r="I140" s="9"/>
      <c r="J140" s="9"/>
      <c r="K140" s="9">
        <v>210</v>
      </c>
      <c r="L140" s="9">
        <v>25</v>
      </c>
      <c r="M140" s="9">
        <v>3</v>
      </c>
      <c r="N140" s="9" t="s">
        <v>185</v>
      </c>
      <c r="O140" s="9">
        <v>2</v>
      </c>
      <c r="P140" s="9">
        <f ca="1">ROUND(Source!DP114,O140)</f>
        <v>0</v>
      </c>
      <c r="Q140" s="9"/>
      <c r="R140" s="9"/>
      <c r="S140" s="9"/>
      <c r="T140" s="9"/>
      <c r="U140" s="9"/>
      <c r="V140" s="9"/>
      <c r="W140" s="9">
        <v>0</v>
      </c>
      <c r="X140" s="9">
        <v>1</v>
      </c>
      <c r="Y140" s="9">
        <v>0</v>
      </c>
      <c r="Z140" s="9">
        <v>0</v>
      </c>
      <c r="AA140" s="9">
        <v>1</v>
      </c>
      <c r="AB140" s="9">
        <v>0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0</v>
      </c>
      <c r="G141" s="9" t="s">
        <v>323</v>
      </c>
      <c r="H141" s="9" t="s">
        <v>324</v>
      </c>
      <c r="I141" s="9"/>
      <c r="J141" s="9"/>
      <c r="K141" s="9">
        <v>211</v>
      </c>
      <c r="L141" s="9">
        <v>26</v>
      </c>
      <c r="M141" s="9">
        <v>3</v>
      </c>
      <c r="N141" s="9" t="s">
        <v>185</v>
      </c>
      <c r="O141" s="9">
        <v>2</v>
      </c>
      <c r="P141" s="9">
        <f ca="1">ROUND(Source!DQ114,O141)</f>
        <v>0</v>
      </c>
      <c r="Q141" s="9"/>
      <c r="R141" s="9"/>
      <c r="S141" s="9"/>
      <c r="T141" s="9"/>
      <c r="U141" s="9"/>
      <c r="V141" s="9"/>
      <c r="W141" s="9">
        <v>0</v>
      </c>
      <c r="X141" s="9">
        <v>1</v>
      </c>
      <c r="Y141" s="9">
        <v>0</v>
      </c>
      <c r="Z141" s="9">
        <v>0</v>
      </c>
      <c r="AA141" s="9">
        <v>1</v>
      </c>
      <c r="AB141" s="9">
        <v>0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0</v>
      </c>
      <c r="G142" s="9" t="s">
        <v>325</v>
      </c>
      <c r="H142" s="9" t="s">
        <v>326</v>
      </c>
      <c r="I142" s="9"/>
      <c r="J142" s="9"/>
      <c r="K142" s="9">
        <v>224</v>
      </c>
      <c r="L142" s="9">
        <v>27</v>
      </c>
      <c r="M142" s="9">
        <v>3</v>
      </c>
      <c r="N142" s="9" t="s">
        <v>185</v>
      </c>
      <c r="O142" s="9">
        <v>2</v>
      </c>
      <c r="P142" s="9">
        <f ca="1">ROUND(Source!EJ114,O142)</f>
        <v>0</v>
      </c>
      <c r="Q142" s="9"/>
      <c r="R142" s="9"/>
      <c r="S142" s="9"/>
      <c r="T142" s="9"/>
      <c r="U142" s="9"/>
      <c r="V142" s="9"/>
      <c r="W142" s="9">
        <v>0</v>
      </c>
      <c r="X142" s="9">
        <v>1</v>
      </c>
      <c r="Y142" s="9">
        <v>0</v>
      </c>
      <c r="Z142" s="9">
        <v>0</v>
      </c>
      <c r="AA142" s="9">
        <v>1</v>
      </c>
      <c r="AB142" s="9">
        <v>0</v>
      </c>
    </row>
    <row r="144" spans="1:88">
      <c r="A144" s="1">
        <v>4</v>
      </c>
      <c r="B144" s="1">
        <v>0</v>
      </c>
      <c r="C144" s="1"/>
      <c r="D144" s="1">
        <f>ROW(A151)</f>
        <v>151</v>
      </c>
      <c r="E144" s="1"/>
      <c r="F144" s="1" t="s">
        <v>210</v>
      </c>
      <c r="G144" s="1" t="s">
        <v>351</v>
      </c>
      <c r="H144" s="1" t="s">
        <v>185</v>
      </c>
      <c r="I144" s="1">
        <v>0</v>
      </c>
      <c r="J144" s="1"/>
      <c r="K144" s="1">
        <v>0</v>
      </c>
      <c r="L144" s="1"/>
      <c r="M144" s="1" t="s">
        <v>185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185</v>
      </c>
      <c r="V144" s="1">
        <v>0</v>
      </c>
      <c r="W144" s="1"/>
      <c r="X144" s="1"/>
      <c r="Y144" s="1"/>
      <c r="Z144" s="1"/>
      <c r="AA144" s="1"/>
      <c r="AB144" s="1" t="s">
        <v>185</v>
      </c>
      <c r="AC144" s="1" t="s">
        <v>185</v>
      </c>
      <c r="AD144" s="1" t="s">
        <v>185</v>
      </c>
      <c r="AE144" s="1" t="s">
        <v>185</v>
      </c>
      <c r="AF144" s="1" t="s">
        <v>185</v>
      </c>
      <c r="AG144" s="1" t="s">
        <v>185</v>
      </c>
      <c r="AH144" s="1"/>
      <c r="AI144" s="1"/>
      <c r="AJ144" s="1"/>
      <c r="AK144" s="1"/>
      <c r="AL144" s="1"/>
      <c r="AM144" s="1"/>
      <c r="AN144" s="1"/>
      <c r="AO144" s="1"/>
      <c r="AP144" s="1" t="s">
        <v>185</v>
      </c>
      <c r="AQ144" s="1" t="s">
        <v>185</v>
      </c>
      <c r="AR144" s="1" t="s">
        <v>185</v>
      </c>
      <c r="AS144" s="1"/>
      <c r="AT144" s="1"/>
      <c r="AU144" s="1"/>
      <c r="AV144" s="1"/>
      <c r="AW144" s="1"/>
      <c r="AX144" s="1"/>
      <c r="AY144" s="1"/>
      <c r="AZ144" s="1" t="s">
        <v>185</v>
      </c>
      <c r="BA144" s="1"/>
      <c r="BB144" s="1" t="s">
        <v>185</v>
      </c>
      <c r="BC144" s="1" t="s">
        <v>185</v>
      </c>
      <c r="BD144" s="1" t="s">
        <v>185</v>
      </c>
      <c r="BE144" s="1" t="s">
        <v>185</v>
      </c>
      <c r="BF144" s="1" t="s">
        <v>185</v>
      </c>
      <c r="BG144" s="1" t="s">
        <v>185</v>
      </c>
      <c r="BH144" s="1" t="s">
        <v>185</v>
      </c>
      <c r="BI144" s="1" t="s">
        <v>185</v>
      </c>
      <c r="BJ144" s="1" t="s">
        <v>185</v>
      </c>
      <c r="BK144" s="1" t="s">
        <v>185</v>
      </c>
      <c r="BL144" s="1" t="s">
        <v>185</v>
      </c>
      <c r="BM144" s="1" t="s">
        <v>185</v>
      </c>
      <c r="BN144" s="1" t="s">
        <v>185</v>
      </c>
      <c r="BO144" s="1" t="s">
        <v>185</v>
      </c>
      <c r="BP144" s="1" t="s">
        <v>185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0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0</v>
      </c>
      <c r="P146" s="7">
        <f t="shared" si="93"/>
        <v>0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0</v>
      </c>
      <c r="AC146" s="7">
        <f t="shared" si="93"/>
        <v>0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0</v>
      </c>
      <c r="AQ146" s="7">
        <f t="shared" si="93"/>
        <v>0</v>
      </c>
      <c r="AR146" s="7">
        <f t="shared" si="93"/>
        <v>0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0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0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0</v>
      </c>
      <c r="BZ146" s="7">
        <f t="shared" si="93"/>
        <v>0</v>
      </c>
      <c r="CA146" s="7">
        <f t="shared" ref="CA146:EL146" si="94">CA151</f>
        <v>0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0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0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0</v>
      </c>
      <c r="DH146" s="4">
        <f t="shared" si="94"/>
        <v>0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0</v>
      </c>
      <c r="DU146" s="4">
        <f t="shared" si="94"/>
        <v>0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0</v>
      </c>
      <c r="EI146" s="4">
        <f t="shared" si="94"/>
        <v>0</v>
      </c>
      <c r="EJ146" s="4">
        <f t="shared" si="94"/>
        <v>0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0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0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0</v>
      </c>
      <c r="FR146" s="4">
        <f t="shared" si="95"/>
        <v>0</v>
      </c>
      <c r="FS146" s="4">
        <f t="shared" si="95"/>
        <v>0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0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0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0</v>
      </c>
      <c r="C148" s="8"/>
      <c r="D148" s="8"/>
      <c r="E148" s="8" t="s">
        <v>352</v>
      </c>
      <c r="F148" s="8" t="s">
        <v>339</v>
      </c>
      <c r="G148" s="8" t="s">
        <v>353</v>
      </c>
      <c r="H148" s="8" t="s">
        <v>354</v>
      </c>
      <c r="I148" s="8">
        <v>0</v>
      </c>
      <c r="J148" s="8">
        <v>0</v>
      </c>
      <c r="K148" s="8">
        <v>0</v>
      </c>
      <c r="L148" s="8">
        <v>1</v>
      </c>
      <c r="M148" s="8">
        <v>1</v>
      </c>
      <c r="N148" s="8">
        <f>ROUND(L148-M148,4)</f>
        <v>0</v>
      </c>
      <c r="O148" s="8">
        <f>ROUND(CP148,2)</f>
        <v>0</v>
      </c>
      <c r="P148" s="8">
        <f>ROUND(CQ148*I148,2)</f>
        <v>0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85318860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185</v>
      </c>
      <c r="BE148" s="8" t="s">
        <v>185</v>
      </c>
      <c r="BF148" s="8" t="s">
        <v>185</v>
      </c>
      <c r="BG148" s="8" t="s">
        <v>185</v>
      </c>
      <c r="BH148" s="8">
        <v>3</v>
      </c>
      <c r="BI148" s="8">
        <v>3</v>
      </c>
      <c r="BJ148" s="8" t="s">
        <v>185</v>
      </c>
      <c r="BK148" s="8"/>
      <c r="BL148" s="8"/>
      <c r="BM148" s="8">
        <v>100</v>
      </c>
      <c r="BN148" s="8">
        <v>0</v>
      </c>
      <c r="BO148" s="8" t="s">
        <v>185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185</v>
      </c>
      <c r="BZ148" s="8">
        <v>0</v>
      </c>
      <c r="CA148" s="8">
        <v>0</v>
      </c>
      <c r="CB148" s="8" t="s">
        <v>185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185</v>
      </c>
      <c r="CO148" s="8">
        <v>0</v>
      </c>
      <c r="CP148" s="8">
        <f>(P148+Q148+S148+R148)</f>
        <v>0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185</v>
      </c>
      <c r="DD148" s="8" t="s">
        <v>185</v>
      </c>
      <c r="DE148" s="8" t="s">
        <v>185</v>
      </c>
      <c r="DF148" s="8" t="s">
        <v>185</v>
      </c>
      <c r="DG148" s="8" t="s">
        <v>185</v>
      </c>
      <c r="DH148" s="8" t="s">
        <v>185</v>
      </c>
      <c r="DI148" s="8" t="s">
        <v>185</v>
      </c>
      <c r="DJ148" s="8" t="s">
        <v>185</v>
      </c>
      <c r="DK148" s="8" t="s">
        <v>185</v>
      </c>
      <c r="DL148" s="8" t="s">
        <v>185</v>
      </c>
      <c r="DM148" s="8" t="s">
        <v>185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354</v>
      </c>
      <c r="DW148" s="8" t="s">
        <v>354</v>
      </c>
      <c r="DX148" s="8">
        <v>1</v>
      </c>
      <c r="DY148" s="8"/>
      <c r="DZ148" s="8" t="s">
        <v>185</v>
      </c>
      <c r="EA148" s="8" t="s">
        <v>185</v>
      </c>
      <c r="EB148" s="8" t="s">
        <v>185</v>
      </c>
      <c r="EC148" s="8" t="s">
        <v>185</v>
      </c>
      <c r="ED148" s="8"/>
      <c r="EE148" s="8">
        <v>82815319</v>
      </c>
      <c r="EF148" s="8">
        <v>5</v>
      </c>
      <c r="EG148" s="8" t="s">
        <v>355</v>
      </c>
      <c r="EH148" s="8">
        <v>0</v>
      </c>
      <c r="EI148" s="8" t="s">
        <v>185</v>
      </c>
      <c r="EJ148" s="8">
        <v>3</v>
      </c>
      <c r="EK148" s="8">
        <v>100</v>
      </c>
      <c r="EL148" s="8" t="s">
        <v>351</v>
      </c>
      <c r="EM148" s="8" t="s">
        <v>356</v>
      </c>
      <c r="EN148" s="8"/>
      <c r="EO148" s="8" t="s">
        <v>185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0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357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0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185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165</v>
      </c>
      <c r="HF148" s="8" t="s">
        <v>358</v>
      </c>
      <c r="HG148" s="8"/>
      <c r="HH148" s="8">
        <f>ROUND(ROUND(AL148,2)*I148,2)</f>
        <v>0</v>
      </c>
      <c r="HI148" s="8"/>
      <c r="HJ148" s="8"/>
      <c r="HK148" s="8"/>
      <c r="HL148" s="8"/>
      <c r="HM148" s="8" t="s">
        <v>185</v>
      </c>
      <c r="HN148" s="8" t="s">
        <v>185</v>
      </c>
      <c r="HO148" s="8" t="s">
        <v>185</v>
      </c>
      <c r="HP148" s="8" t="s">
        <v>185</v>
      </c>
      <c r="HQ148" s="8" t="s">
        <v>185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0</v>
      </c>
      <c r="E149" t="s">
        <v>352</v>
      </c>
      <c r="F149" t="s">
        <v>339</v>
      </c>
      <c r="G149" t="s">
        <v>353</v>
      </c>
      <c r="H149" t="s">
        <v>354</v>
      </c>
      <c r="I149">
        <v>0</v>
      </c>
      <c r="J149">
        <v>0</v>
      </c>
      <c r="K149">
        <v>0</v>
      </c>
      <c r="L149">
        <v>1</v>
      </c>
      <c r="M149">
        <v>1</v>
      </c>
      <c r="N149">
        <f>ROUND(L149-M149,4)</f>
        <v>0</v>
      </c>
      <c r="O149">
        <f>ROUND(CP149,2)</f>
        <v>0</v>
      </c>
      <c r="P149">
        <f>ROUND(CQ149*I149,2)</f>
        <v>0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85318795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185</v>
      </c>
      <c r="BE149" t="s">
        <v>185</v>
      </c>
      <c r="BF149" t="s">
        <v>185</v>
      </c>
      <c r="BG149" t="s">
        <v>185</v>
      </c>
      <c r="BH149">
        <v>3</v>
      </c>
      <c r="BI149">
        <v>3</v>
      </c>
      <c r="BJ149" t="s">
        <v>185</v>
      </c>
      <c r="BM149">
        <v>100</v>
      </c>
      <c r="BN149">
        <v>0</v>
      </c>
      <c r="BO149" t="s">
        <v>185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185</v>
      </c>
      <c r="BZ149">
        <v>0</v>
      </c>
      <c r="CA149">
        <v>0</v>
      </c>
      <c r="CB149" t="s">
        <v>185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185</v>
      </c>
      <c r="CO149">
        <v>0</v>
      </c>
      <c r="CP149">
        <f>(P149+Q149+S149+R149)</f>
        <v>0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185</v>
      </c>
      <c r="DD149" t="s">
        <v>185</v>
      </c>
      <c r="DE149" t="s">
        <v>185</v>
      </c>
      <c r="DF149" t="s">
        <v>185</v>
      </c>
      <c r="DG149" t="s">
        <v>185</v>
      </c>
      <c r="DH149" t="s">
        <v>185</v>
      </c>
      <c r="DI149" t="s">
        <v>185</v>
      </c>
      <c r="DJ149" t="s">
        <v>185</v>
      </c>
      <c r="DK149" t="s">
        <v>185</v>
      </c>
      <c r="DL149" t="s">
        <v>185</v>
      </c>
      <c r="DM149" t="s">
        <v>185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354</v>
      </c>
      <c r="DW149" t="s">
        <v>354</v>
      </c>
      <c r="DX149">
        <v>1</v>
      </c>
      <c r="DZ149" t="s">
        <v>185</v>
      </c>
      <c r="EA149" t="s">
        <v>185</v>
      </c>
      <c r="EB149" t="s">
        <v>185</v>
      </c>
      <c r="EC149" t="s">
        <v>185</v>
      </c>
      <c r="EE149">
        <v>82815319</v>
      </c>
      <c r="EF149">
        <v>5</v>
      </c>
      <c r="EG149" t="s">
        <v>355</v>
      </c>
      <c r="EH149">
        <v>0</v>
      </c>
      <c r="EI149" t="s">
        <v>185</v>
      </c>
      <c r="EJ149">
        <v>3</v>
      </c>
      <c r="EK149">
        <v>100</v>
      </c>
      <c r="EL149" t="s">
        <v>351</v>
      </c>
      <c r="EM149" t="s">
        <v>356</v>
      </c>
      <c r="EO149" t="s">
        <v>185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0</v>
      </c>
      <c r="FS149">
        <v>0</v>
      </c>
      <c r="FX149">
        <v>0</v>
      </c>
      <c r="FY149">
        <v>0</v>
      </c>
      <c r="GA149" t="s">
        <v>357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0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185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165</v>
      </c>
      <c r="HF149" t="s">
        <v>358</v>
      </c>
      <c r="HH149">
        <f>ROUND(ROUND(AL149,2)*I149,2)</f>
        <v>0</v>
      </c>
      <c r="HM149" t="s">
        <v>185</v>
      </c>
      <c r="HN149" t="s">
        <v>185</v>
      </c>
      <c r="HO149" t="s">
        <v>185</v>
      </c>
      <c r="HP149" t="s">
        <v>185</v>
      </c>
      <c r="HQ149" t="s">
        <v>185</v>
      </c>
      <c r="HS149">
        <v>0</v>
      </c>
      <c r="IK149">
        <v>0</v>
      </c>
    </row>
    <row r="151" spans="1:206">
      <c r="A151" s="7">
        <v>51</v>
      </c>
      <c r="B151" s="7">
        <f>B144</f>
        <v>0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0</v>
      </c>
      <c r="P151" s="7">
        <f t="shared" si="97"/>
        <v>0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ROUND(SUMIF(AA148:AA149,"=85318860",O148:O149),2)</f>
        <v>0</v>
      </c>
      <c r="AC151" s="7">
        <f>ROUND(SUMIF(AA148:AA149,"=85318860",P148:P149),2)</f>
        <v>0</v>
      </c>
      <c r="AD151" s="7">
        <f>ROUND(SUMIF(AA148:AA149,"=85318860",Q148:Q149),2)</f>
        <v>0</v>
      </c>
      <c r="AE151" s="7">
        <f>ROUND(SUMIF(AA148:AA149,"=85318860",R148:R149),2)</f>
        <v>0</v>
      </c>
      <c r="AF151" s="7">
        <f>ROUND(SUMIF(AA148:AA149,"=85318860",S148:S149),2)</f>
        <v>0</v>
      </c>
      <c r="AG151" s="7">
        <f>ROUND(SUMIF(AA148:AA149,"=85318860",T148:T149),2)</f>
        <v>0</v>
      </c>
      <c r="AH151" s="7">
        <f>SUMIF(AA148:AA149,"=85318860",U148:U149)</f>
        <v>0</v>
      </c>
      <c r="AI151" s="7">
        <f>SUMIF(AA148:AA149,"=85318860",V148:V149)</f>
        <v>0</v>
      </c>
      <c r="AJ151" s="7">
        <f>ROUND(SUMIF(AA148:AA149,"=85318860",W148:W149),2)</f>
        <v>0</v>
      </c>
      <c r="AK151" s="7">
        <f>ROUND(SUMIF(AA148:AA149,"=85318860",X148:X149),2)</f>
        <v>0</v>
      </c>
      <c r="AL151" s="7">
        <f>ROUND(SUMIF(AA148:AA149,"=85318860",Y148:Y149),2)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0</v>
      </c>
      <c r="AQ151" s="7">
        <f t="shared" si="98"/>
        <v>0</v>
      </c>
      <c r="AR151" s="7">
        <f t="shared" si="98"/>
        <v>0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0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0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ROUND(SUMIF(AA148:AA149,"=85318860",FQ148:FQ149),2)</f>
        <v>0</v>
      </c>
      <c r="BY151" s="7">
        <f>ROUND(SUMIF(AA148:AA149,"=85318860",FR148:FR149),2)</f>
        <v>0</v>
      </c>
      <c r="BZ151" s="7">
        <f>ROUND(SUMIF(AA148:AA149,"=85318860",GL148:GL149),2)</f>
        <v>0</v>
      </c>
      <c r="CA151" s="7">
        <f>ROUND(SUMIF(AA148:AA149,"=85318860",GM148:GM149),2)</f>
        <v>0</v>
      </c>
      <c r="CB151" s="7">
        <f>ROUND(SUMIF(AA148:AA149,"=85318860",GN148:GN149),2)</f>
        <v>0</v>
      </c>
      <c r="CC151" s="7">
        <f>ROUND(SUMIF(AA148:AA149,"=85318860",GO148:GO149),2)</f>
        <v>0</v>
      </c>
      <c r="CD151" s="7">
        <f>ROUND(SUMIF(AA148:AA149,"=85318860",GP148:GP149),2)</f>
        <v>0</v>
      </c>
      <c r="CE151" s="7">
        <f>AC151-BX151</f>
        <v>0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0</v>
      </c>
      <c r="CJ151" s="7">
        <f>ROUND(SUMIF(AA148:AA149,"=85318860",GX148:GX149),2)</f>
        <v>0</v>
      </c>
      <c r="CK151" s="7">
        <f>ROUND(SUMIF(AA148:AA149,"=85318860",GY148:GY149),2)</f>
        <v>0</v>
      </c>
      <c r="CL151" s="7">
        <f>ROUND(SUMIF(AA148:AA149,"=85318860",GZ148:GZ149),2)</f>
        <v>0</v>
      </c>
      <c r="CM151" s="7">
        <f>ROUND(SUMIF(AA148:AA149,"=85318860",HD148:HD149),2)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0</v>
      </c>
      <c r="DH151" s="4">
        <f t="shared" si="99"/>
        <v>0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ROUND(SUMIF(AA148:AA149,"=85318795",O148:O149),2)</f>
        <v>0</v>
      </c>
      <c r="DU151" s="4">
        <f>ROUND(SUMIF(AA148:AA149,"=85318795",P148:P149),2)</f>
        <v>0</v>
      </c>
      <c r="DV151" s="4">
        <f>ROUND(SUMIF(AA148:AA149,"=85318795",Q148:Q149),2)</f>
        <v>0</v>
      </c>
      <c r="DW151" s="4">
        <f>ROUND(SUMIF(AA148:AA149,"=85318795",R148:R149),2)</f>
        <v>0</v>
      </c>
      <c r="DX151" s="4">
        <f>ROUND(SUMIF(AA148:AA149,"=85318795",S148:S149),2)</f>
        <v>0</v>
      </c>
      <c r="DY151" s="4">
        <f>ROUND(SUMIF(AA148:AA149,"=85318795",T148:T149),2)</f>
        <v>0</v>
      </c>
      <c r="DZ151" s="4">
        <f>SUMIF(AA148:AA149,"=85318795",U148:U149)</f>
        <v>0</v>
      </c>
      <c r="EA151" s="4">
        <f>SUMIF(AA148:AA149,"=85318795",V148:V149)</f>
        <v>0</v>
      </c>
      <c r="EB151" s="4">
        <f>ROUND(SUMIF(AA148:AA149,"=85318795",W148:W149),2)</f>
        <v>0</v>
      </c>
      <c r="EC151" s="4">
        <f>ROUND(SUMIF(AA148:AA149,"=85318795",X148:X149),2)</f>
        <v>0</v>
      </c>
      <c r="ED151" s="4">
        <f>ROUND(SUMIF(AA148:AA149,"=85318795",Y148:Y149),2)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0</v>
      </c>
      <c r="EI151" s="4">
        <f t="shared" si="100"/>
        <v>0</v>
      </c>
      <c r="EJ151" s="4">
        <f t="shared" si="100"/>
        <v>0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0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0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ROUND(SUMIF(AA148:AA149,"=85318795",FQ148:FQ149),2)</f>
        <v>0</v>
      </c>
      <c r="FQ151" s="4">
        <f>ROUND(SUMIF(AA148:AA149,"=85318795",FR148:FR149),2)</f>
        <v>0</v>
      </c>
      <c r="FR151" s="4">
        <f>ROUND(SUMIF(AA148:AA149,"=85318795",GL148:GL149),2)</f>
        <v>0</v>
      </c>
      <c r="FS151" s="4">
        <f>ROUND(SUMIF(AA148:AA149,"=85318795",GM148:GM149),2)</f>
        <v>0</v>
      </c>
      <c r="FT151" s="4">
        <f>ROUND(SUMIF(AA148:AA149,"=85318795",GN148:GN149),2)</f>
        <v>0</v>
      </c>
      <c r="FU151" s="4">
        <f>ROUND(SUMIF(AA148:AA149,"=85318795",GO148:GO149),2)</f>
        <v>0</v>
      </c>
      <c r="FV151" s="4">
        <f>ROUND(SUMIF(AA148:AA149,"=85318795",GP148:GP149),2)</f>
        <v>0</v>
      </c>
      <c r="FW151" s="4">
        <f>DU151-FP151</f>
        <v>0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0</v>
      </c>
      <c r="GB151" s="4">
        <f>ROUND(SUMIF(AA148:AA149,"=85318795",GX148:GX149),2)</f>
        <v>0</v>
      </c>
      <c r="GC151" s="4">
        <f>ROUND(SUMIF(AA148:AA149,"=85318795",GY148:GY149),2)</f>
        <v>0</v>
      </c>
      <c r="GD151" s="4">
        <f>ROUND(SUMIF(AA148:AA149,"=85318795",GZ148:GZ149),2)</f>
        <v>0</v>
      </c>
      <c r="GE151" s="4">
        <f>ROUND(SUMIF(AA148:AA149,"=85318795",HD148:HD149),2)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0</v>
      </c>
      <c r="G153" s="9" t="s">
        <v>273</v>
      </c>
      <c r="H153" s="9" t="s">
        <v>274</v>
      </c>
      <c r="I153" s="9"/>
      <c r="J153" s="9"/>
      <c r="K153" s="9">
        <v>201</v>
      </c>
      <c r="L153" s="9">
        <v>1</v>
      </c>
      <c r="M153" s="9">
        <v>3</v>
      </c>
      <c r="N153" s="9" t="s">
        <v>185</v>
      </c>
      <c r="O153" s="9">
        <v>2</v>
      </c>
      <c r="P153" s="9">
        <f>ROUND(Source!DG151,O153)</f>
        <v>0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0</v>
      </c>
      <c r="G154" s="9" t="s">
        <v>275</v>
      </c>
      <c r="H154" s="9" t="s">
        <v>276</v>
      </c>
      <c r="I154" s="9"/>
      <c r="J154" s="9"/>
      <c r="K154" s="9">
        <v>202</v>
      </c>
      <c r="L154" s="9">
        <v>2</v>
      </c>
      <c r="M154" s="9">
        <v>3</v>
      </c>
      <c r="N154" s="9" t="s">
        <v>185</v>
      </c>
      <c r="O154" s="9">
        <v>2</v>
      </c>
      <c r="P154" s="9">
        <f>ROUND(Source!DH151,O154)</f>
        <v>0</v>
      </c>
      <c r="Q154" s="9"/>
      <c r="R154" s="9"/>
      <c r="S154" s="9"/>
      <c r="T154" s="9"/>
      <c r="U154" s="9"/>
      <c r="V154" s="9"/>
      <c r="W154" s="9">
        <v>0</v>
      </c>
      <c r="X154" s="9">
        <v>1</v>
      </c>
      <c r="Y154" s="9">
        <v>0</v>
      </c>
      <c r="Z154" s="9">
        <v>0</v>
      </c>
      <c r="AA154" s="9">
        <v>1</v>
      </c>
      <c r="AB154" s="9">
        <v>0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277</v>
      </c>
      <c r="H155" s="9" t="s">
        <v>278</v>
      </c>
      <c r="I155" s="9"/>
      <c r="J155" s="9"/>
      <c r="K155" s="9">
        <v>222</v>
      </c>
      <c r="L155" s="9">
        <v>3</v>
      </c>
      <c r="M155" s="9">
        <v>3</v>
      </c>
      <c r="N155" s="9" t="s">
        <v>185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0</v>
      </c>
      <c r="G156" s="9" t="s">
        <v>279</v>
      </c>
      <c r="H156" s="9" t="s">
        <v>280</v>
      </c>
      <c r="I156" s="9"/>
      <c r="J156" s="9"/>
      <c r="K156" s="9">
        <v>225</v>
      </c>
      <c r="L156" s="9">
        <v>4</v>
      </c>
      <c r="M156" s="9">
        <v>3</v>
      </c>
      <c r="N156" s="9" t="s">
        <v>185</v>
      </c>
      <c r="O156" s="9">
        <v>2</v>
      </c>
      <c r="P156" s="9">
        <f>ROUND(Source!EN151,O156)</f>
        <v>0</v>
      </c>
      <c r="Q156" s="9"/>
      <c r="R156" s="9"/>
      <c r="S156" s="9"/>
      <c r="T156" s="9"/>
      <c r="U156" s="9"/>
      <c r="V156" s="9"/>
      <c r="W156" s="9">
        <v>0</v>
      </c>
      <c r="X156" s="9">
        <v>1</v>
      </c>
      <c r="Y156" s="9">
        <v>0</v>
      </c>
      <c r="Z156" s="9">
        <v>0</v>
      </c>
      <c r="AA156" s="9">
        <v>1</v>
      </c>
      <c r="AB156" s="9">
        <v>0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281</v>
      </c>
      <c r="H157" s="9" t="s">
        <v>282</v>
      </c>
      <c r="I157" s="9"/>
      <c r="J157" s="9"/>
      <c r="K157" s="9">
        <v>226</v>
      </c>
      <c r="L157" s="9">
        <v>5</v>
      </c>
      <c r="M157" s="9">
        <v>3</v>
      </c>
      <c r="N157" s="9" t="s">
        <v>185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283</v>
      </c>
      <c r="H158" s="9" t="s">
        <v>284</v>
      </c>
      <c r="I158" s="9"/>
      <c r="J158" s="9"/>
      <c r="K158" s="9">
        <v>227</v>
      </c>
      <c r="L158" s="9">
        <v>6</v>
      </c>
      <c r="M158" s="9">
        <v>3</v>
      </c>
      <c r="N158" s="9" t="s">
        <v>185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285</v>
      </c>
      <c r="H159" s="9" t="s">
        <v>286</v>
      </c>
      <c r="I159" s="9"/>
      <c r="J159" s="9"/>
      <c r="K159" s="9">
        <v>228</v>
      </c>
      <c r="L159" s="9">
        <v>7</v>
      </c>
      <c r="M159" s="9">
        <v>3</v>
      </c>
      <c r="N159" s="9" t="s">
        <v>185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0</v>
      </c>
      <c r="G160" s="9" t="s">
        <v>287</v>
      </c>
      <c r="H160" s="9" t="s">
        <v>288</v>
      </c>
      <c r="I160" s="9"/>
      <c r="J160" s="9"/>
      <c r="K160" s="9">
        <v>216</v>
      </c>
      <c r="L160" s="9">
        <v>8</v>
      </c>
      <c r="M160" s="9">
        <v>3</v>
      </c>
      <c r="N160" s="9" t="s">
        <v>185</v>
      </c>
      <c r="O160" s="9">
        <v>2</v>
      </c>
      <c r="P160" s="9">
        <f>ROUND(Source!EH151,O160)</f>
        <v>0</v>
      </c>
      <c r="Q160" s="9"/>
      <c r="R160" s="9"/>
      <c r="S160" s="9"/>
      <c r="T160" s="9"/>
      <c r="U160" s="9"/>
      <c r="V160" s="9"/>
      <c r="W160" s="9">
        <v>0</v>
      </c>
      <c r="X160" s="9">
        <v>1</v>
      </c>
      <c r="Y160" s="9">
        <v>0</v>
      </c>
      <c r="Z160" s="9">
        <v>0</v>
      </c>
      <c r="AA160" s="9">
        <v>1</v>
      </c>
      <c r="AB160" s="9">
        <v>0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289</v>
      </c>
      <c r="H161" s="9" t="s">
        <v>290</v>
      </c>
      <c r="I161" s="9"/>
      <c r="J161" s="9"/>
      <c r="K161" s="9">
        <v>223</v>
      </c>
      <c r="L161" s="9">
        <v>9</v>
      </c>
      <c r="M161" s="9">
        <v>3</v>
      </c>
      <c r="N161" s="9" t="s">
        <v>185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0</v>
      </c>
      <c r="G162" s="9" t="s">
        <v>291</v>
      </c>
      <c r="H162" s="9" t="s">
        <v>292</v>
      </c>
      <c r="I162" s="9"/>
      <c r="J162" s="9"/>
      <c r="K162" s="9">
        <v>229</v>
      </c>
      <c r="L162" s="9">
        <v>10</v>
      </c>
      <c r="M162" s="9">
        <v>3</v>
      </c>
      <c r="N162" s="9" t="s">
        <v>185</v>
      </c>
      <c r="O162" s="9">
        <v>2</v>
      </c>
      <c r="P162" s="9">
        <f>ROUND(Source!ER151,O162)</f>
        <v>0</v>
      </c>
      <c r="Q162" s="9"/>
      <c r="R162" s="9"/>
      <c r="S162" s="9"/>
      <c r="T162" s="9"/>
      <c r="U162" s="9"/>
      <c r="V162" s="9"/>
      <c r="W162" s="9">
        <v>0</v>
      </c>
      <c r="X162" s="9">
        <v>1</v>
      </c>
      <c r="Y162" s="9">
        <v>0</v>
      </c>
      <c r="Z162" s="9">
        <v>0</v>
      </c>
      <c r="AA162" s="9">
        <v>1</v>
      </c>
      <c r="AB162" s="9">
        <v>0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293</v>
      </c>
      <c r="H163" s="9" t="s">
        <v>294</v>
      </c>
      <c r="I163" s="9"/>
      <c r="J163" s="9"/>
      <c r="K163" s="9">
        <v>203</v>
      </c>
      <c r="L163" s="9">
        <v>11</v>
      </c>
      <c r="M163" s="9">
        <v>3</v>
      </c>
      <c r="N163" s="9" t="s">
        <v>185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295</v>
      </c>
      <c r="H164" s="9" t="s">
        <v>296</v>
      </c>
      <c r="I164" s="9"/>
      <c r="J164" s="9"/>
      <c r="K164" s="9">
        <v>231</v>
      </c>
      <c r="L164" s="9">
        <v>12</v>
      </c>
      <c r="M164" s="9">
        <v>3</v>
      </c>
      <c r="N164" s="9" t="s">
        <v>185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297</v>
      </c>
      <c r="H165" s="9" t="s">
        <v>298</v>
      </c>
      <c r="I165" s="9"/>
      <c r="J165" s="9"/>
      <c r="K165" s="9">
        <v>204</v>
      </c>
      <c r="L165" s="9">
        <v>13</v>
      </c>
      <c r="M165" s="9">
        <v>3</v>
      </c>
      <c r="N165" s="9" t="s">
        <v>185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299</v>
      </c>
      <c r="H166" s="9" t="s">
        <v>300</v>
      </c>
      <c r="I166" s="9"/>
      <c r="J166" s="9"/>
      <c r="K166" s="9">
        <v>205</v>
      </c>
      <c r="L166" s="9">
        <v>14</v>
      </c>
      <c r="M166" s="9">
        <v>3</v>
      </c>
      <c r="N166" s="9" t="s">
        <v>185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301</v>
      </c>
      <c r="H167" s="9" t="s">
        <v>302</v>
      </c>
      <c r="I167" s="9"/>
      <c r="J167" s="9"/>
      <c r="K167" s="9">
        <v>232</v>
      </c>
      <c r="L167" s="9">
        <v>15</v>
      </c>
      <c r="M167" s="9">
        <v>3</v>
      </c>
      <c r="N167" s="9" t="s">
        <v>185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303</v>
      </c>
      <c r="H168" s="9" t="s">
        <v>304</v>
      </c>
      <c r="I168" s="9"/>
      <c r="J168" s="9"/>
      <c r="K168" s="9">
        <v>214</v>
      </c>
      <c r="L168" s="9">
        <v>16</v>
      </c>
      <c r="M168" s="9">
        <v>3</v>
      </c>
      <c r="N168" s="9" t="s">
        <v>185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305</v>
      </c>
      <c r="H169" s="9" t="s">
        <v>306</v>
      </c>
      <c r="I169" s="9"/>
      <c r="J169" s="9"/>
      <c r="K169" s="9">
        <v>215</v>
      </c>
      <c r="L169" s="9">
        <v>17</v>
      </c>
      <c r="M169" s="9">
        <v>3</v>
      </c>
      <c r="N169" s="9" t="s">
        <v>185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307</v>
      </c>
      <c r="H170" s="9" t="s">
        <v>308</v>
      </c>
      <c r="I170" s="9"/>
      <c r="J170" s="9"/>
      <c r="K170" s="9">
        <v>217</v>
      </c>
      <c r="L170" s="9">
        <v>18</v>
      </c>
      <c r="M170" s="9">
        <v>3</v>
      </c>
      <c r="N170" s="9" t="s">
        <v>185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309</v>
      </c>
      <c r="H171" s="9" t="s">
        <v>310</v>
      </c>
      <c r="I171" s="9"/>
      <c r="J171" s="9"/>
      <c r="K171" s="9">
        <v>230</v>
      </c>
      <c r="L171" s="9">
        <v>19</v>
      </c>
      <c r="M171" s="9">
        <v>3</v>
      </c>
      <c r="N171" s="9" t="s">
        <v>185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311</v>
      </c>
      <c r="H172" s="9" t="s">
        <v>312</v>
      </c>
      <c r="I172" s="9"/>
      <c r="J172" s="9"/>
      <c r="K172" s="9">
        <v>206</v>
      </c>
      <c r="L172" s="9">
        <v>20</v>
      </c>
      <c r="M172" s="9">
        <v>3</v>
      </c>
      <c r="N172" s="9" t="s">
        <v>185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313</v>
      </c>
      <c r="H173" s="9" t="s">
        <v>314</v>
      </c>
      <c r="I173" s="9"/>
      <c r="J173" s="9"/>
      <c r="K173" s="9">
        <v>207</v>
      </c>
      <c r="L173" s="9">
        <v>21</v>
      </c>
      <c r="M173" s="9">
        <v>3</v>
      </c>
      <c r="N173" s="9" t="s">
        <v>185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315</v>
      </c>
      <c r="H174" s="9" t="s">
        <v>316</v>
      </c>
      <c r="I174" s="9"/>
      <c r="J174" s="9"/>
      <c r="K174" s="9">
        <v>208</v>
      </c>
      <c r="L174" s="9">
        <v>22</v>
      </c>
      <c r="M174" s="9">
        <v>3</v>
      </c>
      <c r="N174" s="9" t="s">
        <v>185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317</v>
      </c>
      <c r="H175" s="9" t="s">
        <v>318</v>
      </c>
      <c r="I175" s="9"/>
      <c r="J175" s="9"/>
      <c r="K175" s="9">
        <v>209</v>
      </c>
      <c r="L175" s="9">
        <v>23</v>
      </c>
      <c r="M175" s="9">
        <v>3</v>
      </c>
      <c r="N175" s="9" t="s">
        <v>185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319</v>
      </c>
      <c r="H176" s="9" t="s">
        <v>320</v>
      </c>
      <c r="I176" s="9"/>
      <c r="J176" s="9"/>
      <c r="K176" s="9">
        <v>233</v>
      </c>
      <c r="L176" s="9">
        <v>24</v>
      </c>
      <c r="M176" s="9">
        <v>3</v>
      </c>
      <c r="N176" s="9" t="s">
        <v>185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321</v>
      </c>
      <c r="H177" s="9" t="s">
        <v>322</v>
      </c>
      <c r="I177" s="9"/>
      <c r="J177" s="9"/>
      <c r="K177" s="9">
        <v>210</v>
      </c>
      <c r="L177" s="9">
        <v>25</v>
      </c>
      <c r="M177" s="9">
        <v>3</v>
      </c>
      <c r="N177" s="9" t="s">
        <v>185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323</v>
      </c>
      <c r="H178" s="9" t="s">
        <v>324</v>
      </c>
      <c r="I178" s="9"/>
      <c r="J178" s="9"/>
      <c r="K178" s="9">
        <v>211</v>
      </c>
      <c r="L178" s="9">
        <v>26</v>
      </c>
      <c r="M178" s="9">
        <v>3</v>
      </c>
      <c r="N178" s="9" t="s">
        <v>185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0</v>
      </c>
      <c r="G179" s="9" t="s">
        <v>325</v>
      </c>
      <c r="H179" s="9" t="s">
        <v>326</v>
      </c>
      <c r="I179" s="9"/>
      <c r="J179" s="9"/>
      <c r="K179" s="9">
        <v>224</v>
      </c>
      <c r="L179" s="9">
        <v>27</v>
      </c>
      <c r="M179" s="9">
        <v>3</v>
      </c>
      <c r="N179" s="9" t="s">
        <v>185</v>
      </c>
      <c r="O179" s="9">
        <v>2</v>
      </c>
      <c r="P179" s="9">
        <f>ROUND(Source!EJ151,O179)</f>
        <v>0</v>
      </c>
      <c r="Q179" s="9"/>
      <c r="R179" s="9"/>
      <c r="S179" s="9"/>
      <c r="T179" s="9"/>
      <c r="U179" s="9"/>
      <c r="V179" s="9"/>
      <c r="W179" s="9">
        <v>0</v>
      </c>
      <c r="X179" s="9">
        <v>1</v>
      </c>
      <c r="Y179" s="9">
        <v>0</v>
      </c>
      <c r="Z179" s="9">
        <v>0</v>
      </c>
      <c r="AA179" s="9">
        <v>1</v>
      </c>
      <c r="AB179" s="9">
        <v>0</v>
      </c>
    </row>
    <row r="181" spans="1:88">
      <c r="A181" s="1">
        <v>4</v>
      </c>
      <c r="B181" s="1">
        <v>1</v>
      </c>
      <c r="C181" s="1"/>
      <c r="D181" s="1">
        <f>ROW(A198)</f>
        <v>198</v>
      </c>
      <c r="E181" s="1"/>
      <c r="F181" s="1" t="s">
        <v>210</v>
      </c>
      <c r="G181" s="1" t="s">
        <v>359</v>
      </c>
      <c r="H181" s="1" t="s">
        <v>185</v>
      </c>
      <c r="I181" s="1">
        <v>0</v>
      </c>
      <c r="J181" s="1"/>
      <c r="K181" s="1">
        <v>0</v>
      </c>
      <c r="L181" s="1"/>
      <c r="M181" s="1" t="s">
        <v>185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185</v>
      </c>
      <c r="V181" s="1">
        <v>0</v>
      </c>
      <c r="W181" s="1"/>
      <c r="X181" s="1"/>
      <c r="Y181" s="1"/>
      <c r="Z181" s="1"/>
      <c r="AA181" s="1"/>
      <c r="AB181" s="1" t="s">
        <v>185</v>
      </c>
      <c r="AC181" s="1" t="s">
        <v>185</v>
      </c>
      <c r="AD181" s="1" t="s">
        <v>185</v>
      </c>
      <c r="AE181" s="1" t="s">
        <v>185</v>
      </c>
      <c r="AF181" s="1" t="s">
        <v>185</v>
      </c>
      <c r="AG181" s="1" t="s">
        <v>185</v>
      </c>
      <c r="AH181" s="1"/>
      <c r="AI181" s="1"/>
      <c r="AJ181" s="1"/>
      <c r="AK181" s="1"/>
      <c r="AL181" s="1"/>
      <c r="AM181" s="1"/>
      <c r="AN181" s="1"/>
      <c r="AO181" s="1"/>
      <c r="AP181" s="1" t="s">
        <v>185</v>
      </c>
      <c r="AQ181" s="1" t="s">
        <v>185</v>
      </c>
      <c r="AR181" s="1" t="s">
        <v>185</v>
      </c>
      <c r="AS181" s="1"/>
      <c r="AT181" s="1"/>
      <c r="AU181" s="1"/>
      <c r="AV181" s="1"/>
      <c r="AW181" s="1"/>
      <c r="AX181" s="1"/>
      <c r="AY181" s="1"/>
      <c r="AZ181" s="1" t="s">
        <v>185</v>
      </c>
      <c r="BA181" s="1"/>
      <c r="BB181" s="1" t="s">
        <v>185</v>
      </c>
      <c r="BC181" s="1" t="s">
        <v>185</v>
      </c>
      <c r="BD181" s="1" t="s">
        <v>185</v>
      </c>
      <c r="BE181" s="1" t="s">
        <v>185</v>
      </c>
      <c r="BF181" s="1" t="s">
        <v>185</v>
      </c>
      <c r="BG181" s="1" t="s">
        <v>185</v>
      </c>
      <c r="BH181" s="1" t="s">
        <v>185</v>
      </c>
      <c r="BI181" s="1" t="s">
        <v>185</v>
      </c>
      <c r="BJ181" s="1" t="s">
        <v>185</v>
      </c>
      <c r="BK181" s="1" t="s">
        <v>185</v>
      </c>
      <c r="BL181" s="1" t="s">
        <v>185</v>
      </c>
      <c r="BM181" s="1" t="s">
        <v>185</v>
      </c>
      <c r="BN181" s="1" t="s">
        <v>185</v>
      </c>
      <c r="BO181" s="1" t="s">
        <v>185</v>
      </c>
      <c r="BP181" s="1" t="s">
        <v>185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1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1505.51</v>
      </c>
      <c r="P183" s="7">
        <f t="shared" si="102"/>
        <v>1505.51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1505.51</v>
      </c>
      <c r="AC183" s="7">
        <f t="shared" si="102"/>
        <v>1505.51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1505.51</v>
      </c>
      <c r="AS183" s="7">
        <f t="shared" si="102"/>
        <v>1505.51</v>
      </c>
      <c r="AT183" s="7">
        <f t="shared" si="102"/>
        <v>0</v>
      </c>
      <c r="AU183" s="7">
        <f t="shared" si="102"/>
        <v>0</v>
      </c>
      <c r="AV183" s="7">
        <f t="shared" si="102"/>
        <v>1505.51</v>
      </c>
      <c r="AW183" s="7">
        <f t="shared" si="102"/>
        <v>1505.51</v>
      </c>
      <c r="AX183" s="7">
        <f t="shared" si="102"/>
        <v>0</v>
      </c>
      <c r="AY183" s="7">
        <f t="shared" si="102"/>
        <v>1505.51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1505.51</v>
      </c>
      <c r="CB183" s="7">
        <f t="shared" si="103"/>
        <v>1505.51</v>
      </c>
      <c r="CC183" s="7">
        <f t="shared" si="103"/>
        <v>0</v>
      </c>
      <c r="CD183" s="7">
        <f t="shared" si="103"/>
        <v>0</v>
      </c>
      <c r="CE183" s="7">
        <f t="shared" si="103"/>
        <v>1505.51</v>
      </c>
      <c r="CF183" s="7">
        <f t="shared" si="103"/>
        <v>1505.51</v>
      </c>
      <c r="CG183" s="7">
        <f t="shared" si="103"/>
        <v>0</v>
      </c>
      <c r="CH183" s="7">
        <f t="shared" si="103"/>
        <v>1505.51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1505.51</v>
      </c>
      <c r="DH183" s="4">
        <f t="shared" si="103"/>
        <v>1505.51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1505.51</v>
      </c>
      <c r="DU183" s="4">
        <f t="shared" si="103"/>
        <v>1505.51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1505.51</v>
      </c>
      <c r="EK183" s="4">
        <f t="shared" si="103"/>
        <v>1505.51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1505.51</v>
      </c>
      <c r="EO183" s="4">
        <f t="shared" si="104"/>
        <v>1505.51</v>
      </c>
      <c r="EP183" s="4">
        <f t="shared" si="104"/>
        <v>0</v>
      </c>
      <c r="EQ183" s="4">
        <f t="shared" si="104"/>
        <v>1505.51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1505.51</v>
      </c>
      <c r="FT183" s="4">
        <f t="shared" si="104"/>
        <v>1505.51</v>
      </c>
      <c r="FU183" s="4">
        <f t="shared" si="104"/>
        <v>0</v>
      </c>
      <c r="FV183" s="4">
        <f t="shared" si="104"/>
        <v>0</v>
      </c>
      <c r="FW183" s="4">
        <f t="shared" si="104"/>
        <v>1505.51</v>
      </c>
      <c r="FX183" s="4">
        <f t="shared" si="104"/>
        <v>1505.51</v>
      </c>
      <c r="FY183" s="4">
        <f t="shared" si="104"/>
        <v>0</v>
      </c>
      <c r="FZ183" s="4">
        <f t="shared" si="104"/>
        <v>1505.51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1</v>
      </c>
      <c r="C185" s="8"/>
      <c r="D185" s="8"/>
      <c r="E185" s="8" t="s">
        <v>130</v>
      </c>
      <c r="F185" s="8" t="s">
        <v>339</v>
      </c>
      <c r="G185" s="8" t="s">
        <v>360</v>
      </c>
      <c r="H185" s="8" t="s">
        <v>341</v>
      </c>
      <c r="I185" s="8">
        <v>1</v>
      </c>
      <c r="J185" s="8">
        <v>0</v>
      </c>
      <c r="K185" s="8">
        <v>1</v>
      </c>
      <c r="L185" s="8">
        <v>1</v>
      </c>
      <c r="M185" s="8">
        <v>0</v>
      </c>
      <c r="N185" s="8">
        <f t="shared" ref="N185:N196" si="105">ROUND(L185-M185,4)</f>
        <v>1</v>
      </c>
      <c r="O185" s="8">
        <f t="shared" ref="O185:O196" si="106">ROUND(CP185,2)</f>
        <v>173.81</v>
      </c>
      <c r="P185" s="8">
        <f t="shared" ref="P185:P196" si="107">ROUND(CQ185*I185,2)</f>
        <v>173.81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85318860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185</v>
      </c>
      <c r="BE185" s="8" t="s">
        <v>185</v>
      </c>
      <c r="BF185" s="8" t="s">
        <v>185</v>
      </c>
      <c r="BG185" s="8" t="s">
        <v>185</v>
      </c>
      <c r="BH185" s="8">
        <v>3</v>
      </c>
      <c r="BI185" s="8">
        <v>1</v>
      </c>
      <c r="BJ185" s="8" t="s">
        <v>185</v>
      </c>
      <c r="BK185" s="8"/>
      <c r="BL185" s="8"/>
      <c r="BM185" s="8">
        <v>1100</v>
      </c>
      <c r="BN185" s="8">
        <v>0</v>
      </c>
      <c r="BO185" s="8" t="s">
        <v>185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185</v>
      </c>
      <c r="BZ185" s="8">
        <v>0</v>
      </c>
      <c r="CA185" s="8">
        <v>0</v>
      </c>
      <c r="CB185" s="8" t="s">
        <v>185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185</v>
      </c>
      <c r="CO185" s="8">
        <v>0</v>
      </c>
      <c r="CP185" s="8">
        <f t="shared" ref="CP185:CP196" si="126">(P185+Q185+S185+R185)</f>
        <v>173.81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185</v>
      </c>
      <c r="DD185" s="8" t="s">
        <v>185</v>
      </c>
      <c r="DE185" s="8" t="s">
        <v>185</v>
      </c>
      <c r="DF185" s="8" t="s">
        <v>185</v>
      </c>
      <c r="DG185" s="8" t="s">
        <v>185</v>
      </c>
      <c r="DH185" s="8" t="s">
        <v>185</v>
      </c>
      <c r="DI185" s="8" t="s">
        <v>185</v>
      </c>
      <c r="DJ185" s="8" t="s">
        <v>185</v>
      </c>
      <c r="DK185" s="8" t="s">
        <v>185</v>
      </c>
      <c r="DL185" s="8" t="s">
        <v>185</v>
      </c>
      <c r="DM185" s="8" t="s">
        <v>185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341</v>
      </c>
      <c r="DW185" s="8" t="s">
        <v>341</v>
      </c>
      <c r="DX185" s="8">
        <v>1</v>
      </c>
      <c r="DY185" s="8"/>
      <c r="DZ185" s="8" t="s">
        <v>185</v>
      </c>
      <c r="EA185" s="8" t="s">
        <v>185</v>
      </c>
      <c r="EB185" s="8" t="s">
        <v>185</v>
      </c>
      <c r="EC185" s="8" t="s">
        <v>185</v>
      </c>
      <c r="ED185" s="8"/>
      <c r="EE185" s="8">
        <v>82815331</v>
      </c>
      <c r="EF185" s="8">
        <v>8</v>
      </c>
      <c r="EG185" s="8" t="s">
        <v>361</v>
      </c>
      <c r="EH185" s="8">
        <v>0</v>
      </c>
      <c r="EI185" s="8" t="s">
        <v>185</v>
      </c>
      <c r="EJ185" s="8">
        <v>1</v>
      </c>
      <c r="EK185" s="8">
        <v>1100</v>
      </c>
      <c r="EL185" s="8" t="s">
        <v>362</v>
      </c>
      <c r="EM185" s="8" t="s">
        <v>363</v>
      </c>
      <c r="EN185" s="8"/>
      <c r="EO185" s="8" t="s">
        <v>185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364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173.81</v>
      </c>
      <c r="GN185" s="8">
        <f t="shared" ref="GN185:GN196" si="139">IF(OR(BI185=0,BI185=1),GM185-GX185,0)</f>
        <v>173.81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185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165</v>
      </c>
      <c r="HF185" s="8" t="s">
        <v>47</v>
      </c>
      <c r="HG185" s="8">
        <f t="shared" ref="HG185:HG196" si="145">ROUND(ROUND(AL185,2)*I185,2)</f>
        <v>173.81</v>
      </c>
      <c r="HH185" s="8"/>
      <c r="HI185" s="8"/>
      <c r="HJ185" s="8"/>
      <c r="HK185" s="8"/>
      <c r="HL185" s="8"/>
      <c r="HM185" s="8" t="s">
        <v>185</v>
      </c>
      <c r="HN185" s="8" t="s">
        <v>185</v>
      </c>
      <c r="HO185" s="8" t="s">
        <v>185</v>
      </c>
      <c r="HP185" s="8" t="s">
        <v>185</v>
      </c>
      <c r="HQ185" s="8" t="s">
        <v>185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1</v>
      </c>
      <c r="E186" t="s">
        <v>130</v>
      </c>
      <c r="F186" t="s">
        <v>339</v>
      </c>
      <c r="G186" t="s">
        <v>360</v>
      </c>
      <c r="H186" t="s">
        <v>341</v>
      </c>
      <c r="I186">
        <v>1</v>
      </c>
      <c r="J186">
        <v>0</v>
      </c>
      <c r="K186">
        <v>1</v>
      </c>
      <c r="L186">
        <v>1</v>
      </c>
      <c r="M186">
        <v>0</v>
      </c>
      <c r="N186">
        <f t="shared" si="105"/>
        <v>1</v>
      </c>
      <c r="O186">
        <f t="shared" si="106"/>
        <v>173.81</v>
      </c>
      <c r="P186">
        <f t="shared" si="107"/>
        <v>173.81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85318795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185</v>
      </c>
      <c r="BE186" t="s">
        <v>185</v>
      </c>
      <c r="BF186" t="s">
        <v>185</v>
      </c>
      <c r="BG186" t="s">
        <v>185</v>
      </c>
      <c r="BH186">
        <v>3</v>
      </c>
      <c r="BI186">
        <v>1</v>
      </c>
      <c r="BJ186" t="s">
        <v>185</v>
      </c>
      <c r="BM186">
        <v>1100</v>
      </c>
      <c r="BN186">
        <v>0</v>
      </c>
      <c r="BO186" t="s">
        <v>185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185</v>
      </c>
      <c r="BZ186">
        <v>0</v>
      </c>
      <c r="CA186">
        <v>0</v>
      </c>
      <c r="CB186" t="s">
        <v>185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185</v>
      </c>
      <c r="CO186">
        <v>0</v>
      </c>
      <c r="CP186">
        <f t="shared" si="126"/>
        <v>173.81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185</v>
      </c>
      <c r="DD186" t="s">
        <v>185</v>
      </c>
      <c r="DE186" t="s">
        <v>185</v>
      </c>
      <c r="DF186" t="s">
        <v>185</v>
      </c>
      <c r="DG186" t="s">
        <v>185</v>
      </c>
      <c r="DH186" t="s">
        <v>185</v>
      </c>
      <c r="DI186" t="s">
        <v>185</v>
      </c>
      <c r="DJ186" t="s">
        <v>185</v>
      </c>
      <c r="DK186" t="s">
        <v>185</v>
      </c>
      <c r="DL186" t="s">
        <v>185</v>
      </c>
      <c r="DM186" t="s">
        <v>185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341</v>
      </c>
      <c r="DW186" t="s">
        <v>341</v>
      </c>
      <c r="DX186">
        <v>1</v>
      </c>
      <c r="DZ186" t="s">
        <v>185</v>
      </c>
      <c r="EA186" t="s">
        <v>185</v>
      </c>
      <c r="EB186" t="s">
        <v>185</v>
      </c>
      <c r="EC186" t="s">
        <v>185</v>
      </c>
      <c r="EE186">
        <v>82815331</v>
      </c>
      <c r="EF186">
        <v>8</v>
      </c>
      <c r="EG186" t="s">
        <v>361</v>
      </c>
      <c r="EH186">
        <v>0</v>
      </c>
      <c r="EI186" t="s">
        <v>185</v>
      </c>
      <c r="EJ186">
        <v>1</v>
      </c>
      <c r="EK186">
        <v>1100</v>
      </c>
      <c r="EL186" t="s">
        <v>362</v>
      </c>
      <c r="EM186" t="s">
        <v>363</v>
      </c>
      <c r="EO186" t="s">
        <v>185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364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173.81</v>
      </c>
      <c r="GN186">
        <f t="shared" si="139"/>
        <v>173.81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185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165</v>
      </c>
      <c r="HF186" t="s">
        <v>47</v>
      </c>
      <c r="HG186">
        <f t="shared" si="145"/>
        <v>173.81</v>
      </c>
      <c r="HM186" t="s">
        <v>185</v>
      </c>
      <c r="HN186" t="s">
        <v>185</v>
      </c>
      <c r="HO186" t="s">
        <v>185</v>
      </c>
      <c r="HP186" t="s">
        <v>185</v>
      </c>
      <c r="HQ186" t="s">
        <v>185</v>
      </c>
      <c r="HS186">
        <v>0</v>
      </c>
      <c r="IK186">
        <v>0</v>
      </c>
    </row>
    <row r="187" spans="1:255">
      <c r="A187" s="8">
        <v>17</v>
      </c>
      <c r="B187" s="8">
        <v>1</v>
      </c>
      <c r="C187" s="8"/>
      <c r="D187" s="8"/>
      <c r="E187" s="8" t="s">
        <v>365</v>
      </c>
      <c r="F187" s="8" t="s">
        <v>339</v>
      </c>
      <c r="G187" s="8" t="s">
        <v>366</v>
      </c>
      <c r="H187" s="8" t="s">
        <v>354</v>
      </c>
      <c r="I187" s="8">
        <v>0</v>
      </c>
      <c r="J187" s="8">
        <v>0</v>
      </c>
      <c r="K187" s="8">
        <v>0</v>
      </c>
      <c r="L187" s="8">
        <v>8</v>
      </c>
      <c r="M187" s="8">
        <v>8</v>
      </c>
      <c r="N187" s="8">
        <f t="shared" si="105"/>
        <v>0</v>
      </c>
      <c r="O187" s="8">
        <f t="shared" si="106"/>
        <v>0</v>
      </c>
      <c r="P187" s="8">
        <f t="shared" si="107"/>
        <v>0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85318860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185</v>
      </c>
      <c r="BE187" s="8" t="s">
        <v>185</v>
      </c>
      <c r="BF187" s="8" t="s">
        <v>185</v>
      </c>
      <c r="BG187" s="8" t="s">
        <v>185</v>
      </c>
      <c r="BH187" s="8">
        <v>3</v>
      </c>
      <c r="BI187" s="8">
        <v>1</v>
      </c>
      <c r="BJ187" s="8" t="s">
        <v>185</v>
      </c>
      <c r="BK187" s="8"/>
      <c r="BL187" s="8"/>
      <c r="BM187" s="8">
        <v>1100</v>
      </c>
      <c r="BN187" s="8">
        <v>0</v>
      </c>
      <c r="BO187" s="8" t="s">
        <v>185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185</v>
      </c>
      <c r="BZ187" s="8">
        <v>0</v>
      </c>
      <c r="CA187" s="8">
        <v>0</v>
      </c>
      <c r="CB187" s="8" t="s">
        <v>185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185</v>
      </c>
      <c r="CO187" s="8">
        <v>0</v>
      </c>
      <c r="CP187" s="8">
        <f t="shared" si="126"/>
        <v>0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185</v>
      </c>
      <c r="DD187" s="8" t="s">
        <v>185</v>
      </c>
      <c r="DE187" s="8" t="s">
        <v>185</v>
      </c>
      <c r="DF187" s="8" t="s">
        <v>185</v>
      </c>
      <c r="DG187" s="8" t="s">
        <v>185</v>
      </c>
      <c r="DH187" s="8" t="s">
        <v>185</v>
      </c>
      <c r="DI187" s="8" t="s">
        <v>185</v>
      </c>
      <c r="DJ187" s="8" t="s">
        <v>185</v>
      </c>
      <c r="DK187" s="8" t="s">
        <v>185</v>
      </c>
      <c r="DL187" s="8" t="s">
        <v>185</v>
      </c>
      <c r="DM187" s="8" t="s">
        <v>185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354</v>
      </c>
      <c r="DW187" s="8" t="s">
        <v>354</v>
      </c>
      <c r="DX187" s="8">
        <v>1</v>
      </c>
      <c r="DY187" s="8"/>
      <c r="DZ187" s="8" t="s">
        <v>185</v>
      </c>
      <c r="EA187" s="8" t="s">
        <v>185</v>
      </c>
      <c r="EB187" s="8" t="s">
        <v>185</v>
      </c>
      <c r="EC187" s="8" t="s">
        <v>185</v>
      </c>
      <c r="ED187" s="8"/>
      <c r="EE187" s="8">
        <v>82815331</v>
      </c>
      <c r="EF187" s="8">
        <v>8</v>
      </c>
      <c r="EG187" s="8" t="s">
        <v>361</v>
      </c>
      <c r="EH187" s="8">
        <v>0</v>
      </c>
      <c r="EI187" s="8" t="s">
        <v>185</v>
      </c>
      <c r="EJ187" s="8">
        <v>1</v>
      </c>
      <c r="EK187" s="8">
        <v>1100</v>
      </c>
      <c r="EL187" s="8" t="s">
        <v>362</v>
      </c>
      <c r="EM187" s="8" t="s">
        <v>363</v>
      </c>
      <c r="EN187" s="8"/>
      <c r="EO187" s="8" t="s">
        <v>185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367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0</v>
      </c>
      <c r="GN187" s="8">
        <f t="shared" si="139"/>
        <v>0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185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165</v>
      </c>
      <c r="HF187" s="8" t="s">
        <v>47</v>
      </c>
      <c r="HG187" s="8">
        <f t="shared" si="145"/>
        <v>0</v>
      </c>
      <c r="HH187" s="8"/>
      <c r="HI187" s="8"/>
      <c r="HJ187" s="8"/>
      <c r="HK187" s="8"/>
      <c r="HL187" s="8"/>
      <c r="HM187" s="8" t="s">
        <v>185</v>
      </c>
      <c r="HN187" s="8" t="s">
        <v>185</v>
      </c>
      <c r="HO187" s="8" t="s">
        <v>185</v>
      </c>
      <c r="HP187" s="8" t="s">
        <v>185</v>
      </c>
      <c r="HQ187" s="8" t="s">
        <v>185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1</v>
      </c>
      <c r="E188" t="s">
        <v>365</v>
      </c>
      <c r="F188" t="s">
        <v>339</v>
      </c>
      <c r="G188" t="s">
        <v>366</v>
      </c>
      <c r="H188" t="s">
        <v>354</v>
      </c>
      <c r="I188">
        <v>0</v>
      </c>
      <c r="J188">
        <v>0</v>
      </c>
      <c r="K188">
        <v>0</v>
      </c>
      <c r="L188">
        <v>8</v>
      </c>
      <c r="M188">
        <v>8</v>
      </c>
      <c r="N188">
        <f t="shared" si="105"/>
        <v>0</v>
      </c>
      <c r="O188">
        <f t="shared" si="106"/>
        <v>0</v>
      </c>
      <c r="P188">
        <f t="shared" si="107"/>
        <v>0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85318795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185</v>
      </c>
      <c r="BE188" t="s">
        <v>185</v>
      </c>
      <c r="BF188" t="s">
        <v>185</v>
      </c>
      <c r="BG188" t="s">
        <v>185</v>
      </c>
      <c r="BH188">
        <v>3</v>
      </c>
      <c r="BI188">
        <v>1</v>
      </c>
      <c r="BJ188" t="s">
        <v>185</v>
      </c>
      <c r="BM188">
        <v>1100</v>
      </c>
      <c r="BN188">
        <v>0</v>
      </c>
      <c r="BO188" t="s">
        <v>185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185</v>
      </c>
      <c r="BZ188">
        <v>0</v>
      </c>
      <c r="CA188">
        <v>0</v>
      </c>
      <c r="CB188" t="s">
        <v>185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185</v>
      </c>
      <c r="CO188">
        <v>0</v>
      </c>
      <c r="CP188">
        <f t="shared" si="126"/>
        <v>0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185</v>
      </c>
      <c r="DD188" t="s">
        <v>185</v>
      </c>
      <c r="DE188" t="s">
        <v>185</v>
      </c>
      <c r="DF188" t="s">
        <v>185</v>
      </c>
      <c r="DG188" t="s">
        <v>185</v>
      </c>
      <c r="DH188" t="s">
        <v>185</v>
      </c>
      <c r="DI188" t="s">
        <v>185</v>
      </c>
      <c r="DJ188" t="s">
        <v>185</v>
      </c>
      <c r="DK188" t="s">
        <v>185</v>
      </c>
      <c r="DL188" t="s">
        <v>185</v>
      </c>
      <c r="DM188" t="s">
        <v>185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354</v>
      </c>
      <c r="DW188" t="s">
        <v>354</v>
      </c>
      <c r="DX188">
        <v>1</v>
      </c>
      <c r="DZ188" t="s">
        <v>185</v>
      </c>
      <c r="EA188" t="s">
        <v>185</v>
      </c>
      <c r="EB188" t="s">
        <v>185</v>
      </c>
      <c r="EC188" t="s">
        <v>185</v>
      </c>
      <c r="EE188">
        <v>82815331</v>
      </c>
      <c r="EF188">
        <v>8</v>
      </c>
      <c r="EG188" t="s">
        <v>361</v>
      </c>
      <c r="EH188">
        <v>0</v>
      </c>
      <c r="EI188" t="s">
        <v>185</v>
      </c>
      <c r="EJ188">
        <v>1</v>
      </c>
      <c r="EK188">
        <v>1100</v>
      </c>
      <c r="EL188" t="s">
        <v>362</v>
      </c>
      <c r="EM188" t="s">
        <v>363</v>
      </c>
      <c r="EO188" t="s">
        <v>185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367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0</v>
      </c>
      <c r="GN188">
        <f t="shared" si="139"/>
        <v>0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185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165</v>
      </c>
      <c r="HF188" t="s">
        <v>47</v>
      </c>
      <c r="HG188">
        <f t="shared" si="145"/>
        <v>0</v>
      </c>
      <c r="HM188" t="s">
        <v>185</v>
      </c>
      <c r="HN188" t="s">
        <v>185</v>
      </c>
      <c r="HO188" t="s">
        <v>185</v>
      </c>
      <c r="HP188" t="s">
        <v>185</v>
      </c>
      <c r="HQ188" t="s">
        <v>185</v>
      </c>
      <c r="HS188">
        <v>0</v>
      </c>
      <c r="IK188">
        <v>0</v>
      </c>
    </row>
    <row r="189" spans="1:255">
      <c r="A189" s="8">
        <v>17</v>
      </c>
      <c r="B189" s="8">
        <v>1</v>
      </c>
      <c r="C189" s="8"/>
      <c r="D189" s="8"/>
      <c r="E189" s="8" t="s">
        <v>368</v>
      </c>
      <c r="F189" s="8" t="s">
        <v>339</v>
      </c>
      <c r="G189" s="8" t="s">
        <v>369</v>
      </c>
      <c r="H189" s="8" t="s">
        <v>341</v>
      </c>
      <c r="I189" s="8">
        <v>0</v>
      </c>
      <c r="J189" s="8">
        <v>0</v>
      </c>
      <c r="K189" s="8">
        <v>0</v>
      </c>
      <c r="L189" s="8">
        <v>8</v>
      </c>
      <c r="M189" s="8">
        <v>8</v>
      </c>
      <c r="N189" s="8">
        <f t="shared" si="105"/>
        <v>0</v>
      </c>
      <c r="O189" s="8">
        <f t="shared" si="106"/>
        <v>0</v>
      </c>
      <c r="P189" s="8">
        <f t="shared" si="107"/>
        <v>0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85318860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185</v>
      </c>
      <c r="BE189" s="8" t="s">
        <v>185</v>
      </c>
      <c r="BF189" s="8" t="s">
        <v>185</v>
      </c>
      <c r="BG189" s="8" t="s">
        <v>185</v>
      </c>
      <c r="BH189" s="8">
        <v>3</v>
      </c>
      <c r="BI189" s="8">
        <v>1</v>
      </c>
      <c r="BJ189" s="8" t="s">
        <v>185</v>
      </c>
      <c r="BK189" s="8"/>
      <c r="BL189" s="8"/>
      <c r="BM189" s="8">
        <v>1100</v>
      </c>
      <c r="BN189" s="8">
        <v>0</v>
      </c>
      <c r="BO189" s="8" t="s">
        <v>185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185</v>
      </c>
      <c r="BZ189" s="8">
        <v>0</v>
      </c>
      <c r="CA189" s="8">
        <v>0</v>
      </c>
      <c r="CB189" s="8" t="s">
        <v>185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185</v>
      </c>
      <c r="CO189" s="8">
        <v>0</v>
      </c>
      <c r="CP189" s="8">
        <f t="shared" si="126"/>
        <v>0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185</v>
      </c>
      <c r="DD189" s="8" t="s">
        <v>185</v>
      </c>
      <c r="DE189" s="8" t="s">
        <v>185</v>
      </c>
      <c r="DF189" s="8" t="s">
        <v>185</v>
      </c>
      <c r="DG189" s="8" t="s">
        <v>185</v>
      </c>
      <c r="DH189" s="8" t="s">
        <v>185</v>
      </c>
      <c r="DI189" s="8" t="s">
        <v>185</v>
      </c>
      <c r="DJ189" s="8" t="s">
        <v>185</v>
      </c>
      <c r="DK189" s="8" t="s">
        <v>185</v>
      </c>
      <c r="DL189" s="8" t="s">
        <v>185</v>
      </c>
      <c r="DM189" s="8" t="s">
        <v>185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341</v>
      </c>
      <c r="DW189" s="8" t="s">
        <v>341</v>
      </c>
      <c r="DX189" s="8">
        <v>1</v>
      </c>
      <c r="DY189" s="8"/>
      <c r="DZ189" s="8" t="s">
        <v>185</v>
      </c>
      <c r="EA189" s="8" t="s">
        <v>185</v>
      </c>
      <c r="EB189" s="8" t="s">
        <v>185</v>
      </c>
      <c r="EC189" s="8" t="s">
        <v>185</v>
      </c>
      <c r="ED189" s="8"/>
      <c r="EE189" s="8">
        <v>82815331</v>
      </c>
      <c r="EF189" s="8">
        <v>8</v>
      </c>
      <c r="EG189" s="8" t="s">
        <v>361</v>
      </c>
      <c r="EH189" s="8">
        <v>0</v>
      </c>
      <c r="EI189" s="8" t="s">
        <v>185</v>
      </c>
      <c r="EJ189" s="8">
        <v>1</v>
      </c>
      <c r="EK189" s="8">
        <v>1100</v>
      </c>
      <c r="EL189" s="8" t="s">
        <v>362</v>
      </c>
      <c r="EM189" s="8" t="s">
        <v>363</v>
      </c>
      <c r="EN189" s="8"/>
      <c r="EO189" s="8" t="s">
        <v>185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370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0</v>
      </c>
      <c r="GN189" s="8">
        <f t="shared" si="139"/>
        <v>0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185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165</v>
      </c>
      <c r="HF189" s="8" t="s">
        <v>47</v>
      </c>
      <c r="HG189" s="8">
        <f t="shared" si="145"/>
        <v>0</v>
      </c>
      <c r="HH189" s="8"/>
      <c r="HI189" s="8"/>
      <c r="HJ189" s="8"/>
      <c r="HK189" s="8"/>
      <c r="HL189" s="8"/>
      <c r="HM189" s="8" t="s">
        <v>185</v>
      </c>
      <c r="HN189" s="8" t="s">
        <v>185</v>
      </c>
      <c r="HO189" s="8" t="s">
        <v>185</v>
      </c>
      <c r="HP189" s="8" t="s">
        <v>185</v>
      </c>
      <c r="HQ189" s="8" t="s">
        <v>185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1</v>
      </c>
      <c r="E190" t="s">
        <v>368</v>
      </c>
      <c r="F190" t="s">
        <v>339</v>
      </c>
      <c r="G190" t="s">
        <v>369</v>
      </c>
      <c r="H190" t="s">
        <v>341</v>
      </c>
      <c r="I190">
        <v>0</v>
      </c>
      <c r="J190">
        <v>0</v>
      </c>
      <c r="K190">
        <v>0</v>
      </c>
      <c r="L190">
        <v>8</v>
      </c>
      <c r="M190">
        <v>8</v>
      </c>
      <c r="N190">
        <f t="shared" si="105"/>
        <v>0</v>
      </c>
      <c r="O190">
        <f t="shared" si="106"/>
        <v>0</v>
      </c>
      <c r="P190">
        <f t="shared" si="107"/>
        <v>0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85318795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185</v>
      </c>
      <c r="BE190" t="s">
        <v>185</v>
      </c>
      <c r="BF190" t="s">
        <v>185</v>
      </c>
      <c r="BG190" t="s">
        <v>185</v>
      </c>
      <c r="BH190">
        <v>3</v>
      </c>
      <c r="BI190">
        <v>1</v>
      </c>
      <c r="BJ190" t="s">
        <v>185</v>
      </c>
      <c r="BM190">
        <v>1100</v>
      </c>
      <c r="BN190">
        <v>0</v>
      </c>
      <c r="BO190" t="s">
        <v>185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185</v>
      </c>
      <c r="BZ190">
        <v>0</v>
      </c>
      <c r="CA190">
        <v>0</v>
      </c>
      <c r="CB190" t="s">
        <v>185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185</v>
      </c>
      <c r="CO190">
        <v>0</v>
      </c>
      <c r="CP190">
        <f t="shared" si="126"/>
        <v>0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185</v>
      </c>
      <c r="DD190" t="s">
        <v>185</v>
      </c>
      <c r="DE190" t="s">
        <v>185</v>
      </c>
      <c r="DF190" t="s">
        <v>185</v>
      </c>
      <c r="DG190" t="s">
        <v>185</v>
      </c>
      <c r="DH190" t="s">
        <v>185</v>
      </c>
      <c r="DI190" t="s">
        <v>185</v>
      </c>
      <c r="DJ190" t="s">
        <v>185</v>
      </c>
      <c r="DK190" t="s">
        <v>185</v>
      </c>
      <c r="DL190" t="s">
        <v>185</v>
      </c>
      <c r="DM190" t="s">
        <v>185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341</v>
      </c>
      <c r="DW190" t="s">
        <v>341</v>
      </c>
      <c r="DX190">
        <v>1</v>
      </c>
      <c r="DZ190" t="s">
        <v>185</v>
      </c>
      <c r="EA190" t="s">
        <v>185</v>
      </c>
      <c r="EB190" t="s">
        <v>185</v>
      </c>
      <c r="EC190" t="s">
        <v>185</v>
      </c>
      <c r="EE190">
        <v>82815331</v>
      </c>
      <c r="EF190">
        <v>8</v>
      </c>
      <c r="EG190" t="s">
        <v>361</v>
      </c>
      <c r="EH190">
        <v>0</v>
      </c>
      <c r="EI190" t="s">
        <v>185</v>
      </c>
      <c r="EJ190">
        <v>1</v>
      </c>
      <c r="EK190">
        <v>1100</v>
      </c>
      <c r="EL190" t="s">
        <v>362</v>
      </c>
      <c r="EM190" t="s">
        <v>363</v>
      </c>
      <c r="EO190" t="s">
        <v>185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370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0</v>
      </c>
      <c r="GN190">
        <f t="shared" si="139"/>
        <v>0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185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165</v>
      </c>
      <c r="HF190" t="s">
        <v>47</v>
      </c>
      <c r="HG190">
        <f t="shared" si="145"/>
        <v>0</v>
      </c>
      <c r="HM190" t="s">
        <v>185</v>
      </c>
      <c r="HN190" t="s">
        <v>185</v>
      </c>
      <c r="HO190" t="s">
        <v>185</v>
      </c>
      <c r="HP190" t="s">
        <v>185</v>
      </c>
      <c r="HQ190" t="s">
        <v>185</v>
      </c>
      <c r="HS190">
        <v>0</v>
      </c>
      <c r="IK190">
        <v>0</v>
      </c>
    </row>
    <row r="191" spans="1:255">
      <c r="A191" s="8">
        <v>17</v>
      </c>
      <c r="B191" s="8">
        <v>1</v>
      </c>
      <c r="C191" s="8"/>
      <c r="D191" s="8"/>
      <c r="E191" s="8" t="s">
        <v>371</v>
      </c>
      <c r="F191" s="8" t="s">
        <v>339</v>
      </c>
      <c r="G191" s="8" t="s">
        <v>372</v>
      </c>
      <c r="H191" s="8" t="s">
        <v>87</v>
      </c>
      <c r="I191" s="8">
        <v>0</v>
      </c>
      <c r="J191" s="8">
        <v>0</v>
      </c>
      <c r="K191" s="8">
        <v>0</v>
      </c>
      <c r="L191" s="8">
        <v>0.182</v>
      </c>
      <c r="M191" s="8">
        <v>0.182</v>
      </c>
      <c r="N191" s="8">
        <f t="shared" si="105"/>
        <v>0</v>
      </c>
      <c r="O191" s="8">
        <f t="shared" si="106"/>
        <v>0</v>
      </c>
      <c r="P191" s="8">
        <f t="shared" si="107"/>
        <v>0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85318860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185</v>
      </c>
      <c r="BE191" s="8" t="s">
        <v>185</v>
      </c>
      <c r="BF191" s="8" t="s">
        <v>185</v>
      </c>
      <c r="BG191" s="8" t="s">
        <v>185</v>
      </c>
      <c r="BH191" s="8">
        <v>3</v>
      </c>
      <c r="BI191" s="8">
        <v>1</v>
      </c>
      <c r="BJ191" s="8" t="s">
        <v>185</v>
      </c>
      <c r="BK191" s="8"/>
      <c r="BL191" s="8"/>
      <c r="BM191" s="8">
        <v>1100</v>
      </c>
      <c r="BN191" s="8">
        <v>0</v>
      </c>
      <c r="BO191" s="8" t="s">
        <v>185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185</v>
      </c>
      <c r="BZ191" s="8">
        <v>0</v>
      </c>
      <c r="CA191" s="8">
        <v>0</v>
      </c>
      <c r="CB191" s="8" t="s">
        <v>185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185</v>
      </c>
      <c r="CO191" s="8">
        <v>0</v>
      </c>
      <c r="CP191" s="8">
        <f t="shared" si="126"/>
        <v>0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185</v>
      </c>
      <c r="DD191" s="8" t="s">
        <v>185</v>
      </c>
      <c r="DE191" s="8" t="s">
        <v>185</v>
      </c>
      <c r="DF191" s="8" t="s">
        <v>185</v>
      </c>
      <c r="DG191" s="8" t="s">
        <v>185</v>
      </c>
      <c r="DH191" s="8" t="s">
        <v>185</v>
      </c>
      <c r="DI191" s="8" t="s">
        <v>185</v>
      </c>
      <c r="DJ191" s="8" t="s">
        <v>185</v>
      </c>
      <c r="DK191" s="8" t="s">
        <v>185</v>
      </c>
      <c r="DL191" s="8" t="s">
        <v>185</v>
      </c>
      <c r="DM191" s="8" t="s">
        <v>185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87</v>
      </c>
      <c r="DW191" s="8" t="s">
        <v>87</v>
      </c>
      <c r="DX191" s="8">
        <v>1</v>
      </c>
      <c r="DY191" s="8"/>
      <c r="DZ191" s="8" t="s">
        <v>185</v>
      </c>
      <c r="EA191" s="8" t="s">
        <v>185</v>
      </c>
      <c r="EB191" s="8" t="s">
        <v>185</v>
      </c>
      <c r="EC191" s="8" t="s">
        <v>185</v>
      </c>
      <c r="ED191" s="8"/>
      <c r="EE191" s="8">
        <v>82815331</v>
      </c>
      <c r="EF191" s="8">
        <v>8</v>
      </c>
      <c r="EG191" s="8" t="s">
        <v>361</v>
      </c>
      <c r="EH191" s="8">
        <v>0</v>
      </c>
      <c r="EI191" s="8" t="s">
        <v>185</v>
      </c>
      <c r="EJ191" s="8">
        <v>1</v>
      </c>
      <c r="EK191" s="8">
        <v>1100</v>
      </c>
      <c r="EL191" s="8" t="s">
        <v>362</v>
      </c>
      <c r="EM191" s="8" t="s">
        <v>363</v>
      </c>
      <c r="EN191" s="8"/>
      <c r="EO191" s="8" t="s">
        <v>185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373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0</v>
      </c>
      <c r="GN191" s="8">
        <f t="shared" si="139"/>
        <v>0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185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165</v>
      </c>
      <c r="HF191" s="8" t="s">
        <v>47</v>
      </c>
      <c r="HG191" s="8">
        <f t="shared" si="145"/>
        <v>0</v>
      </c>
      <c r="HH191" s="8"/>
      <c r="HI191" s="8"/>
      <c r="HJ191" s="8"/>
      <c r="HK191" s="8"/>
      <c r="HL191" s="8"/>
      <c r="HM191" s="8" t="s">
        <v>185</v>
      </c>
      <c r="HN191" s="8" t="s">
        <v>185</v>
      </c>
      <c r="HO191" s="8" t="s">
        <v>185</v>
      </c>
      <c r="HP191" s="8" t="s">
        <v>185</v>
      </c>
      <c r="HQ191" s="8" t="s">
        <v>185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1</v>
      </c>
      <c r="E192" t="s">
        <v>371</v>
      </c>
      <c r="F192" t="s">
        <v>339</v>
      </c>
      <c r="G192" t="s">
        <v>372</v>
      </c>
      <c r="H192" t="s">
        <v>87</v>
      </c>
      <c r="I192">
        <v>0</v>
      </c>
      <c r="J192">
        <v>0</v>
      </c>
      <c r="K192">
        <v>0</v>
      </c>
      <c r="L192">
        <v>0.182</v>
      </c>
      <c r="M192">
        <v>0.182</v>
      </c>
      <c r="N192">
        <f t="shared" si="105"/>
        <v>0</v>
      </c>
      <c r="O192">
        <f t="shared" si="106"/>
        <v>0</v>
      </c>
      <c r="P192">
        <f t="shared" si="107"/>
        <v>0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85318795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185</v>
      </c>
      <c r="BE192" t="s">
        <v>185</v>
      </c>
      <c r="BF192" t="s">
        <v>185</v>
      </c>
      <c r="BG192" t="s">
        <v>185</v>
      </c>
      <c r="BH192">
        <v>3</v>
      </c>
      <c r="BI192">
        <v>1</v>
      </c>
      <c r="BJ192" t="s">
        <v>185</v>
      </c>
      <c r="BM192">
        <v>1100</v>
      </c>
      <c r="BN192">
        <v>0</v>
      </c>
      <c r="BO192" t="s">
        <v>185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185</v>
      </c>
      <c r="BZ192">
        <v>0</v>
      </c>
      <c r="CA192">
        <v>0</v>
      </c>
      <c r="CB192" t="s">
        <v>185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185</v>
      </c>
      <c r="CO192">
        <v>0</v>
      </c>
      <c r="CP192">
        <f t="shared" si="126"/>
        <v>0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185</v>
      </c>
      <c r="DD192" t="s">
        <v>185</v>
      </c>
      <c r="DE192" t="s">
        <v>185</v>
      </c>
      <c r="DF192" t="s">
        <v>185</v>
      </c>
      <c r="DG192" t="s">
        <v>185</v>
      </c>
      <c r="DH192" t="s">
        <v>185</v>
      </c>
      <c r="DI192" t="s">
        <v>185</v>
      </c>
      <c r="DJ192" t="s">
        <v>185</v>
      </c>
      <c r="DK192" t="s">
        <v>185</v>
      </c>
      <c r="DL192" t="s">
        <v>185</v>
      </c>
      <c r="DM192" t="s">
        <v>185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87</v>
      </c>
      <c r="DW192" t="s">
        <v>87</v>
      </c>
      <c r="DX192">
        <v>1</v>
      </c>
      <c r="DZ192" t="s">
        <v>185</v>
      </c>
      <c r="EA192" t="s">
        <v>185</v>
      </c>
      <c r="EB192" t="s">
        <v>185</v>
      </c>
      <c r="EC192" t="s">
        <v>185</v>
      </c>
      <c r="EE192">
        <v>82815331</v>
      </c>
      <c r="EF192">
        <v>8</v>
      </c>
      <c r="EG192" t="s">
        <v>361</v>
      </c>
      <c r="EH192">
        <v>0</v>
      </c>
      <c r="EI192" t="s">
        <v>185</v>
      </c>
      <c r="EJ192">
        <v>1</v>
      </c>
      <c r="EK192">
        <v>1100</v>
      </c>
      <c r="EL192" t="s">
        <v>362</v>
      </c>
      <c r="EM192" t="s">
        <v>363</v>
      </c>
      <c r="EO192" t="s">
        <v>185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373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0</v>
      </c>
      <c r="GN192">
        <f t="shared" si="139"/>
        <v>0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185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165</v>
      </c>
      <c r="HF192" t="s">
        <v>47</v>
      </c>
      <c r="HG192">
        <f t="shared" si="145"/>
        <v>0</v>
      </c>
      <c r="HM192" t="s">
        <v>185</v>
      </c>
      <c r="HN192" t="s">
        <v>185</v>
      </c>
      <c r="HO192" t="s">
        <v>185</v>
      </c>
      <c r="HP192" t="s">
        <v>185</v>
      </c>
      <c r="HQ192" t="s">
        <v>185</v>
      </c>
      <c r="HS192">
        <v>0</v>
      </c>
      <c r="IK192">
        <v>0</v>
      </c>
    </row>
    <row r="193" spans="1:255">
      <c r="A193" s="8">
        <v>17</v>
      </c>
      <c r="B193" s="8">
        <v>1</v>
      </c>
      <c r="C193" s="8"/>
      <c r="D193" s="8"/>
      <c r="E193" s="8" t="s">
        <v>132</v>
      </c>
      <c r="F193" s="8" t="s">
        <v>374</v>
      </c>
      <c r="G193" s="8" t="s">
        <v>375</v>
      </c>
      <c r="H193" s="8" t="s">
        <v>341</v>
      </c>
      <c r="I193" s="8">
        <v>6</v>
      </c>
      <c r="J193" s="8">
        <v>0</v>
      </c>
      <c r="K193" s="8">
        <v>6</v>
      </c>
      <c r="L193" s="8">
        <v>6</v>
      </c>
      <c r="M193" s="8">
        <v>0</v>
      </c>
      <c r="N193" s="8">
        <f t="shared" si="105"/>
        <v>6</v>
      </c>
      <c r="O193" s="8">
        <f t="shared" si="106"/>
        <v>1331.7</v>
      </c>
      <c r="P193" s="8">
        <f t="shared" si="107"/>
        <v>1331.7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85318860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185</v>
      </c>
      <c r="BE193" s="8" t="s">
        <v>185</v>
      </c>
      <c r="BF193" s="8" t="s">
        <v>185</v>
      </c>
      <c r="BG193" s="8" t="s">
        <v>185</v>
      </c>
      <c r="BH193" s="8">
        <v>3</v>
      </c>
      <c r="BI193" s="8">
        <v>1</v>
      </c>
      <c r="BJ193" s="8" t="s">
        <v>185</v>
      </c>
      <c r="BK193" s="8"/>
      <c r="BL193" s="8"/>
      <c r="BM193" s="8">
        <v>1100</v>
      </c>
      <c r="BN193" s="8">
        <v>0</v>
      </c>
      <c r="BO193" s="8" t="s">
        <v>185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185</v>
      </c>
      <c r="BZ193" s="8">
        <v>0</v>
      </c>
      <c r="CA193" s="8">
        <v>0</v>
      </c>
      <c r="CB193" s="8" t="s">
        <v>185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185</v>
      </c>
      <c r="CO193" s="8">
        <v>0</v>
      </c>
      <c r="CP193" s="8">
        <f t="shared" si="126"/>
        <v>1331.7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185</v>
      </c>
      <c r="DD193" s="8" t="s">
        <v>185</v>
      </c>
      <c r="DE193" s="8" t="s">
        <v>185</v>
      </c>
      <c r="DF193" s="8" t="s">
        <v>185</v>
      </c>
      <c r="DG193" s="8" t="s">
        <v>185</v>
      </c>
      <c r="DH193" s="8" t="s">
        <v>185</v>
      </c>
      <c r="DI193" s="8" t="s">
        <v>185</v>
      </c>
      <c r="DJ193" s="8" t="s">
        <v>185</v>
      </c>
      <c r="DK193" s="8" t="s">
        <v>185</v>
      </c>
      <c r="DL193" s="8" t="s">
        <v>185</v>
      </c>
      <c r="DM193" s="8" t="s">
        <v>185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341</v>
      </c>
      <c r="DW193" s="8" t="s">
        <v>341</v>
      </c>
      <c r="DX193" s="8">
        <v>1</v>
      </c>
      <c r="DY193" s="8"/>
      <c r="DZ193" s="8" t="s">
        <v>185</v>
      </c>
      <c r="EA193" s="8" t="s">
        <v>185</v>
      </c>
      <c r="EB193" s="8" t="s">
        <v>185</v>
      </c>
      <c r="EC193" s="8" t="s">
        <v>185</v>
      </c>
      <c r="ED193" s="8"/>
      <c r="EE193" s="8">
        <v>82815331</v>
      </c>
      <c r="EF193" s="8">
        <v>8</v>
      </c>
      <c r="EG193" s="8" t="s">
        <v>361</v>
      </c>
      <c r="EH193" s="8">
        <v>0</v>
      </c>
      <c r="EI193" s="8" t="s">
        <v>185</v>
      </c>
      <c r="EJ193" s="8">
        <v>1</v>
      </c>
      <c r="EK193" s="8">
        <v>1100</v>
      </c>
      <c r="EL193" s="8" t="s">
        <v>362</v>
      </c>
      <c r="EM193" s="8" t="s">
        <v>363</v>
      </c>
      <c r="EN193" s="8"/>
      <c r="EO193" s="8" t="s">
        <v>185</v>
      </c>
      <c r="EP193" s="8"/>
      <c r="EQ193" s="8">
        <v>131072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376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1331.7</v>
      </c>
      <c r="GN193" s="8">
        <f t="shared" si="139"/>
        <v>1331.7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185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165</v>
      </c>
      <c r="HF193" s="8" t="s">
        <v>47</v>
      </c>
      <c r="HG193" s="8">
        <f t="shared" si="145"/>
        <v>1331.7</v>
      </c>
      <c r="HH193" s="8"/>
      <c r="HI193" s="8"/>
      <c r="HJ193" s="8"/>
      <c r="HK193" s="8"/>
      <c r="HL193" s="8"/>
      <c r="HM193" s="8" t="s">
        <v>185</v>
      </c>
      <c r="HN193" s="8" t="s">
        <v>185</v>
      </c>
      <c r="HO193" s="8" t="s">
        <v>185</v>
      </c>
      <c r="HP193" s="8" t="s">
        <v>185</v>
      </c>
      <c r="HQ193" s="8" t="s">
        <v>185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1</v>
      </c>
      <c r="E194" t="s">
        <v>132</v>
      </c>
      <c r="F194" t="s">
        <v>374</v>
      </c>
      <c r="G194" t="s">
        <v>375</v>
      </c>
      <c r="H194" t="s">
        <v>341</v>
      </c>
      <c r="I194">
        <v>6</v>
      </c>
      <c r="J194">
        <v>0</v>
      </c>
      <c r="K194">
        <v>6</v>
      </c>
      <c r="L194">
        <v>6</v>
      </c>
      <c r="M194">
        <v>0</v>
      </c>
      <c r="N194">
        <f t="shared" si="105"/>
        <v>6</v>
      </c>
      <c r="O194">
        <f t="shared" si="106"/>
        <v>1331.7</v>
      </c>
      <c r="P194">
        <f t="shared" si="107"/>
        <v>1331.7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85318795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185</v>
      </c>
      <c r="BE194" t="s">
        <v>185</v>
      </c>
      <c r="BF194" t="s">
        <v>185</v>
      </c>
      <c r="BG194" t="s">
        <v>185</v>
      </c>
      <c r="BH194">
        <v>3</v>
      </c>
      <c r="BI194">
        <v>1</v>
      </c>
      <c r="BJ194" t="s">
        <v>185</v>
      </c>
      <c r="BM194">
        <v>1100</v>
      </c>
      <c r="BN194">
        <v>0</v>
      </c>
      <c r="BO194" t="s">
        <v>185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185</v>
      </c>
      <c r="BZ194">
        <v>0</v>
      </c>
      <c r="CA194">
        <v>0</v>
      </c>
      <c r="CB194" t="s">
        <v>185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185</v>
      </c>
      <c r="CO194">
        <v>0</v>
      </c>
      <c r="CP194">
        <f t="shared" si="126"/>
        <v>1331.7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185</v>
      </c>
      <c r="DD194" t="s">
        <v>185</v>
      </c>
      <c r="DE194" t="s">
        <v>185</v>
      </c>
      <c r="DF194" t="s">
        <v>185</v>
      </c>
      <c r="DG194" t="s">
        <v>185</v>
      </c>
      <c r="DH194" t="s">
        <v>185</v>
      </c>
      <c r="DI194" t="s">
        <v>185</v>
      </c>
      <c r="DJ194" t="s">
        <v>185</v>
      </c>
      <c r="DK194" t="s">
        <v>185</v>
      </c>
      <c r="DL194" t="s">
        <v>185</v>
      </c>
      <c r="DM194" t="s">
        <v>185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341</v>
      </c>
      <c r="DW194" t="s">
        <v>341</v>
      </c>
      <c r="DX194">
        <v>1</v>
      </c>
      <c r="DZ194" t="s">
        <v>185</v>
      </c>
      <c r="EA194" t="s">
        <v>185</v>
      </c>
      <c r="EB194" t="s">
        <v>185</v>
      </c>
      <c r="EC194" t="s">
        <v>185</v>
      </c>
      <c r="EE194">
        <v>82815331</v>
      </c>
      <c r="EF194">
        <v>8</v>
      </c>
      <c r="EG194" t="s">
        <v>361</v>
      </c>
      <c r="EH194">
        <v>0</v>
      </c>
      <c r="EI194" t="s">
        <v>185</v>
      </c>
      <c r="EJ194">
        <v>1</v>
      </c>
      <c r="EK194">
        <v>1100</v>
      </c>
      <c r="EL194" t="s">
        <v>362</v>
      </c>
      <c r="EM194" t="s">
        <v>363</v>
      </c>
      <c r="EO194" t="s">
        <v>185</v>
      </c>
      <c r="EQ194">
        <v>131072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376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1331.7</v>
      </c>
      <c r="GN194">
        <f t="shared" si="139"/>
        <v>1331.7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185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165</v>
      </c>
      <c r="HF194" t="s">
        <v>47</v>
      </c>
      <c r="HG194">
        <f t="shared" si="145"/>
        <v>1331.7</v>
      </c>
      <c r="HM194" t="s">
        <v>185</v>
      </c>
      <c r="HN194" t="s">
        <v>185</v>
      </c>
      <c r="HO194" t="s">
        <v>185</v>
      </c>
      <c r="HP194" t="s">
        <v>185</v>
      </c>
      <c r="HQ194" t="s">
        <v>185</v>
      </c>
      <c r="HS194">
        <v>0</v>
      </c>
      <c r="IK194">
        <v>0</v>
      </c>
    </row>
    <row r="195" spans="1:255">
      <c r="A195" s="8">
        <v>17</v>
      </c>
      <c r="B195" s="8">
        <v>1</v>
      </c>
      <c r="C195" s="8"/>
      <c r="D195" s="8"/>
      <c r="E195" s="8" t="s">
        <v>377</v>
      </c>
      <c r="F195" s="8" t="s">
        <v>339</v>
      </c>
      <c r="G195" s="8" t="s">
        <v>378</v>
      </c>
      <c r="H195" s="8" t="s">
        <v>341</v>
      </c>
      <c r="I195" s="8">
        <v>0</v>
      </c>
      <c r="J195" s="8">
        <v>0</v>
      </c>
      <c r="K195" s="8">
        <v>0</v>
      </c>
      <c r="L195" s="8">
        <v>6.5</v>
      </c>
      <c r="M195" s="8">
        <v>6.5</v>
      </c>
      <c r="N195" s="8">
        <f t="shared" si="105"/>
        <v>0</v>
      </c>
      <c r="O195" s="8">
        <f t="shared" si="106"/>
        <v>0</v>
      </c>
      <c r="P195" s="8">
        <f t="shared" si="107"/>
        <v>0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85318860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185</v>
      </c>
      <c r="BE195" s="8" t="s">
        <v>185</v>
      </c>
      <c r="BF195" s="8" t="s">
        <v>185</v>
      </c>
      <c r="BG195" s="8" t="s">
        <v>185</v>
      </c>
      <c r="BH195" s="8">
        <v>3</v>
      </c>
      <c r="BI195" s="8">
        <v>1</v>
      </c>
      <c r="BJ195" s="8" t="s">
        <v>185</v>
      </c>
      <c r="BK195" s="8"/>
      <c r="BL195" s="8"/>
      <c r="BM195" s="8">
        <v>1100</v>
      </c>
      <c r="BN195" s="8">
        <v>0</v>
      </c>
      <c r="BO195" s="8" t="s">
        <v>185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185</v>
      </c>
      <c r="BZ195" s="8">
        <v>0</v>
      </c>
      <c r="CA195" s="8">
        <v>0</v>
      </c>
      <c r="CB195" s="8" t="s">
        <v>185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185</v>
      </c>
      <c r="CO195" s="8">
        <v>0</v>
      </c>
      <c r="CP195" s="8">
        <f t="shared" si="126"/>
        <v>0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185</v>
      </c>
      <c r="DD195" s="8" t="s">
        <v>185</v>
      </c>
      <c r="DE195" s="8" t="s">
        <v>185</v>
      </c>
      <c r="DF195" s="8" t="s">
        <v>185</v>
      </c>
      <c r="DG195" s="8" t="s">
        <v>185</v>
      </c>
      <c r="DH195" s="8" t="s">
        <v>185</v>
      </c>
      <c r="DI195" s="8" t="s">
        <v>185</v>
      </c>
      <c r="DJ195" s="8" t="s">
        <v>185</v>
      </c>
      <c r="DK195" s="8" t="s">
        <v>185</v>
      </c>
      <c r="DL195" s="8" t="s">
        <v>185</v>
      </c>
      <c r="DM195" s="8" t="s">
        <v>185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341</v>
      </c>
      <c r="DW195" s="8" t="s">
        <v>341</v>
      </c>
      <c r="DX195" s="8">
        <v>1</v>
      </c>
      <c r="DY195" s="8"/>
      <c r="DZ195" s="8" t="s">
        <v>185</v>
      </c>
      <c r="EA195" s="8" t="s">
        <v>185</v>
      </c>
      <c r="EB195" s="8" t="s">
        <v>185</v>
      </c>
      <c r="EC195" s="8" t="s">
        <v>185</v>
      </c>
      <c r="ED195" s="8"/>
      <c r="EE195" s="8">
        <v>82815331</v>
      </c>
      <c r="EF195" s="8">
        <v>8</v>
      </c>
      <c r="EG195" s="8" t="s">
        <v>361</v>
      </c>
      <c r="EH195" s="8">
        <v>0</v>
      </c>
      <c r="EI195" s="8" t="s">
        <v>185</v>
      </c>
      <c r="EJ195" s="8">
        <v>1</v>
      </c>
      <c r="EK195" s="8">
        <v>1100</v>
      </c>
      <c r="EL195" s="8" t="s">
        <v>362</v>
      </c>
      <c r="EM195" s="8" t="s">
        <v>363</v>
      </c>
      <c r="EN195" s="8"/>
      <c r="EO195" s="8" t="s">
        <v>185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379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0</v>
      </c>
      <c r="GN195" s="8">
        <f t="shared" si="139"/>
        <v>0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185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165</v>
      </c>
      <c r="HF195" s="8" t="s">
        <v>47</v>
      </c>
      <c r="HG195" s="8">
        <f t="shared" si="145"/>
        <v>0</v>
      </c>
      <c r="HH195" s="8"/>
      <c r="HI195" s="8"/>
      <c r="HJ195" s="8"/>
      <c r="HK195" s="8"/>
      <c r="HL195" s="8"/>
      <c r="HM195" s="8" t="s">
        <v>185</v>
      </c>
      <c r="HN195" s="8" t="s">
        <v>185</v>
      </c>
      <c r="HO195" s="8" t="s">
        <v>185</v>
      </c>
      <c r="HP195" s="8" t="s">
        <v>185</v>
      </c>
      <c r="HQ195" s="8" t="s">
        <v>185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1</v>
      </c>
      <c r="E196" t="s">
        <v>377</v>
      </c>
      <c r="F196" t="s">
        <v>339</v>
      </c>
      <c r="G196" t="s">
        <v>378</v>
      </c>
      <c r="H196" t="s">
        <v>341</v>
      </c>
      <c r="I196">
        <v>0</v>
      </c>
      <c r="J196">
        <v>0</v>
      </c>
      <c r="K196">
        <v>0</v>
      </c>
      <c r="L196">
        <v>6.5</v>
      </c>
      <c r="M196">
        <v>6.5</v>
      </c>
      <c r="N196">
        <f t="shared" si="105"/>
        <v>0</v>
      </c>
      <c r="O196">
        <f t="shared" si="106"/>
        <v>0</v>
      </c>
      <c r="P196">
        <f t="shared" si="107"/>
        <v>0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85318795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185</v>
      </c>
      <c r="BE196" t="s">
        <v>185</v>
      </c>
      <c r="BF196" t="s">
        <v>185</v>
      </c>
      <c r="BG196" t="s">
        <v>185</v>
      </c>
      <c r="BH196">
        <v>3</v>
      </c>
      <c r="BI196">
        <v>1</v>
      </c>
      <c r="BJ196" t="s">
        <v>185</v>
      </c>
      <c r="BM196">
        <v>1100</v>
      </c>
      <c r="BN196">
        <v>0</v>
      </c>
      <c r="BO196" t="s">
        <v>185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185</v>
      </c>
      <c r="BZ196">
        <v>0</v>
      </c>
      <c r="CA196">
        <v>0</v>
      </c>
      <c r="CB196" t="s">
        <v>185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185</v>
      </c>
      <c r="CO196">
        <v>0</v>
      </c>
      <c r="CP196">
        <f t="shared" si="126"/>
        <v>0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185</v>
      </c>
      <c r="DD196" t="s">
        <v>185</v>
      </c>
      <c r="DE196" t="s">
        <v>185</v>
      </c>
      <c r="DF196" t="s">
        <v>185</v>
      </c>
      <c r="DG196" t="s">
        <v>185</v>
      </c>
      <c r="DH196" t="s">
        <v>185</v>
      </c>
      <c r="DI196" t="s">
        <v>185</v>
      </c>
      <c r="DJ196" t="s">
        <v>185</v>
      </c>
      <c r="DK196" t="s">
        <v>185</v>
      </c>
      <c r="DL196" t="s">
        <v>185</v>
      </c>
      <c r="DM196" t="s">
        <v>185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341</v>
      </c>
      <c r="DW196" t="s">
        <v>341</v>
      </c>
      <c r="DX196">
        <v>1</v>
      </c>
      <c r="DZ196" t="s">
        <v>185</v>
      </c>
      <c r="EA196" t="s">
        <v>185</v>
      </c>
      <c r="EB196" t="s">
        <v>185</v>
      </c>
      <c r="EC196" t="s">
        <v>185</v>
      </c>
      <c r="EE196">
        <v>82815331</v>
      </c>
      <c r="EF196">
        <v>8</v>
      </c>
      <c r="EG196" t="s">
        <v>361</v>
      </c>
      <c r="EH196">
        <v>0</v>
      </c>
      <c r="EI196" t="s">
        <v>185</v>
      </c>
      <c r="EJ196">
        <v>1</v>
      </c>
      <c r="EK196">
        <v>1100</v>
      </c>
      <c r="EL196" t="s">
        <v>362</v>
      </c>
      <c r="EM196" t="s">
        <v>363</v>
      </c>
      <c r="EO196" t="s">
        <v>185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379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0</v>
      </c>
      <c r="GN196">
        <f t="shared" si="139"/>
        <v>0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185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165</v>
      </c>
      <c r="HF196" t="s">
        <v>47</v>
      </c>
      <c r="HG196">
        <f t="shared" si="145"/>
        <v>0</v>
      </c>
      <c r="HM196" t="s">
        <v>185</v>
      </c>
      <c r="HN196" t="s">
        <v>185</v>
      </c>
      <c r="HO196" t="s">
        <v>185</v>
      </c>
      <c r="HP196" t="s">
        <v>185</v>
      </c>
      <c r="HQ196" t="s">
        <v>185</v>
      </c>
      <c r="HS196">
        <v>0</v>
      </c>
      <c r="IK196">
        <v>0</v>
      </c>
    </row>
    <row r="198" spans="1:206">
      <c r="A198" s="7">
        <v>51</v>
      </c>
      <c r="B198" s="7">
        <f>B181</f>
        <v>1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1505.51</v>
      </c>
      <c r="P198" s="7">
        <f t="shared" si="146"/>
        <v>1505.51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ROUND(SUMIF(AA185:AA196,"=85318860",O185:O196),2)</f>
        <v>1505.51</v>
      </c>
      <c r="AC198" s="7">
        <f>ROUND(SUMIF(AA185:AA196,"=85318860",P185:P196),2)</f>
        <v>1505.51</v>
      </c>
      <c r="AD198" s="7">
        <f>ROUND(SUMIF(AA185:AA196,"=85318860",Q185:Q196),2)</f>
        <v>0</v>
      </c>
      <c r="AE198" s="7">
        <f>ROUND(SUMIF(AA185:AA196,"=85318860",R185:R196),2)</f>
        <v>0</v>
      </c>
      <c r="AF198" s="7">
        <f>ROUND(SUMIF(AA185:AA196,"=85318860",S185:S196),2)</f>
        <v>0</v>
      </c>
      <c r="AG198" s="7">
        <f>ROUND(SUMIF(AA185:AA196,"=85318860",T185:T196),2)</f>
        <v>0</v>
      </c>
      <c r="AH198" s="7">
        <f>SUMIF(AA185:AA196,"=85318860",U185:U196)</f>
        <v>0</v>
      </c>
      <c r="AI198" s="7">
        <f>SUMIF(AA185:AA196,"=85318860",V185:V196)</f>
        <v>0</v>
      </c>
      <c r="AJ198" s="7">
        <f>ROUND(SUMIF(AA185:AA196,"=85318860",W185:W196),2)</f>
        <v>0</v>
      </c>
      <c r="AK198" s="7">
        <f>ROUND(SUMIF(AA185:AA196,"=85318860",X185:X196),2)</f>
        <v>0</v>
      </c>
      <c r="AL198" s="7">
        <f>ROUND(SUMIF(AA185:AA196,"=85318860",Y185:Y196),2)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1505.51</v>
      </c>
      <c r="AS198" s="7">
        <f t="shared" si="147"/>
        <v>1505.51</v>
      </c>
      <c r="AT198" s="7">
        <f t="shared" si="147"/>
        <v>0</v>
      </c>
      <c r="AU198" s="7">
        <f t="shared" si="147"/>
        <v>0</v>
      </c>
      <c r="AV198" s="7">
        <f t="shared" si="147"/>
        <v>1505.51</v>
      </c>
      <c r="AW198" s="7">
        <f t="shared" si="147"/>
        <v>1505.51</v>
      </c>
      <c r="AX198" s="7">
        <f t="shared" si="147"/>
        <v>0</v>
      </c>
      <c r="AY198" s="7">
        <f t="shared" si="147"/>
        <v>1505.51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ROUND(SUMIF(AA185:AA196,"=85318860",FQ185:FQ196),2)</f>
        <v>0</v>
      </c>
      <c r="BY198" s="7">
        <f>ROUND(SUMIF(AA185:AA196,"=85318860",FR185:FR196),2)</f>
        <v>0</v>
      </c>
      <c r="BZ198" s="7">
        <f>ROUND(SUMIF(AA185:AA196,"=85318860",GL185:GL196),2)</f>
        <v>0</v>
      </c>
      <c r="CA198" s="7">
        <f>ROUND(SUMIF(AA185:AA196,"=85318860",GM185:GM196),2)</f>
        <v>1505.51</v>
      </c>
      <c r="CB198" s="7">
        <f>ROUND(SUMIF(AA185:AA196,"=85318860",GN185:GN196),2)</f>
        <v>1505.51</v>
      </c>
      <c r="CC198" s="7">
        <f>ROUND(SUMIF(AA185:AA196,"=85318860",GO185:GO196),2)</f>
        <v>0</v>
      </c>
      <c r="CD198" s="7">
        <f>ROUND(SUMIF(AA185:AA196,"=85318860",GP185:GP196),2)</f>
        <v>0</v>
      </c>
      <c r="CE198" s="7">
        <f>AC198-BX198</f>
        <v>1505.51</v>
      </c>
      <c r="CF198" s="7">
        <f>AC198-BY198</f>
        <v>1505.51</v>
      </c>
      <c r="CG198" s="7">
        <f>BX198-BZ198</f>
        <v>0</v>
      </c>
      <c r="CH198" s="7">
        <f>AC198-BX198-BY198+BZ198</f>
        <v>1505.51</v>
      </c>
      <c r="CI198" s="7">
        <f>BY198-BZ198</f>
        <v>0</v>
      </c>
      <c r="CJ198" s="7">
        <f>ROUND(SUMIF(AA185:AA196,"=85318860",GX185:GX196),2)</f>
        <v>0</v>
      </c>
      <c r="CK198" s="7">
        <f>ROUND(SUMIF(AA185:AA196,"=85318860",GY185:GY196),2)</f>
        <v>0</v>
      </c>
      <c r="CL198" s="7">
        <f>ROUND(SUMIF(AA185:AA196,"=85318860",GZ185:GZ196),2)</f>
        <v>0</v>
      </c>
      <c r="CM198" s="7">
        <f>ROUND(SUMIF(AA185:AA196,"=85318860",HD185:HD196),2)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1505.51</v>
      </c>
      <c r="DH198" s="4">
        <f t="shared" si="148"/>
        <v>1505.51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ROUND(SUMIF(AA185:AA196,"=85318795",O185:O196),2)</f>
        <v>1505.51</v>
      </c>
      <c r="DU198" s="4">
        <f>ROUND(SUMIF(AA185:AA196,"=85318795",P185:P196),2)</f>
        <v>1505.51</v>
      </c>
      <c r="DV198" s="4">
        <f>ROUND(SUMIF(AA185:AA196,"=85318795",Q185:Q196),2)</f>
        <v>0</v>
      </c>
      <c r="DW198" s="4">
        <f>ROUND(SUMIF(AA185:AA196,"=85318795",R185:R196),2)</f>
        <v>0</v>
      </c>
      <c r="DX198" s="4">
        <f>ROUND(SUMIF(AA185:AA196,"=85318795",S185:S196),2)</f>
        <v>0</v>
      </c>
      <c r="DY198" s="4">
        <f>ROUND(SUMIF(AA185:AA196,"=85318795",T185:T196),2)</f>
        <v>0</v>
      </c>
      <c r="DZ198" s="4">
        <f>SUMIF(AA185:AA196,"=85318795",U185:U196)</f>
        <v>0</v>
      </c>
      <c r="EA198" s="4">
        <f>SUMIF(AA185:AA196,"=85318795",V185:V196)</f>
        <v>0</v>
      </c>
      <c r="EB198" s="4">
        <f>ROUND(SUMIF(AA185:AA196,"=85318795",W185:W196),2)</f>
        <v>0</v>
      </c>
      <c r="EC198" s="4">
        <f>ROUND(SUMIF(AA185:AA196,"=85318795",X185:X196),2)</f>
        <v>0</v>
      </c>
      <c r="ED198" s="4">
        <f>ROUND(SUMIF(AA185:AA196,"=85318795",Y185:Y196),2)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1505.51</v>
      </c>
      <c r="EK198" s="4">
        <f t="shared" si="149"/>
        <v>1505.51</v>
      </c>
      <c r="EL198" s="4">
        <f t="shared" si="149"/>
        <v>0</v>
      </c>
      <c r="EM198" s="4">
        <f t="shared" si="149"/>
        <v>0</v>
      </c>
      <c r="EN198" s="4">
        <f t="shared" si="149"/>
        <v>1505.51</v>
      </c>
      <c r="EO198" s="4">
        <f t="shared" si="149"/>
        <v>1505.51</v>
      </c>
      <c r="EP198" s="4">
        <f t="shared" si="149"/>
        <v>0</v>
      </c>
      <c r="EQ198" s="4">
        <f t="shared" si="149"/>
        <v>1505.51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ROUND(SUMIF(AA185:AA196,"=85318795",FQ185:FQ196),2)</f>
        <v>0</v>
      </c>
      <c r="FQ198" s="4">
        <f>ROUND(SUMIF(AA185:AA196,"=85318795",FR185:FR196),2)</f>
        <v>0</v>
      </c>
      <c r="FR198" s="4">
        <f>ROUND(SUMIF(AA185:AA196,"=85318795",GL185:GL196),2)</f>
        <v>0</v>
      </c>
      <c r="FS198" s="4">
        <f>ROUND(SUMIF(AA185:AA196,"=85318795",GM185:GM196),2)</f>
        <v>1505.51</v>
      </c>
      <c r="FT198" s="4">
        <f>ROUND(SUMIF(AA185:AA196,"=85318795",GN185:GN196),2)</f>
        <v>1505.51</v>
      </c>
      <c r="FU198" s="4">
        <f>ROUND(SUMIF(AA185:AA196,"=85318795",GO185:GO196),2)</f>
        <v>0</v>
      </c>
      <c r="FV198" s="4">
        <f>ROUND(SUMIF(AA185:AA196,"=85318795",GP185:GP196),2)</f>
        <v>0</v>
      </c>
      <c r="FW198" s="4">
        <f>DU198-FP198</f>
        <v>1505.51</v>
      </c>
      <c r="FX198" s="4">
        <f>DU198-FQ198</f>
        <v>1505.51</v>
      </c>
      <c r="FY198" s="4">
        <f>FP198-FR198</f>
        <v>0</v>
      </c>
      <c r="FZ198" s="4">
        <f>DU198-FP198-FQ198+FR198</f>
        <v>1505.51</v>
      </c>
      <c r="GA198" s="4">
        <f>FQ198-FR198</f>
        <v>0</v>
      </c>
      <c r="GB198" s="4">
        <f>ROUND(SUMIF(AA185:AA196,"=85318795",GX185:GX196),2)</f>
        <v>0</v>
      </c>
      <c r="GC198" s="4">
        <f>ROUND(SUMIF(AA185:AA196,"=85318795",GY185:GY196),2)</f>
        <v>0</v>
      </c>
      <c r="GD198" s="4">
        <f>ROUND(SUMIF(AA185:AA196,"=85318795",GZ185:GZ196),2)</f>
        <v>0</v>
      </c>
      <c r="GE198" s="4">
        <f>ROUND(SUMIF(AA185:AA196,"=85318795",HD185:HD196),2)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1505.51</v>
      </c>
      <c r="G200" s="9" t="s">
        <v>273</v>
      </c>
      <c r="H200" s="9" t="s">
        <v>274</v>
      </c>
      <c r="I200" s="9"/>
      <c r="J200" s="9"/>
      <c r="K200" s="9">
        <v>201</v>
      </c>
      <c r="L200" s="9">
        <v>1</v>
      </c>
      <c r="M200" s="9">
        <v>3</v>
      </c>
      <c r="N200" s="9" t="s">
        <v>185</v>
      </c>
      <c r="O200" s="9">
        <v>2</v>
      </c>
      <c r="P200" s="9">
        <f>ROUND(Source!DG198,O200)</f>
        <v>1505.51</v>
      </c>
      <c r="Q200" s="9"/>
      <c r="R200" s="9"/>
      <c r="S200" s="9"/>
      <c r="T200" s="9"/>
      <c r="U200" s="9"/>
      <c r="V200" s="9"/>
      <c r="W200" s="9">
        <v>1505.51</v>
      </c>
      <c r="X200" s="9">
        <v>1</v>
      </c>
      <c r="Y200" s="9">
        <v>1505.51</v>
      </c>
      <c r="Z200" s="9">
        <v>1505.51</v>
      </c>
      <c r="AA200" s="9">
        <v>1</v>
      </c>
      <c r="AB200" s="9">
        <v>1505.51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1505.51</v>
      </c>
      <c r="G201" s="9" t="s">
        <v>275</v>
      </c>
      <c r="H201" s="9" t="s">
        <v>276</v>
      </c>
      <c r="I201" s="9"/>
      <c r="J201" s="9"/>
      <c r="K201" s="9">
        <v>202</v>
      </c>
      <c r="L201" s="9">
        <v>2</v>
      </c>
      <c r="M201" s="9">
        <v>3</v>
      </c>
      <c r="N201" s="9" t="s">
        <v>185</v>
      </c>
      <c r="O201" s="9">
        <v>2</v>
      </c>
      <c r="P201" s="9">
        <f>ROUND(Source!DH198,O201)</f>
        <v>1505.51</v>
      </c>
      <c r="Q201" s="9"/>
      <c r="R201" s="9"/>
      <c r="S201" s="9"/>
      <c r="T201" s="9"/>
      <c r="U201" s="9"/>
      <c r="V201" s="9"/>
      <c r="W201" s="9">
        <v>1505.51</v>
      </c>
      <c r="X201" s="9">
        <v>1</v>
      </c>
      <c r="Y201" s="9">
        <v>1505.51</v>
      </c>
      <c r="Z201" s="9">
        <v>1505.51</v>
      </c>
      <c r="AA201" s="9">
        <v>1</v>
      </c>
      <c r="AB201" s="9">
        <v>1505.51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277</v>
      </c>
      <c r="H202" s="9" t="s">
        <v>278</v>
      </c>
      <c r="I202" s="9"/>
      <c r="J202" s="9"/>
      <c r="K202" s="9">
        <v>222</v>
      </c>
      <c r="L202" s="9">
        <v>3</v>
      </c>
      <c r="M202" s="9">
        <v>3</v>
      </c>
      <c r="N202" s="9" t="s">
        <v>185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1505.51</v>
      </c>
      <c r="G203" s="9" t="s">
        <v>279</v>
      </c>
      <c r="H203" s="9" t="s">
        <v>280</v>
      </c>
      <c r="I203" s="9"/>
      <c r="J203" s="9"/>
      <c r="K203" s="9">
        <v>225</v>
      </c>
      <c r="L203" s="9">
        <v>4</v>
      </c>
      <c r="M203" s="9">
        <v>3</v>
      </c>
      <c r="N203" s="9" t="s">
        <v>185</v>
      </c>
      <c r="O203" s="9">
        <v>2</v>
      </c>
      <c r="P203" s="9">
        <f>ROUND(Source!EN198,O203)</f>
        <v>1505.51</v>
      </c>
      <c r="Q203" s="9"/>
      <c r="R203" s="9"/>
      <c r="S203" s="9"/>
      <c r="T203" s="9"/>
      <c r="U203" s="9"/>
      <c r="V203" s="9"/>
      <c r="W203" s="9">
        <v>1505.51</v>
      </c>
      <c r="X203" s="9">
        <v>1</v>
      </c>
      <c r="Y203" s="9">
        <v>1505.51</v>
      </c>
      <c r="Z203" s="9">
        <v>1505.51</v>
      </c>
      <c r="AA203" s="9">
        <v>1</v>
      </c>
      <c r="AB203" s="9">
        <v>1505.51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1505.51</v>
      </c>
      <c r="G204" s="9" t="s">
        <v>281</v>
      </c>
      <c r="H204" s="9" t="s">
        <v>282</v>
      </c>
      <c r="I204" s="9"/>
      <c r="J204" s="9"/>
      <c r="K204" s="9">
        <v>226</v>
      </c>
      <c r="L204" s="9">
        <v>5</v>
      </c>
      <c r="M204" s="9">
        <v>3</v>
      </c>
      <c r="N204" s="9" t="s">
        <v>185</v>
      </c>
      <c r="O204" s="9">
        <v>2</v>
      </c>
      <c r="P204" s="9">
        <f>ROUND(Source!EO198,O204)</f>
        <v>1505.51</v>
      </c>
      <c r="Q204" s="9"/>
      <c r="R204" s="9"/>
      <c r="S204" s="9"/>
      <c r="T204" s="9"/>
      <c r="U204" s="9"/>
      <c r="V204" s="9"/>
      <c r="W204" s="9">
        <v>1505.51</v>
      </c>
      <c r="X204" s="9">
        <v>1</v>
      </c>
      <c r="Y204" s="9">
        <v>1505.51</v>
      </c>
      <c r="Z204" s="9">
        <v>1505.51</v>
      </c>
      <c r="AA204" s="9">
        <v>1</v>
      </c>
      <c r="AB204" s="9">
        <v>1505.51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283</v>
      </c>
      <c r="H205" s="9" t="s">
        <v>284</v>
      </c>
      <c r="I205" s="9"/>
      <c r="J205" s="9"/>
      <c r="K205" s="9">
        <v>227</v>
      </c>
      <c r="L205" s="9">
        <v>6</v>
      </c>
      <c r="M205" s="9">
        <v>3</v>
      </c>
      <c r="N205" s="9" t="s">
        <v>185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1505.51</v>
      </c>
      <c r="G206" s="9" t="s">
        <v>285</v>
      </c>
      <c r="H206" s="9" t="s">
        <v>286</v>
      </c>
      <c r="I206" s="9"/>
      <c r="J206" s="9"/>
      <c r="K206" s="9">
        <v>228</v>
      </c>
      <c r="L206" s="9">
        <v>7</v>
      </c>
      <c r="M206" s="9">
        <v>3</v>
      </c>
      <c r="N206" s="9" t="s">
        <v>185</v>
      </c>
      <c r="O206" s="9">
        <v>2</v>
      </c>
      <c r="P206" s="9">
        <f>ROUND(Source!EQ198,O206)</f>
        <v>1505.51</v>
      </c>
      <c r="Q206" s="9"/>
      <c r="R206" s="9"/>
      <c r="S206" s="9"/>
      <c r="T206" s="9"/>
      <c r="U206" s="9"/>
      <c r="V206" s="9"/>
      <c r="W206" s="9">
        <v>1505.51</v>
      </c>
      <c r="X206" s="9">
        <v>1</v>
      </c>
      <c r="Y206" s="9">
        <v>1505.51</v>
      </c>
      <c r="Z206" s="9">
        <v>1505.51</v>
      </c>
      <c r="AA206" s="9">
        <v>1</v>
      </c>
      <c r="AB206" s="9">
        <v>1505.51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287</v>
      </c>
      <c r="H207" s="9" t="s">
        <v>288</v>
      </c>
      <c r="I207" s="9"/>
      <c r="J207" s="9"/>
      <c r="K207" s="9">
        <v>216</v>
      </c>
      <c r="L207" s="9">
        <v>8</v>
      </c>
      <c r="M207" s="9">
        <v>3</v>
      </c>
      <c r="N207" s="9" t="s">
        <v>185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289</v>
      </c>
      <c r="H208" s="9" t="s">
        <v>290</v>
      </c>
      <c r="I208" s="9"/>
      <c r="J208" s="9"/>
      <c r="K208" s="9">
        <v>223</v>
      </c>
      <c r="L208" s="9">
        <v>9</v>
      </c>
      <c r="M208" s="9">
        <v>3</v>
      </c>
      <c r="N208" s="9" t="s">
        <v>185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291</v>
      </c>
      <c r="H209" s="9" t="s">
        <v>292</v>
      </c>
      <c r="I209" s="9"/>
      <c r="J209" s="9"/>
      <c r="K209" s="9">
        <v>229</v>
      </c>
      <c r="L209" s="9">
        <v>10</v>
      </c>
      <c r="M209" s="9">
        <v>3</v>
      </c>
      <c r="N209" s="9" t="s">
        <v>185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293</v>
      </c>
      <c r="H210" s="9" t="s">
        <v>294</v>
      </c>
      <c r="I210" s="9"/>
      <c r="J210" s="9"/>
      <c r="K210" s="9">
        <v>203</v>
      </c>
      <c r="L210" s="9">
        <v>11</v>
      </c>
      <c r="M210" s="9">
        <v>3</v>
      </c>
      <c r="N210" s="9" t="s">
        <v>185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295</v>
      </c>
      <c r="H211" s="9" t="s">
        <v>296</v>
      </c>
      <c r="I211" s="9"/>
      <c r="J211" s="9"/>
      <c r="K211" s="9">
        <v>231</v>
      </c>
      <c r="L211" s="9">
        <v>12</v>
      </c>
      <c r="M211" s="9">
        <v>3</v>
      </c>
      <c r="N211" s="9" t="s">
        <v>185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297</v>
      </c>
      <c r="H212" s="9" t="s">
        <v>298</v>
      </c>
      <c r="I212" s="9"/>
      <c r="J212" s="9"/>
      <c r="K212" s="9">
        <v>204</v>
      </c>
      <c r="L212" s="9">
        <v>13</v>
      </c>
      <c r="M212" s="9">
        <v>3</v>
      </c>
      <c r="N212" s="9" t="s">
        <v>185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299</v>
      </c>
      <c r="H213" s="9" t="s">
        <v>300</v>
      </c>
      <c r="I213" s="9"/>
      <c r="J213" s="9"/>
      <c r="K213" s="9">
        <v>205</v>
      </c>
      <c r="L213" s="9">
        <v>14</v>
      </c>
      <c r="M213" s="9">
        <v>3</v>
      </c>
      <c r="N213" s="9" t="s">
        <v>185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301</v>
      </c>
      <c r="H214" s="9" t="s">
        <v>302</v>
      </c>
      <c r="I214" s="9"/>
      <c r="J214" s="9"/>
      <c r="K214" s="9">
        <v>232</v>
      </c>
      <c r="L214" s="9">
        <v>15</v>
      </c>
      <c r="M214" s="9">
        <v>3</v>
      </c>
      <c r="N214" s="9" t="s">
        <v>185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1505.51</v>
      </c>
      <c r="G215" s="9" t="s">
        <v>303</v>
      </c>
      <c r="H215" s="9" t="s">
        <v>304</v>
      </c>
      <c r="I215" s="9"/>
      <c r="J215" s="9"/>
      <c r="K215" s="9">
        <v>214</v>
      </c>
      <c r="L215" s="9">
        <v>16</v>
      </c>
      <c r="M215" s="9">
        <v>3</v>
      </c>
      <c r="N215" s="9" t="s">
        <v>185</v>
      </c>
      <c r="O215" s="9">
        <v>2</v>
      </c>
      <c r="P215" s="9">
        <f>ROUND(Source!EK198,O215)</f>
        <v>1505.51</v>
      </c>
      <c r="Q215" s="9"/>
      <c r="R215" s="9"/>
      <c r="S215" s="9"/>
      <c r="T215" s="9"/>
      <c r="U215" s="9"/>
      <c r="V215" s="9"/>
      <c r="W215" s="9">
        <v>1505.51</v>
      </c>
      <c r="X215" s="9">
        <v>1</v>
      </c>
      <c r="Y215" s="9">
        <v>1505.51</v>
      </c>
      <c r="Z215" s="9">
        <v>1505.51</v>
      </c>
      <c r="AA215" s="9">
        <v>1</v>
      </c>
      <c r="AB215" s="9">
        <v>1505.51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305</v>
      </c>
      <c r="H216" s="9" t="s">
        <v>306</v>
      </c>
      <c r="I216" s="9"/>
      <c r="J216" s="9"/>
      <c r="K216" s="9">
        <v>215</v>
      </c>
      <c r="L216" s="9">
        <v>17</v>
      </c>
      <c r="M216" s="9">
        <v>3</v>
      </c>
      <c r="N216" s="9" t="s">
        <v>185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307</v>
      </c>
      <c r="H217" s="9" t="s">
        <v>308</v>
      </c>
      <c r="I217" s="9"/>
      <c r="J217" s="9"/>
      <c r="K217" s="9">
        <v>217</v>
      </c>
      <c r="L217" s="9">
        <v>18</v>
      </c>
      <c r="M217" s="9">
        <v>3</v>
      </c>
      <c r="N217" s="9" t="s">
        <v>185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309</v>
      </c>
      <c r="H218" s="9" t="s">
        <v>310</v>
      </c>
      <c r="I218" s="9"/>
      <c r="J218" s="9"/>
      <c r="K218" s="9">
        <v>230</v>
      </c>
      <c r="L218" s="9">
        <v>19</v>
      </c>
      <c r="M218" s="9">
        <v>3</v>
      </c>
      <c r="N218" s="9" t="s">
        <v>185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311</v>
      </c>
      <c r="H219" s="9" t="s">
        <v>312</v>
      </c>
      <c r="I219" s="9"/>
      <c r="J219" s="9"/>
      <c r="K219" s="9">
        <v>206</v>
      </c>
      <c r="L219" s="9">
        <v>20</v>
      </c>
      <c r="M219" s="9">
        <v>3</v>
      </c>
      <c r="N219" s="9" t="s">
        <v>185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313</v>
      </c>
      <c r="H220" s="9" t="s">
        <v>314</v>
      </c>
      <c r="I220" s="9"/>
      <c r="J220" s="9"/>
      <c r="K220" s="9">
        <v>207</v>
      </c>
      <c r="L220" s="9">
        <v>21</v>
      </c>
      <c r="M220" s="9">
        <v>3</v>
      </c>
      <c r="N220" s="9" t="s">
        <v>185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315</v>
      </c>
      <c r="H221" s="9" t="s">
        <v>316</v>
      </c>
      <c r="I221" s="9"/>
      <c r="J221" s="9"/>
      <c r="K221" s="9">
        <v>208</v>
      </c>
      <c r="L221" s="9">
        <v>22</v>
      </c>
      <c r="M221" s="9">
        <v>3</v>
      </c>
      <c r="N221" s="9" t="s">
        <v>185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317</v>
      </c>
      <c r="H222" s="9" t="s">
        <v>318</v>
      </c>
      <c r="I222" s="9"/>
      <c r="J222" s="9"/>
      <c r="K222" s="9">
        <v>209</v>
      </c>
      <c r="L222" s="9">
        <v>23</v>
      </c>
      <c r="M222" s="9">
        <v>3</v>
      </c>
      <c r="N222" s="9" t="s">
        <v>185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319</v>
      </c>
      <c r="H223" s="9" t="s">
        <v>320</v>
      </c>
      <c r="I223" s="9"/>
      <c r="J223" s="9"/>
      <c r="K223" s="9">
        <v>233</v>
      </c>
      <c r="L223" s="9">
        <v>24</v>
      </c>
      <c r="M223" s="9">
        <v>3</v>
      </c>
      <c r="N223" s="9" t="s">
        <v>185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321</v>
      </c>
      <c r="H224" s="9" t="s">
        <v>322</v>
      </c>
      <c r="I224" s="9"/>
      <c r="J224" s="9"/>
      <c r="K224" s="9">
        <v>210</v>
      </c>
      <c r="L224" s="9">
        <v>25</v>
      </c>
      <c r="M224" s="9">
        <v>3</v>
      </c>
      <c r="N224" s="9" t="s">
        <v>185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323</v>
      </c>
      <c r="H225" s="9" t="s">
        <v>324</v>
      </c>
      <c r="I225" s="9"/>
      <c r="J225" s="9"/>
      <c r="K225" s="9">
        <v>211</v>
      </c>
      <c r="L225" s="9">
        <v>26</v>
      </c>
      <c r="M225" s="9">
        <v>3</v>
      </c>
      <c r="N225" s="9" t="s">
        <v>185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1505.51</v>
      </c>
      <c r="G226" s="9" t="s">
        <v>325</v>
      </c>
      <c r="H226" s="9" t="s">
        <v>326</v>
      </c>
      <c r="I226" s="9"/>
      <c r="J226" s="9"/>
      <c r="K226" s="9">
        <v>224</v>
      </c>
      <c r="L226" s="9">
        <v>27</v>
      </c>
      <c r="M226" s="9">
        <v>3</v>
      </c>
      <c r="N226" s="9" t="s">
        <v>185</v>
      </c>
      <c r="O226" s="9">
        <v>2</v>
      </c>
      <c r="P226" s="9">
        <f>ROUND(Source!EJ198,O226)</f>
        <v>1505.51</v>
      </c>
      <c r="Q226" s="9"/>
      <c r="R226" s="9"/>
      <c r="S226" s="9"/>
      <c r="T226" s="9"/>
      <c r="U226" s="9"/>
      <c r="V226" s="9"/>
      <c r="W226" s="9">
        <v>1505.51</v>
      </c>
      <c r="X226" s="9">
        <v>1</v>
      </c>
      <c r="Y226" s="9">
        <v>1505.51</v>
      </c>
      <c r="Z226" s="9">
        <v>1505.51</v>
      </c>
      <c r="AA226" s="9">
        <v>1</v>
      </c>
      <c r="AB226" s="9">
        <v>1505.51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4338.33</v>
      </c>
      <c r="P228" s="7">
        <f ca="1" t="shared" si="150"/>
        <v>1558</v>
      </c>
      <c r="Q228" s="7">
        <f ca="1" t="shared" si="150"/>
        <v>71.28</v>
      </c>
      <c r="R228" s="7">
        <f ca="1" t="shared" si="150"/>
        <v>54.69</v>
      </c>
      <c r="S228" s="7">
        <f ca="1" t="shared" si="150"/>
        <v>2654.36</v>
      </c>
      <c r="T228" s="7">
        <f t="shared" si="150"/>
        <v>0</v>
      </c>
      <c r="U228" s="7">
        <f ca="1">U63+U114+U151+U198+AH228</f>
        <v>3.440232</v>
      </c>
      <c r="V228" s="7">
        <f ca="1">V63+V114+V151+V198+AI228</f>
        <v>0.05751</v>
      </c>
      <c r="W228" s="7">
        <f>ROUND(W63+W114+W151+W198+AJ228,2)</f>
        <v>0</v>
      </c>
      <c r="X228" s="7">
        <f ca="1">ROUND(X63+X114+X151+X198+AK228,2)</f>
        <v>2603.85</v>
      </c>
      <c r="Y228" s="7">
        <f ca="1">ROUND(Y63+Y114+Y151+Y198+AL228,2)</f>
        <v>1348.71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0</v>
      </c>
      <c r="AQ228" s="7">
        <f ca="1" t="shared" si="151"/>
        <v>0</v>
      </c>
      <c r="AR228" s="7">
        <f ca="1" t="shared" si="151"/>
        <v>8290.89</v>
      </c>
      <c r="AS228" s="7">
        <f ca="1" t="shared" si="151"/>
        <v>2190.35</v>
      </c>
      <c r="AT228" s="7">
        <f ca="1" t="shared" si="151"/>
        <v>6100.54</v>
      </c>
      <c r="AU228" s="7">
        <f ca="1" t="shared" si="151"/>
        <v>0</v>
      </c>
      <c r="AV228" s="7">
        <f ca="1" t="shared" si="151"/>
        <v>1558</v>
      </c>
      <c r="AW228" s="7">
        <f ca="1" t="shared" si="151"/>
        <v>1558</v>
      </c>
      <c r="AX228" s="7">
        <f ca="1" t="shared" si="151"/>
        <v>0</v>
      </c>
      <c r="AY228" s="7">
        <f ca="1" t="shared" si="151"/>
        <v>1558</v>
      </c>
      <c r="AZ228" s="7">
        <f ca="1" t="shared" si="151"/>
        <v>0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4338.33</v>
      </c>
      <c r="DH228" s="4">
        <f ca="1" t="shared" si="152"/>
        <v>1558</v>
      </c>
      <c r="DI228" s="4">
        <f ca="1" t="shared" si="152"/>
        <v>71.28</v>
      </c>
      <c r="DJ228" s="4">
        <f ca="1" t="shared" si="152"/>
        <v>54.69</v>
      </c>
      <c r="DK228" s="4">
        <f ca="1" t="shared" si="152"/>
        <v>2654.36</v>
      </c>
      <c r="DL228" s="4">
        <f t="shared" si="152"/>
        <v>0</v>
      </c>
      <c r="DM228" s="4">
        <f ca="1">DM63+DM114+DM151+DM198+DZ228</f>
        <v>3.440232</v>
      </c>
      <c r="DN228" s="4">
        <f ca="1">DN63+DN114+DN151+DN198+EA228</f>
        <v>0.05751</v>
      </c>
      <c r="DO228" s="4">
        <f>ROUND(DO63+DO114+DO151+DO198+EB228,2)</f>
        <v>0</v>
      </c>
      <c r="DP228" s="4">
        <f ca="1">ROUND(DP63+DP114+DP151+DP198+EC228,2)</f>
        <v>2603.85</v>
      </c>
      <c r="DQ228" s="4">
        <f ca="1">ROUND(DQ63+DQ114+DQ151+DQ198+ED228,2)</f>
        <v>1348.71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0</v>
      </c>
      <c r="EI228" s="4">
        <f ca="1" t="shared" si="153"/>
        <v>0</v>
      </c>
      <c r="EJ228" s="4">
        <f ca="1" t="shared" si="153"/>
        <v>8290.89</v>
      </c>
      <c r="EK228" s="4">
        <f ca="1" t="shared" si="153"/>
        <v>2190.35</v>
      </c>
      <c r="EL228" s="4">
        <f ca="1" t="shared" si="153"/>
        <v>6100.54</v>
      </c>
      <c r="EM228" s="4">
        <f ca="1" t="shared" si="153"/>
        <v>0</v>
      </c>
      <c r="EN228" s="4">
        <f ca="1" t="shared" si="153"/>
        <v>1558</v>
      </c>
      <c r="EO228" s="4">
        <f ca="1" t="shared" si="153"/>
        <v>1558</v>
      </c>
      <c r="EP228" s="4">
        <f ca="1" t="shared" si="153"/>
        <v>0</v>
      </c>
      <c r="EQ228" s="4">
        <f ca="1" t="shared" si="153"/>
        <v>1558</v>
      </c>
      <c r="ER228" s="4">
        <f ca="1" t="shared" si="153"/>
        <v>0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4338.33</v>
      </c>
      <c r="G230" s="9" t="s">
        <v>273</v>
      </c>
      <c r="H230" s="9" t="s">
        <v>274</v>
      </c>
      <c r="I230" s="9"/>
      <c r="J230" s="9"/>
      <c r="K230" s="9">
        <v>201</v>
      </c>
      <c r="L230" s="9">
        <v>1</v>
      </c>
      <c r="M230" s="9">
        <v>3</v>
      </c>
      <c r="N230" s="9" t="s">
        <v>185</v>
      </c>
      <c r="O230" s="9">
        <v>2</v>
      </c>
      <c r="P230" s="9">
        <f ca="1">ROUND(Source!DG228,O230)</f>
        <v>4338.33</v>
      </c>
      <c r="Q230" s="9"/>
      <c r="R230" s="9"/>
      <c r="S230" s="9"/>
      <c r="T230" s="9"/>
      <c r="U230" s="9"/>
      <c r="V230" s="9"/>
      <c r="W230" s="9">
        <v>4338.33</v>
      </c>
      <c r="X230" s="9">
        <v>1</v>
      </c>
      <c r="Y230" s="9">
        <v>4338.33</v>
      </c>
      <c r="Z230" s="9">
        <v>4338.33</v>
      </c>
      <c r="AA230" s="9">
        <v>1</v>
      </c>
      <c r="AB230" s="9">
        <v>4338.33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1558</v>
      </c>
      <c r="G231" s="9" t="s">
        <v>275</v>
      </c>
      <c r="H231" s="9" t="s">
        <v>276</v>
      </c>
      <c r="I231" s="9"/>
      <c r="J231" s="9"/>
      <c r="K231" s="9">
        <v>202</v>
      </c>
      <c r="L231" s="9">
        <v>2</v>
      </c>
      <c r="M231" s="9">
        <v>3</v>
      </c>
      <c r="N231" s="9" t="s">
        <v>185</v>
      </c>
      <c r="O231" s="9">
        <v>2</v>
      </c>
      <c r="P231" s="9">
        <f ca="1">ROUND(Source!DH228,O231)</f>
        <v>1558</v>
      </c>
      <c r="Q231" s="9"/>
      <c r="R231" s="9"/>
      <c r="S231" s="9"/>
      <c r="T231" s="9"/>
      <c r="U231" s="9"/>
      <c r="V231" s="9"/>
      <c r="W231" s="9">
        <v>1558</v>
      </c>
      <c r="X231" s="9">
        <v>1</v>
      </c>
      <c r="Y231" s="9">
        <v>1558</v>
      </c>
      <c r="Z231" s="9">
        <v>1558</v>
      </c>
      <c r="AA231" s="9">
        <v>1</v>
      </c>
      <c r="AB231" s="9">
        <v>1558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277</v>
      </c>
      <c r="H232" s="9" t="s">
        <v>278</v>
      </c>
      <c r="I232" s="9"/>
      <c r="J232" s="9"/>
      <c r="K232" s="9">
        <v>222</v>
      </c>
      <c r="L232" s="9">
        <v>3</v>
      </c>
      <c r="M232" s="9">
        <v>3</v>
      </c>
      <c r="N232" s="9" t="s">
        <v>185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1558</v>
      </c>
      <c r="G233" s="9" t="s">
        <v>279</v>
      </c>
      <c r="H233" s="9" t="s">
        <v>280</v>
      </c>
      <c r="I233" s="9"/>
      <c r="J233" s="9"/>
      <c r="K233" s="9">
        <v>225</v>
      </c>
      <c r="L233" s="9">
        <v>4</v>
      </c>
      <c r="M233" s="9">
        <v>3</v>
      </c>
      <c r="N233" s="9" t="s">
        <v>185</v>
      </c>
      <c r="O233" s="9">
        <v>2</v>
      </c>
      <c r="P233" s="9">
        <f ca="1">ROUND(Source!EN228,O233)</f>
        <v>1558</v>
      </c>
      <c r="Q233" s="9"/>
      <c r="R233" s="9"/>
      <c r="S233" s="9"/>
      <c r="T233" s="9"/>
      <c r="U233" s="9"/>
      <c r="V233" s="9"/>
      <c r="W233" s="9">
        <v>1558</v>
      </c>
      <c r="X233" s="9">
        <v>1</v>
      </c>
      <c r="Y233" s="9">
        <v>1558</v>
      </c>
      <c r="Z233" s="9">
        <v>1558</v>
      </c>
      <c r="AA233" s="9">
        <v>1</v>
      </c>
      <c r="AB233" s="9">
        <v>1558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1558</v>
      </c>
      <c r="G234" s="9" t="s">
        <v>281</v>
      </c>
      <c r="H234" s="9" t="s">
        <v>282</v>
      </c>
      <c r="I234" s="9"/>
      <c r="J234" s="9"/>
      <c r="K234" s="9">
        <v>226</v>
      </c>
      <c r="L234" s="9">
        <v>5</v>
      </c>
      <c r="M234" s="9">
        <v>3</v>
      </c>
      <c r="N234" s="9" t="s">
        <v>185</v>
      </c>
      <c r="O234" s="9">
        <v>2</v>
      </c>
      <c r="P234" s="9">
        <f ca="1">ROUND(Source!EO228,O234)</f>
        <v>1558</v>
      </c>
      <c r="Q234" s="9"/>
      <c r="R234" s="9"/>
      <c r="S234" s="9"/>
      <c r="T234" s="9"/>
      <c r="U234" s="9"/>
      <c r="V234" s="9"/>
      <c r="W234" s="9">
        <v>1558</v>
      </c>
      <c r="X234" s="9">
        <v>1</v>
      </c>
      <c r="Y234" s="9">
        <v>1558</v>
      </c>
      <c r="Z234" s="9">
        <v>1558</v>
      </c>
      <c r="AA234" s="9">
        <v>1</v>
      </c>
      <c r="AB234" s="9">
        <v>1558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283</v>
      </c>
      <c r="H235" s="9" t="s">
        <v>284</v>
      </c>
      <c r="I235" s="9"/>
      <c r="J235" s="9"/>
      <c r="K235" s="9">
        <v>227</v>
      </c>
      <c r="L235" s="9">
        <v>6</v>
      </c>
      <c r="M235" s="9">
        <v>3</v>
      </c>
      <c r="N235" s="9" t="s">
        <v>185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1558</v>
      </c>
      <c r="G236" s="9" t="s">
        <v>285</v>
      </c>
      <c r="H236" s="9" t="s">
        <v>286</v>
      </c>
      <c r="I236" s="9"/>
      <c r="J236" s="9"/>
      <c r="K236" s="9">
        <v>228</v>
      </c>
      <c r="L236" s="9">
        <v>7</v>
      </c>
      <c r="M236" s="9">
        <v>3</v>
      </c>
      <c r="N236" s="9" t="s">
        <v>185</v>
      </c>
      <c r="O236" s="9">
        <v>2</v>
      </c>
      <c r="P236" s="9">
        <f ca="1">ROUND(Source!EQ228,O236)</f>
        <v>1558</v>
      </c>
      <c r="Q236" s="9"/>
      <c r="R236" s="9"/>
      <c r="S236" s="9"/>
      <c r="T236" s="9"/>
      <c r="U236" s="9"/>
      <c r="V236" s="9"/>
      <c r="W236" s="9">
        <v>1558</v>
      </c>
      <c r="X236" s="9">
        <v>1</v>
      </c>
      <c r="Y236" s="9">
        <v>1558</v>
      </c>
      <c r="Z236" s="9">
        <v>1558</v>
      </c>
      <c r="AA236" s="9">
        <v>1</v>
      </c>
      <c r="AB236" s="9">
        <v>1558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0</v>
      </c>
      <c r="G237" s="9" t="s">
        <v>287</v>
      </c>
      <c r="H237" s="9" t="s">
        <v>288</v>
      </c>
      <c r="I237" s="9"/>
      <c r="J237" s="9"/>
      <c r="K237" s="9">
        <v>216</v>
      </c>
      <c r="L237" s="9">
        <v>8</v>
      </c>
      <c r="M237" s="9">
        <v>3</v>
      </c>
      <c r="N237" s="9" t="s">
        <v>185</v>
      </c>
      <c r="O237" s="9">
        <v>2</v>
      </c>
      <c r="P237" s="9">
        <f>ROUND(Source!EH228,O237)</f>
        <v>0</v>
      </c>
      <c r="Q237" s="9"/>
      <c r="R237" s="9"/>
      <c r="S237" s="9"/>
      <c r="T237" s="9"/>
      <c r="U237" s="9"/>
      <c r="V237" s="9"/>
      <c r="W237" s="9">
        <v>0</v>
      </c>
      <c r="X237" s="9">
        <v>1</v>
      </c>
      <c r="Y237" s="9">
        <v>0</v>
      </c>
      <c r="Z237" s="9">
        <v>0</v>
      </c>
      <c r="AA237" s="9">
        <v>1</v>
      </c>
      <c r="AB237" s="9">
        <v>0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289</v>
      </c>
      <c r="H238" s="9" t="s">
        <v>290</v>
      </c>
      <c r="I238" s="9"/>
      <c r="J238" s="9"/>
      <c r="K238" s="9">
        <v>223</v>
      </c>
      <c r="L238" s="9">
        <v>9</v>
      </c>
      <c r="M238" s="9">
        <v>3</v>
      </c>
      <c r="N238" s="9" t="s">
        <v>185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0</v>
      </c>
      <c r="G239" s="9" t="s">
        <v>291</v>
      </c>
      <c r="H239" s="9" t="s">
        <v>292</v>
      </c>
      <c r="I239" s="9"/>
      <c r="J239" s="9"/>
      <c r="K239" s="9">
        <v>229</v>
      </c>
      <c r="L239" s="9">
        <v>10</v>
      </c>
      <c r="M239" s="9">
        <v>3</v>
      </c>
      <c r="N239" s="9" t="s">
        <v>185</v>
      </c>
      <c r="O239" s="9">
        <v>2</v>
      </c>
      <c r="P239" s="9">
        <f ca="1">ROUND(Source!ER228,O239)</f>
        <v>0</v>
      </c>
      <c r="Q239" s="9"/>
      <c r="R239" s="9"/>
      <c r="S239" s="9"/>
      <c r="T239" s="9"/>
      <c r="U239" s="9"/>
      <c r="V239" s="9"/>
      <c r="W239" s="9">
        <v>0</v>
      </c>
      <c r="X239" s="9">
        <v>1</v>
      </c>
      <c r="Y239" s="9">
        <v>0</v>
      </c>
      <c r="Z239" s="9">
        <v>0</v>
      </c>
      <c r="AA239" s="9">
        <v>1</v>
      </c>
      <c r="AB239" s="9">
        <v>0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71.28</v>
      </c>
      <c r="G240" s="9" t="s">
        <v>293</v>
      </c>
      <c r="H240" s="9" t="s">
        <v>294</v>
      </c>
      <c r="I240" s="9"/>
      <c r="J240" s="9"/>
      <c r="K240" s="9">
        <v>203</v>
      </c>
      <c r="L240" s="9">
        <v>11</v>
      </c>
      <c r="M240" s="9">
        <v>3</v>
      </c>
      <c r="N240" s="9" t="s">
        <v>185</v>
      </c>
      <c r="O240" s="9">
        <v>2</v>
      </c>
      <c r="P240" s="9">
        <f ca="1">ROUND(Source!DI228,O240)</f>
        <v>71.28</v>
      </c>
      <c r="Q240" s="9"/>
      <c r="R240" s="9"/>
      <c r="S240" s="9"/>
      <c r="T240" s="9"/>
      <c r="U240" s="9"/>
      <c r="V240" s="9"/>
      <c r="W240" s="9">
        <v>71.28</v>
      </c>
      <c r="X240" s="9">
        <v>1</v>
      </c>
      <c r="Y240" s="9">
        <v>71.28</v>
      </c>
      <c r="Z240" s="9">
        <v>71.28</v>
      </c>
      <c r="AA240" s="9">
        <v>1</v>
      </c>
      <c r="AB240" s="9">
        <v>71.28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295</v>
      </c>
      <c r="H241" s="9" t="s">
        <v>296</v>
      </c>
      <c r="I241" s="9"/>
      <c r="J241" s="9"/>
      <c r="K241" s="9">
        <v>231</v>
      </c>
      <c r="L241" s="9">
        <v>12</v>
      </c>
      <c r="M241" s="9">
        <v>3</v>
      </c>
      <c r="N241" s="9" t="s">
        <v>185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54.69</v>
      </c>
      <c r="G242" s="9" t="s">
        <v>297</v>
      </c>
      <c r="H242" s="9" t="s">
        <v>298</v>
      </c>
      <c r="I242" s="9"/>
      <c r="J242" s="9"/>
      <c r="K242" s="9">
        <v>204</v>
      </c>
      <c r="L242" s="9">
        <v>13</v>
      </c>
      <c r="M242" s="9">
        <v>3</v>
      </c>
      <c r="N242" s="9" t="s">
        <v>185</v>
      </c>
      <c r="O242" s="9">
        <v>2</v>
      </c>
      <c r="P242" s="9">
        <f ca="1">ROUND(Source!DJ228,O242)</f>
        <v>54.69</v>
      </c>
      <c r="Q242" s="9"/>
      <c r="R242" s="9"/>
      <c r="S242" s="9"/>
      <c r="T242" s="9"/>
      <c r="U242" s="9"/>
      <c r="V242" s="9"/>
      <c r="W242" s="9">
        <v>54.69</v>
      </c>
      <c r="X242" s="9">
        <v>1</v>
      </c>
      <c r="Y242" s="9">
        <v>54.69</v>
      </c>
      <c r="Z242" s="9">
        <v>54.69</v>
      </c>
      <c r="AA242" s="9">
        <v>1</v>
      </c>
      <c r="AB242" s="9">
        <v>54.69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2654.36</v>
      </c>
      <c r="G243" s="9" t="s">
        <v>299</v>
      </c>
      <c r="H243" s="9" t="s">
        <v>300</v>
      </c>
      <c r="I243" s="9"/>
      <c r="J243" s="9"/>
      <c r="K243" s="9">
        <v>205</v>
      </c>
      <c r="L243" s="9">
        <v>14</v>
      </c>
      <c r="M243" s="9">
        <v>3</v>
      </c>
      <c r="N243" s="9" t="s">
        <v>185</v>
      </c>
      <c r="O243" s="9">
        <v>2</v>
      </c>
      <c r="P243" s="9">
        <f ca="1">ROUND(Source!DK228,O243)</f>
        <v>2654.36</v>
      </c>
      <c r="Q243" s="9"/>
      <c r="R243" s="9"/>
      <c r="S243" s="9"/>
      <c r="T243" s="9"/>
      <c r="U243" s="9"/>
      <c r="V243" s="9"/>
      <c r="W243" s="9">
        <v>2654.36</v>
      </c>
      <c r="X243" s="9">
        <v>1</v>
      </c>
      <c r="Y243" s="9">
        <v>2654.36</v>
      </c>
      <c r="Z243" s="9">
        <v>2654.36</v>
      </c>
      <c r="AA243" s="9">
        <v>1</v>
      </c>
      <c r="AB243" s="9">
        <v>2654.36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301</v>
      </c>
      <c r="H244" s="9" t="s">
        <v>302</v>
      </c>
      <c r="I244" s="9"/>
      <c r="J244" s="9"/>
      <c r="K244" s="9">
        <v>232</v>
      </c>
      <c r="L244" s="9">
        <v>15</v>
      </c>
      <c r="M244" s="9">
        <v>3</v>
      </c>
      <c r="N244" s="9" t="s">
        <v>185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2190.35</v>
      </c>
      <c r="G245" s="9" t="s">
        <v>303</v>
      </c>
      <c r="H245" s="9" t="s">
        <v>304</v>
      </c>
      <c r="I245" s="9"/>
      <c r="J245" s="9"/>
      <c r="K245" s="9">
        <v>214</v>
      </c>
      <c r="L245" s="9">
        <v>16</v>
      </c>
      <c r="M245" s="9">
        <v>3</v>
      </c>
      <c r="N245" s="9" t="s">
        <v>185</v>
      </c>
      <c r="O245" s="9">
        <v>2</v>
      </c>
      <c r="P245" s="9">
        <f ca="1">ROUND(Source!EK228,O245)</f>
        <v>2190.35</v>
      </c>
      <c r="Q245" s="9"/>
      <c r="R245" s="9"/>
      <c r="S245" s="9"/>
      <c r="T245" s="9"/>
      <c r="U245" s="9"/>
      <c r="V245" s="9"/>
      <c r="W245" s="9">
        <v>2190.35</v>
      </c>
      <c r="X245" s="9">
        <v>1</v>
      </c>
      <c r="Y245" s="9">
        <v>2190.35</v>
      </c>
      <c r="Z245" s="9">
        <v>2190.35</v>
      </c>
      <c r="AA245" s="9">
        <v>1</v>
      </c>
      <c r="AB245" s="9">
        <v>2190.35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6100.54</v>
      </c>
      <c r="G246" s="9" t="s">
        <v>305</v>
      </c>
      <c r="H246" s="9" t="s">
        <v>306</v>
      </c>
      <c r="I246" s="9"/>
      <c r="J246" s="9"/>
      <c r="K246" s="9">
        <v>215</v>
      </c>
      <c r="L246" s="9">
        <v>17</v>
      </c>
      <c r="M246" s="9">
        <v>3</v>
      </c>
      <c r="N246" s="9" t="s">
        <v>185</v>
      </c>
      <c r="O246" s="9">
        <v>2</v>
      </c>
      <c r="P246" s="9">
        <f ca="1">ROUND(Source!EL228,O246)</f>
        <v>6100.54</v>
      </c>
      <c r="Q246" s="9"/>
      <c r="R246" s="9"/>
      <c r="S246" s="9"/>
      <c r="T246" s="9"/>
      <c r="U246" s="9"/>
      <c r="V246" s="9"/>
      <c r="W246" s="9">
        <v>6100.54</v>
      </c>
      <c r="X246" s="9">
        <v>1</v>
      </c>
      <c r="Y246" s="9">
        <v>6100.54</v>
      </c>
      <c r="Z246" s="9">
        <v>6100.54</v>
      </c>
      <c r="AA246" s="9">
        <v>1</v>
      </c>
      <c r="AB246" s="9">
        <v>6100.54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307</v>
      </c>
      <c r="H247" s="9" t="s">
        <v>308</v>
      </c>
      <c r="I247" s="9"/>
      <c r="J247" s="9"/>
      <c r="K247" s="9">
        <v>217</v>
      </c>
      <c r="L247" s="9">
        <v>18</v>
      </c>
      <c r="M247" s="9">
        <v>3</v>
      </c>
      <c r="N247" s="9" t="s">
        <v>185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309</v>
      </c>
      <c r="H248" s="9" t="s">
        <v>310</v>
      </c>
      <c r="I248" s="9"/>
      <c r="J248" s="9"/>
      <c r="K248" s="9">
        <v>230</v>
      </c>
      <c r="L248" s="9">
        <v>19</v>
      </c>
      <c r="M248" s="9">
        <v>3</v>
      </c>
      <c r="N248" s="9" t="s">
        <v>185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311</v>
      </c>
      <c r="H249" s="9" t="s">
        <v>312</v>
      </c>
      <c r="I249" s="9"/>
      <c r="J249" s="9"/>
      <c r="K249" s="9">
        <v>206</v>
      </c>
      <c r="L249" s="9">
        <v>20</v>
      </c>
      <c r="M249" s="9">
        <v>3</v>
      </c>
      <c r="N249" s="9" t="s">
        <v>185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3.440232</v>
      </c>
      <c r="G250" s="9" t="s">
        <v>313</v>
      </c>
      <c r="H250" s="9" t="s">
        <v>314</v>
      </c>
      <c r="I250" s="9"/>
      <c r="J250" s="9"/>
      <c r="K250" s="9">
        <v>207</v>
      </c>
      <c r="L250" s="9">
        <v>21</v>
      </c>
      <c r="M250" s="9">
        <v>3</v>
      </c>
      <c r="N250" s="9" t="s">
        <v>185</v>
      </c>
      <c r="O250" s="9">
        <v>7</v>
      </c>
      <c r="P250" s="9">
        <f ca="1">ROUND(Source!DM228,O250)</f>
        <v>3.440232</v>
      </c>
      <c r="Q250" s="9"/>
      <c r="R250" s="9"/>
      <c r="S250" s="9"/>
      <c r="T250" s="9"/>
      <c r="U250" s="9"/>
      <c r="V250" s="9"/>
      <c r="W250" s="9">
        <v>3.440232</v>
      </c>
      <c r="X250" s="9">
        <v>1</v>
      </c>
      <c r="Y250" s="9">
        <v>3.440232</v>
      </c>
      <c r="Z250" s="9">
        <v>3.440232</v>
      </c>
      <c r="AA250" s="9">
        <v>1</v>
      </c>
      <c r="AB250" s="9">
        <v>3.440232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0.05751</v>
      </c>
      <c r="G251" s="9" t="s">
        <v>315</v>
      </c>
      <c r="H251" s="9" t="s">
        <v>316</v>
      </c>
      <c r="I251" s="9"/>
      <c r="J251" s="9"/>
      <c r="K251" s="9">
        <v>208</v>
      </c>
      <c r="L251" s="9">
        <v>22</v>
      </c>
      <c r="M251" s="9">
        <v>3</v>
      </c>
      <c r="N251" s="9" t="s">
        <v>185</v>
      </c>
      <c r="O251" s="9">
        <v>7</v>
      </c>
      <c r="P251" s="9">
        <f ca="1">ROUND(Source!DN228,O251)</f>
        <v>0.05751</v>
      </c>
      <c r="Q251" s="9"/>
      <c r="R251" s="9"/>
      <c r="S251" s="9"/>
      <c r="T251" s="9"/>
      <c r="U251" s="9"/>
      <c r="V251" s="9"/>
      <c r="W251" s="9">
        <v>0.05751</v>
      </c>
      <c r="X251" s="9">
        <v>1</v>
      </c>
      <c r="Y251" s="9">
        <v>0.05751</v>
      </c>
      <c r="Z251" s="9">
        <v>0.05751</v>
      </c>
      <c r="AA251" s="9">
        <v>1</v>
      </c>
      <c r="AB251" s="9">
        <v>0.05751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317</v>
      </c>
      <c r="H252" s="9" t="s">
        <v>318</v>
      </c>
      <c r="I252" s="9"/>
      <c r="J252" s="9"/>
      <c r="K252" s="9">
        <v>209</v>
      </c>
      <c r="L252" s="9">
        <v>23</v>
      </c>
      <c r="M252" s="9">
        <v>3</v>
      </c>
      <c r="N252" s="9" t="s">
        <v>185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319</v>
      </c>
      <c r="H253" s="9" t="s">
        <v>320</v>
      </c>
      <c r="I253" s="9"/>
      <c r="J253" s="9"/>
      <c r="K253" s="9">
        <v>233</v>
      </c>
      <c r="L253" s="9">
        <v>24</v>
      </c>
      <c r="M253" s="9">
        <v>3</v>
      </c>
      <c r="N253" s="9" t="s">
        <v>185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2603.85</v>
      </c>
      <c r="G254" s="9" t="s">
        <v>321</v>
      </c>
      <c r="H254" s="9" t="s">
        <v>322</v>
      </c>
      <c r="I254" s="9"/>
      <c r="J254" s="9"/>
      <c r="K254" s="9">
        <v>210</v>
      </c>
      <c r="L254" s="9">
        <v>25</v>
      </c>
      <c r="M254" s="9">
        <v>3</v>
      </c>
      <c r="N254" s="9" t="s">
        <v>185</v>
      </c>
      <c r="O254" s="9">
        <v>2</v>
      </c>
      <c r="P254" s="9">
        <f ca="1">ROUND(Source!DP228,O254)</f>
        <v>2603.85</v>
      </c>
      <c r="Q254" s="9"/>
      <c r="R254" s="9"/>
      <c r="S254" s="9"/>
      <c r="T254" s="9"/>
      <c r="U254" s="9"/>
      <c r="V254" s="9"/>
      <c r="W254" s="9">
        <v>2603.85</v>
      </c>
      <c r="X254" s="9">
        <v>1</v>
      </c>
      <c r="Y254" s="9">
        <v>2603.85</v>
      </c>
      <c r="Z254" s="9">
        <v>2603.85</v>
      </c>
      <c r="AA254" s="9">
        <v>1</v>
      </c>
      <c r="AB254" s="9">
        <v>2603.85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1348.71</v>
      </c>
      <c r="G255" s="9" t="s">
        <v>323</v>
      </c>
      <c r="H255" s="9" t="s">
        <v>324</v>
      </c>
      <c r="I255" s="9"/>
      <c r="J255" s="9"/>
      <c r="K255" s="9">
        <v>211</v>
      </c>
      <c r="L255" s="9">
        <v>26</v>
      </c>
      <c r="M255" s="9">
        <v>3</v>
      </c>
      <c r="N255" s="9" t="s">
        <v>185</v>
      </c>
      <c r="O255" s="9">
        <v>2</v>
      </c>
      <c r="P255" s="9">
        <f ca="1">ROUND(Source!DQ228,O255)</f>
        <v>1348.71</v>
      </c>
      <c r="Q255" s="9"/>
      <c r="R255" s="9"/>
      <c r="S255" s="9"/>
      <c r="T255" s="9"/>
      <c r="U255" s="9"/>
      <c r="V255" s="9"/>
      <c r="W255" s="9">
        <v>1348.71</v>
      </c>
      <c r="X255" s="9">
        <v>1</v>
      </c>
      <c r="Y255" s="9">
        <v>1348.71</v>
      </c>
      <c r="Z255" s="9">
        <v>1348.71</v>
      </c>
      <c r="AA255" s="9">
        <v>1</v>
      </c>
      <c r="AB255" s="9">
        <v>1348.71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8290.89</v>
      </c>
      <c r="G256" s="9" t="s">
        <v>325</v>
      </c>
      <c r="H256" s="9" t="s">
        <v>326</v>
      </c>
      <c r="I256" s="9"/>
      <c r="J256" s="9"/>
      <c r="K256" s="9">
        <v>224</v>
      </c>
      <c r="L256" s="9">
        <v>27</v>
      </c>
      <c r="M256" s="9">
        <v>3</v>
      </c>
      <c r="N256" s="9" t="s">
        <v>185</v>
      </c>
      <c r="O256" s="9">
        <v>2</v>
      </c>
      <c r="P256" s="9">
        <f ca="1">ROUND(Source!EJ228,O256)</f>
        <v>8290.89</v>
      </c>
      <c r="Q256" s="9"/>
      <c r="R256" s="9"/>
      <c r="S256" s="9"/>
      <c r="T256" s="9"/>
      <c r="U256" s="9"/>
      <c r="V256" s="9"/>
      <c r="W256" s="9">
        <v>8290.89</v>
      </c>
      <c r="X256" s="9">
        <v>1</v>
      </c>
      <c r="Y256" s="9">
        <v>8290.89</v>
      </c>
      <c r="Z256" s="9">
        <v>8290.89</v>
      </c>
      <c r="AA256" s="9">
        <v>1</v>
      </c>
      <c r="AB256" s="9">
        <v>8290.89</v>
      </c>
    </row>
    <row r="257" spans="1:28">
      <c r="A257" s="9">
        <v>50</v>
      </c>
      <c r="B257" s="9">
        <v>0</v>
      </c>
      <c r="C257" s="9">
        <v>0</v>
      </c>
      <c r="D257" s="9">
        <v>2</v>
      </c>
      <c r="E257" s="9">
        <v>0</v>
      </c>
      <c r="F257" s="9">
        <v>0</v>
      </c>
      <c r="G257" s="9" t="s">
        <v>380</v>
      </c>
      <c r="H257" s="9" t="s">
        <v>381</v>
      </c>
      <c r="I257" s="9"/>
      <c r="J257" s="9"/>
      <c r="K257" s="9">
        <v>212</v>
      </c>
      <c r="L257" s="9">
        <v>28</v>
      </c>
      <c r="M257" s="9">
        <v>1</v>
      </c>
      <c r="N257" s="9" t="s">
        <v>185</v>
      </c>
      <c r="O257" s="9">
        <v>-1</v>
      </c>
      <c r="P257" s="9">
        <v>0</v>
      </c>
      <c r="Q257" s="9"/>
      <c r="R257" s="9"/>
      <c r="S257" s="9"/>
      <c r="T257" s="9"/>
      <c r="U257" s="9"/>
      <c r="V257" s="9"/>
      <c r="W257" s="9">
        <v>0</v>
      </c>
      <c r="X257" s="9">
        <v>1</v>
      </c>
      <c r="Y257" s="9">
        <v>0</v>
      </c>
      <c r="Z257" s="9">
        <v>0</v>
      </c>
      <c r="AA257" s="9">
        <v>1</v>
      </c>
      <c r="AB257" s="9">
        <v>0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8290.89</v>
      </c>
      <c r="G258" s="9" t="s">
        <v>211</v>
      </c>
      <c r="H258" s="9" t="s">
        <v>382</v>
      </c>
      <c r="I258" s="9"/>
      <c r="J258" s="9"/>
      <c r="K258" s="9">
        <v>212</v>
      </c>
      <c r="L258" s="9">
        <v>29</v>
      </c>
      <c r="M258" s="9">
        <v>1</v>
      </c>
      <c r="N258" s="9" t="s">
        <v>185</v>
      </c>
      <c r="O258" s="9">
        <v>2</v>
      </c>
      <c r="P258" s="9">
        <f ca="1">ROUND(P256-P247-P237,O258)</f>
        <v>8290.89</v>
      </c>
      <c r="Q258" s="9"/>
      <c r="R258" s="9"/>
      <c r="S258" s="9"/>
      <c r="T258" s="9"/>
      <c r="U258" s="9"/>
      <c r="V258" s="9"/>
      <c r="W258" s="9">
        <v>8290.89</v>
      </c>
      <c r="X258" s="9">
        <v>1</v>
      </c>
      <c r="Y258" s="9">
        <v>8290.89</v>
      </c>
      <c r="Z258" s="9">
        <v>8290.89</v>
      </c>
      <c r="AA258" s="9">
        <v>1</v>
      </c>
      <c r="AB258" s="9">
        <v>8290.89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383</v>
      </c>
      <c r="H259" s="9" t="s">
        <v>384</v>
      </c>
      <c r="I259" s="9"/>
      <c r="J259" s="9"/>
      <c r="K259" s="9">
        <v>212</v>
      </c>
      <c r="L259" s="9">
        <v>30</v>
      </c>
      <c r="M259" s="9">
        <v>1</v>
      </c>
      <c r="N259" s="9" t="s">
        <v>185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8290.89</v>
      </c>
      <c r="G260" s="9" t="s">
        <v>385</v>
      </c>
      <c r="H260" s="9" t="s">
        <v>386</v>
      </c>
      <c r="I260" s="9"/>
      <c r="J260" s="9"/>
      <c r="K260" s="9">
        <v>212</v>
      </c>
      <c r="L260" s="9">
        <v>31</v>
      </c>
      <c r="M260" s="9">
        <v>1</v>
      </c>
      <c r="N260" s="9" t="s">
        <v>185</v>
      </c>
      <c r="O260" s="9">
        <v>2</v>
      </c>
      <c r="P260" s="9">
        <f ca="1">ROUND(P258+P259,O260)</f>
        <v>8290.89</v>
      </c>
      <c r="Q260" s="9"/>
      <c r="R260" s="9"/>
      <c r="S260" s="9"/>
      <c r="T260" s="9"/>
      <c r="U260" s="9"/>
      <c r="V260" s="9"/>
      <c r="W260" s="9">
        <v>8290.89</v>
      </c>
      <c r="X260" s="9">
        <v>1</v>
      </c>
      <c r="Y260" s="9">
        <v>8290.89</v>
      </c>
      <c r="Z260" s="9">
        <v>8290.89</v>
      </c>
      <c r="AA260" s="9">
        <v>1</v>
      </c>
      <c r="AB260" s="9">
        <v>8290.89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157.53</v>
      </c>
      <c r="G261" s="9" t="s">
        <v>387</v>
      </c>
      <c r="H261" s="9" t="s">
        <v>388</v>
      </c>
      <c r="I261" s="9"/>
      <c r="J261" s="9"/>
      <c r="K261" s="9">
        <v>212</v>
      </c>
      <c r="L261" s="9">
        <v>32</v>
      </c>
      <c r="M261" s="9">
        <v>1</v>
      </c>
      <c r="N261" s="9" t="s">
        <v>185</v>
      </c>
      <c r="O261" s="9">
        <v>2</v>
      </c>
      <c r="P261" s="9">
        <f ca="1">ROUND(P260*1.9/100,O261)</f>
        <v>157.53</v>
      </c>
      <c r="Q261" s="9"/>
      <c r="R261" s="9"/>
      <c r="S261" s="9"/>
      <c r="T261" s="9"/>
      <c r="U261" s="9"/>
      <c r="V261" s="9"/>
      <c r="W261" s="9">
        <v>157.53</v>
      </c>
      <c r="X261" s="9">
        <v>1</v>
      </c>
      <c r="Y261" s="9">
        <v>157.53</v>
      </c>
      <c r="Z261" s="9">
        <v>157.53</v>
      </c>
      <c r="AA261" s="9">
        <v>1</v>
      </c>
      <c r="AB261" s="9">
        <v>157.53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8448.42</v>
      </c>
      <c r="G262" s="9" t="s">
        <v>389</v>
      </c>
      <c r="H262" s="9" t="s">
        <v>390</v>
      </c>
      <c r="I262" s="9"/>
      <c r="J262" s="9"/>
      <c r="K262" s="9">
        <v>212</v>
      </c>
      <c r="L262" s="9">
        <v>33</v>
      </c>
      <c r="M262" s="9">
        <v>1</v>
      </c>
      <c r="N262" s="9" t="s">
        <v>185</v>
      </c>
      <c r="O262" s="9">
        <v>2</v>
      </c>
      <c r="P262" s="9">
        <f ca="1">ROUND(P260+P261,O262)</f>
        <v>8448.42</v>
      </c>
      <c r="Q262" s="9"/>
      <c r="R262" s="9"/>
      <c r="S262" s="9"/>
      <c r="T262" s="9"/>
      <c r="U262" s="9"/>
      <c r="V262" s="9"/>
      <c r="W262" s="9">
        <v>8448.42</v>
      </c>
      <c r="X262" s="9">
        <v>1</v>
      </c>
      <c r="Y262" s="9">
        <v>8448.42</v>
      </c>
      <c r="Z262" s="9">
        <v>8448.42</v>
      </c>
      <c r="AA262" s="9">
        <v>1</v>
      </c>
      <c r="AB262" s="9">
        <v>8448.42</v>
      </c>
    </row>
    <row r="263" spans="1:28">
      <c r="A263" s="9">
        <v>50</v>
      </c>
      <c r="B263" s="9">
        <v>0</v>
      </c>
      <c r="C263" s="9">
        <v>0</v>
      </c>
      <c r="D263" s="9">
        <v>2</v>
      </c>
      <c r="E263" s="9">
        <v>0</v>
      </c>
      <c r="F263" s="9">
        <f ca="1">ROUND(F262*F257,O263)</f>
        <v>0</v>
      </c>
      <c r="G263" s="9" t="s">
        <v>391</v>
      </c>
      <c r="H263" s="9" t="s">
        <v>392</v>
      </c>
      <c r="I263" s="9"/>
      <c r="J263" s="9"/>
      <c r="K263" s="9">
        <v>212</v>
      </c>
      <c r="L263" s="9">
        <v>34</v>
      </c>
      <c r="M263" s="9">
        <v>1</v>
      </c>
      <c r="N263" s="9" t="s">
        <v>185</v>
      </c>
      <c r="O263" s="9">
        <v>2</v>
      </c>
      <c r="P263" s="9">
        <f ca="1">ROUND(P262*P257,O263)</f>
        <v>0</v>
      </c>
      <c r="Q263" s="9"/>
      <c r="R263" s="9"/>
      <c r="S263" s="9"/>
      <c r="T263" s="9"/>
      <c r="U263" s="9"/>
      <c r="V263" s="9"/>
      <c r="W263" s="9">
        <v>0</v>
      </c>
      <c r="X263" s="9">
        <v>1</v>
      </c>
      <c r="Y263" s="9">
        <v>0</v>
      </c>
      <c r="Z263" s="9">
        <v>0</v>
      </c>
      <c r="AA263" s="9">
        <v>1</v>
      </c>
      <c r="AB263" s="9">
        <v>0</v>
      </c>
    </row>
    <row r="264" spans="1:28">
      <c r="A264" s="9">
        <v>50</v>
      </c>
      <c r="B264" s="9">
        <v>0</v>
      </c>
      <c r="C264" s="9">
        <v>0</v>
      </c>
      <c r="D264" s="9">
        <v>2</v>
      </c>
      <c r="E264" s="9">
        <v>0</v>
      </c>
      <c r="F264" s="9">
        <f>ROUND(F237,O264)</f>
        <v>0</v>
      </c>
      <c r="G264" s="9" t="s">
        <v>393</v>
      </c>
      <c r="H264" s="9" t="s">
        <v>118</v>
      </c>
      <c r="I264" s="9"/>
      <c r="J264" s="9"/>
      <c r="K264" s="9">
        <v>212</v>
      </c>
      <c r="L264" s="9">
        <v>35</v>
      </c>
      <c r="M264" s="9">
        <v>1</v>
      </c>
      <c r="N264" s="9" t="s">
        <v>185</v>
      </c>
      <c r="O264" s="9">
        <v>2</v>
      </c>
      <c r="P264" s="9">
        <f>ROUND(P237,O264)</f>
        <v>0</v>
      </c>
      <c r="Q264" s="9"/>
      <c r="R264" s="9"/>
      <c r="S264" s="9"/>
      <c r="T264" s="9"/>
      <c r="U264" s="9"/>
      <c r="V264" s="9"/>
      <c r="W264" s="9">
        <v>0</v>
      </c>
      <c r="X264" s="9">
        <v>1</v>
      </c>
      <c r="Y264" s="9">
        <v>0</v>
      </c>
      <c r="Z264" s="9">
        <v>0</v>
      </c>
      <c r="AA264" s="9">
        <v>1</v>
      </c>
      <c r="AB264" s="9">
        <v>0</v>
      </c>
    </row>
    <row r="265" spans="1:28">
      <c r="A265" s="9">
        <v>50</v>
      </c>
      <c r="B265" s="9">
        <v>0</v>
      </c>
      <c r="C265" s="9">
        <v>0</v>
      </c>
      <c r="D265" s="9">
        <v>2</v>
      </c>
      <c r="E265" s="9">
        <v>0</v>
      </c>
      <c r="F265" s="9">
        <f>ROUND(F264*F257,O265)</f>
        <v>0</v>
      </c>
      <c r="G265" s="9" t="s">
        <v>394</v>
      </c>
      <c r="H265" s="9" t="s">
        <v>395</v>
      </c>
      <c r="I265" s="9"/>
      <c r="J265" s="9"/>
      <c r="K265" s="9">
        <v>212</v>
      </c>
      <c r="L265" s="9">
        <v>36</v>
      </c>
      <c r="M265" s="9">
        <v>1</v>
      </c>
      <c r="N265" s="9" t="s">
        <v>185</v>
      </c>
      <c r="O265" s="9">
        <v>2</v>
      </c>
      <c r="P265" s="9">
        <f>ROUND(P264*P257,O265)</f>
        <v>0</v>
      </c>
      <c r="Q265" s="9"/>
      <c r="R265" s="9"/>
      <c r="S265" s="9"/>
      <c r="T265" s="9"/>
      <c r="U265" s="9"/>
      <c r="V265" s="9"/>
      <c r="W265" s="9">
        <v>0</v>
      </c>
      <c r="X265" s="9">
        <v>1</v>
      </c>
      <c r="Y265" s="9">
        <v>0</v>
      </c>
      <c r="Z265" s="9">
        <v>0</v>
      </c>
      <c r="AA265" s="9">
        <v>1</v>
      </c>
      <c r="AB265" s="9">
        <v>0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396</v>
      </c>
      <c r="H266" s="9" t="s">
        <v>397</v>
      </c>
      <c r="I266" s="9"/>
      <c r="J266" s="9"/>
      <c r="K266" s="9">
        <v>212</v>
      </c>
      <c r="L266" s="9">
        <v>37</v>
      </c>
      <c r="M266" s="9">
        <v>1</v>
      </c>
      <c r="N266" s="9" t="s">
        <v>185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398</v>
      </c>
      <c r="H267" s="9" t="s">
        <v>399</v>
      </c>
      <c r="I267" s="9"/>
      <c r="J267" s="9"/>
      <c r="K267" s="9">
        <v>212</v>
      </c>
      <c r="L267" s="9">
        <v>38</v>
      </c>
      <c r="M267" s="9">
        <v>1</v>
      </c>
      <c r="N267" s="9" t="s">
        <v>185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0</v>
      </c>
      <c r="C268" s="9">
        <v>0</v>
      </c>
      <c r="D268" s="9">
        <v>2</v>
      </c>
      <c r="E268" s="9">
        <v>213</v>
      </c>
      <c r="F268" s="9">
        <f ca="1">ROUND(F263+F265+F267,O268)</f>
        <v>0</v>
      </c>
      <c r="G268" s="9" t="s">
        <v>400</v>
      </c>
      <c r="H268" s="9" t="s">
        <v>401</v>
      </c>
      <c r="I268" s="9"/>
      <c r="J268" s="9"/>
      <c r="K268" s="9">
        <v>212</v>
      </c>
      <c r="L268" s="9">
        <v>39</v>
      </c>
      <c r="M268" s="9">
        <v>1</v>
      </c>
      <c r="N268" s="9" t="s">
        <v>185</v>
      </c>
      <c r="O268" s="9">
        <v>2</v>
      </c>
      <c r="P268" s="9">
        <f ca="1">ROUND(P263+P265+P267,O268)</f>
        <v>0</v>
      </c>
      <c r="Q268" s="9"/>
      <c r="R268" s="9"/>
      <c r="S268" s="9"/>
      <c r="T268" s="9"/>
      <c r="U268" s="9"/>
      <c r="V268" s="9"/>
      <c r="W268" s="9">
        <v>0</v>
      </c>
      <c r="X268" s="9">
        <v>1</v>
      </c>
      <c r="Y268" s="9">
        <v>0</v>
      </c>
      <c r="Z268" s="9">
        <v>0</v>
      </c>
      <c r="AA268" s="9">
        <v>1</v>
      </c>
      <c r="AB268" s="9">
        <v>0</v>
      </c>
    </row>
    <row r="270" spans="1:95">
      <c r="A270" s="1">
        <v>3</v>
      </c>
      <c r="B270" s="1">
        <v>1</v>
      </c>
      <c r="C270" s="1"/>
      <c r="D270" s="1">
        <f>ROW(A327)</f>
        <v>327</v>
      </c>
      <c r="E270" s="1"/>
      <c r="F270" s="1" t="s">
        <v>402</v>
      </c>
      <c r="G270" s="1" t="s">
        <v>403</v>
      </c>
      <c r="H270" s="1" t="s">
        <v>185</v>
      </c>
      <c r="I270" s="1">
        <v>0</v>
      </c>
      <c r="J270" s="1" t="s">
        <v>185</v>
      </c>
      <c r="K270" s="1">
        <v>-1</v>
      </c>
      <c r="L270" s="1" t="s">
        <v>402</v>
      </c>
      <c r="M270" s="1" t="s">
        <v>185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185</v>
      </c>
      <c r="V270" s="1">
        <v>0</v>
      </c>
      <c r="W270" s="1"/>
      <c r="X270" s="1"/>
      <c r="Y270" s="1"/>
      <c r="Z270" s="1"/>
      <c r="AA270" s="1"/>
      <c r="AB270" s="1" t="s">
        <v>185</v>
      </c>
      <c r="AC270" s="1" t="s">
        <v>185</v>
      </c>
      <c r="AD270" s="1" t="s">
        <v>185</v>
      </c>
      <c r="AE270" s="1" t="s">
        <v>185</v>
      </c>
      <c r="AF270" s="1" t="s">
        <v>185</v>
      </c>
      <c r="AG270" s="1" t="s">
        <v>185</v>
      </c>
      <c r="AH270" s="1"/>
      <c r="AI270" s="1"/>
      <c r="AJ270" s="1"/>
      <c r="AK270" s="1"/>
      <c r="AL270" s="1"/>
      <c r="AM270" s="1"/>
      <c r="AN270" s="1"/>
      <c r="AO270" s="1"/>
      <c r="AP270" s="1" t="s">
        <v>185</v>
      </c>
      <c r="AQ270" s="1" t="s">
        <v>185</v>
      </c>
      <c r="AR270" s="1" t="s">
        <v>185</v>
      </c>
      <c r="AS270" s="1"/>
      <c r="AT270" s="1"/>
      <c r="AU270" s="1"/>
      <c r="AV270" s="1"/>
      <c r="AW270" s="1"/>
      <c r="AX270" s="1"/>
      <c r="AY270" s="1"/>
      <c r="AZ270" s="1" t="s">
        <v>185</v>
      </c>
      <c r="BA270" s="1"/>
      <c r="BB270" s="1" t="s">
        <v>185</v>
      </c>
      <c r="BC270" s="1" t="s">
        <v>185</v>
      </c>
      <c r="BD270" s="1" t="s">
        <v>185</v>
      </c>
      <c r="BE270" s="1" t="s">
        <v>185</v>
      </c>
      <c r="BF270" s="1" t="s">
        <v>185</v>
      </c>
      <c r="BG270" s="1" t="s">
        <v>185</v>
      </c>
      <c r="BH270" s="1" t="s">
        <v>185</v>
      </c>
      <c r="BI270" s="1" t="s">
        <v>185</v>
      </c>
      <c r="BJ270" s="1" t="s">
        <v>185</v>
      </c>
      <c r="BK270" s="1" t="s">
        <v>185</v>
      </c>
      <c r="BL270" s="1" t="s">
        <v>185</v>
      </c>
      <c r="BM270" s="1" t="s">
        <v>185</v>
      </c>
      <c r="BN270" s="1" t="s">
        <v>185</v>
      </c>
      <c r="BO270" s="1" t="s">
        <v>185</v>
      </c>
      <c r="BP270" s="1" t="s">
        <v>185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185</v>
      </c>
      <c r="CJ270" s="1" t="s">
        <v>185</v>
      </c>
      <c r="CK270" t="s">
        <v>185</v>
      </c>
      <c r="CL270" t="s">
        <v>185</v>
      </c>
      <c r="CM270" t="s">
        <v>185</v>
      </c>
      <c r="CN270" t="s">
        <v>185</v>
      </c>
      <c r="CO270" t="s">
        <v>185</v>
      </c>
      <c r="CP270" t="s">
        <v>185</v>
      </c>
      <c r="CQ270" t="s">
        <v>185</v>
      </c>
    </row>
    <row r="272" spans="1:206">
      <c r="A272" s="7">
        <v>52</v>
      </c>
      <c r="B272" s="7">
        <f t="shared" ref="B272:G272" si="154">B327</f>
        <v>1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22130.22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22130.22</v>
      </c>
      <c r="T272" s="7">
        <f t="shared" si="155"/>
        <v>0</v>
      </c>
      <c r="U272" s="7">
        <f ca="1" t="shared" si="155"/>
        <v>21.66912</v>
      </c>
      <c r="V272" s="7">
        <f ca="1" t="shared" si="155"/>
        <v>0</v>
      </c>
      <c r="W272" s="7">
        <f t="shared" si="155"/>
        <v>0</v>
      </c>
      <c r="X272" s="7">
        <f ca="1" t="shared" si="155"/>
        <v>16376.36</v>
      </c>
      <c r="Y272" s="7">
        <f ca="1" t="shared" si="155"/>
        <v>7966.87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46473.45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46473.45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22130.22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22130.22</v>
      </c>
      <c r="DL272" s="4">
        <f t="shared" si="156"/>
        <v>0</v>
      </c>
      <c r="DM272" s="4">
        <f ca="1" t="shared" si="156"/>
        <v>21.66912</v>
      </c>
      <c r="DN272" s="4">
        <f ca="1" t="shared" si="156"/>
        <v>0</v>
      </c>
      <c r="DO272" s="4">
        <f t="shared" si="156"/>
        <v>0</v>
      </c>
      <c r="DP272" s="4">
        <f ca="1" t="shared" si="156"/>
        <v>16376.36</v>
      </c>
      <c r="DQ272" s="4">
        <f ca="1" t="shared" si="156"/>
        <v>7966.87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46473.45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46473.45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1</v>
      </c>
      <c r="C274" s="1"/>
      <c r="D274" s="1">
        <f>ROW(A297)</f>
        <v>297</v>
      </c>
      <c r="E274" s="1"/>
      <c r="F274" s="1" t="s">
        <v>210</v>
      </c>
      <c r="G274" s="1" t="s">
        <v>404</v>
      </c>
      <c r="H274" s="1" t="s">
        <v>185</v>
      </c>
      <c r="I274" s="1">
        <v>0</v>
      </c>
      <c r="J274" s="1"/>
      <c r="K274" s="1">
        <v>0</v>
      </c>
      <c r="L274" s="1"/>
      <c r="M274" s="1" t="s">
        <v>185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185</v>
      </c>
      <c r="V274" s="1">
        <v>0</v>
      </c>
      <c r="W274" s="1"/>
      <c r="X274" s="1"/>
      <c r="Y274" s="1"/>
      <c r="Z274" s="1"/>
      <c r="AA274" s="1"/>
      <c r="AB274" s="1" t="s">
        <v>185</v>
      </c>
      <c r="AC274" s="1" t="s">
        <v>185</v>
      </c>
      <c r="AD274" s="1" t="s">
        <v>185</v>
      </c>
      <c r="AE274" s="1" t="s">
        <v>185</v>
      </c>
      <c r="AF274" s="1" t="s">
        <v>185</v>
      </c>
      <c r="AG274" s="1" t="s">
        <v>185</v>
      </c>
      <c r="AH274" s="1"/>
      <c r="AI274" s="1"/>
      <c r="AJ274" s="1"/>
      <c r="AK274" s="1"/>
      <c r="AL274" s="1"/>
      <c r="AM274" s="1"/>
      <c r="AN274" s="1"/>
      <c r="AO274" s="1"/>
      <c r="AP274" s="1" t="s">
        <v>185</v>
      </c>
      <c r="AQ274" s="1" t="s">
        <v>185</v>
      </c>
      <c r="AR274" s="1" t="s">
        <v>185</v>
      </c>
      <c r="AS274" s="1"/>
      <c r="AT274" s="1"/>
      <c r="AU274" s="1"/>
      <c r="AV274" s="1"/>
      <c r="AW274" s="1"/>
      <c r="AX274" s="1"/>
      <c r="AY274" s="1"/>
      <c r="AZ274" s="1" t="s">
        <v>185</v>
      </c>
      <c r="BA274" s="1"/>
      <c r="BB274" s="1" t="s">
        <v>185</v>
      </c>
      <c r="BC274" s="1" t="s">
        <v>185</v>
      </c>
      <c r="BD274" s="1" t="s">
        <v>185</v>
      </c>
      <c r="BE274" s="1" t="s">
        <v>185</v>
      </c>
      <c r="BF274" s="1" t="s">
        <v>185</v>
      </c>
      <c r="BG274" s="1" t="s">
        <v>185</v>
      </c>
      <c r="BH274" s="1" t="s">
        <v>185</v>
      </c>
      <c r="BI274" s="1" t="s">
        <v>185</v>
      </c>
      <c r="BJ274" s="1" t="s">
        <v>185</v>
      </c>
      <c r="BK274" s="1" t="s">
        <v>185</v>
      </c>
      <c r="BL274" s="1" t="s">
        <v>185</v>
      </c>
      <c r="BM274" s="1" t="s">
        <v>185</v>
      </c>
      <c r="BN274" s="1" t="s">
        <v>185</v>
      </c>
      <c r="BO274" s="1" t="s">
        <v>185</v>
      </c>
      <c r="BP274" s="1" t="s">
        <v>185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1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22130.22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22130.22</v>
      </c>
      <c r="T276" s="7">
        <f t="shared" si="159"/>
        <v>0</v>
      </c>
      <c r="U276" s="7">
        <f ca="1" t="shared" si="159"/>
        <v>21.66912</v>
      </c>
      <c r="V276" s="7">
        <f ca="1" t="shared" si="159"/>
        <v>0</v>
      </c>
      <c r="W276" s="7">
        <f t="shared" si="159"/>
        <v>0</v>
      </c>
      <c r="X276" s="7">
        <f ca="1" t="shared" si="159"/>
        <v>16376.36</v>
      </c>
      <c r="Y276" s="7">
        <f ca="1" t="shared" si="159"/>
        <v>7966.87</v>
      </c>
      <c r="Z276" s="7">
        <f t="shared" si="159"/>
        <v>0</v>
      </c>
      <c r="AA276" s="7">
        <f t="shared" si="159"/>
        <v>0</v>
      </c>
      <c r="AB276" s="7">
        <f ca="1" t="shared" si="159"/>
        <v>22130.22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22130.22</v>
      </c>
      <c r="AG276" s="7">
        <f t="shared" si="159"/>
        <v>0</v>
      </c>
      <c r="AH276" s="7">
        <f ca="1" t="shared" si="159"/>
        <v>21.66912</v>
      </c>
      <c r="AI276" s="7">
        <f ca="1" t="shared" si="159"/>
        <v>0</v>
      </c>
      <c r="AJ276" s="7">
        <f t="shared" si="159"/>
        <v>0</v>
      </c>
      <c r="AK276" s="7">
        <f ca="1" t="shared" si="159"/>
        <v>16376.36</v>
      </c>
      <c r="AL276" s="7">
        <f ca="1" t="shared" si="159"/>
        <v>7966.87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46473.45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46473.45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46473.45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46473.45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22130.22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22130.22</v>
      </c>
      <c r="DL276" s="4">
        <f t="shared" si="160"/>
        <v>0</v>
      </c>
      <c r="DM276" s="4">
        <f ca="1" t="shared" si="160"/>
        <v>21.66912</v>
      </c>
      <c r="DN276" s="4">
        <f ca="1" t="shared" si="160"/>
        <v>0</v>
      </c>
      <c r="DO276" s="4">
        <f t="shared" si="160"/>
        <v>0</v>
      </c>
      <c r="DP276" s="4">
        <f ca="1" t="shared" si="160"/>
        <v>16376.36</v>
      </c>
      <c r="DQ276" s="4">
        <f ca="1" t="shared" si="160"/>
        <v>7966.87</v>
      </c>
      <c r="DR276" s="4">
        <f t="shared" si="160"/>
        <v>0</v>
      </c>
      <c r="DS276" s="4">
        <f t="shared" si="160"/>
        <v>0</v>
      </c>
      <c r="DT276" s="4">
        <f ca="1" t="shared" si="160"/>
        <v>22130.22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22130.22</v>
      </c>
      <c r="DY276" s="4">
        <f t="shared" si="160"/>
        <v>0</v>
      </c>
      <c r="DZ276" s="4">
        <f ca="1" t="shared" si="160"/>
        <v>21.66912</v>
      </c>
      <c r="EA276" s="4">
        <f ca="1" t="shared" si="160"/>
        <v>0</v>
      </c>
      <c r="EB276" s="4">
        <f t="shared" si="160"/>
        <v>0</v>
      </c>
      <c r="EC276" s="4">
        <f ca="1" t="shared" si="160"/>
        <v>16376.36</v>
      </c>
      <c r="ED276" s="4">
        <f ca="1" t="shared" si="160"/>
        <v>7966.87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46473.45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46473.45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46473.45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46473.45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1</v>
      </c>
      <c r="C278" s="8">
        <f>ROW(SmtRes!A180)</f>
        <v>180</v>
      </c>
      <c r="D278" s="8">
        <f>ROW(EtalonRes!A196)</f>
        <v>196</v>
      </c>
      <c r="E278" s="8" t="s">
        <v>152</v>
      </c>
      <c r="F278" s="8" t="s">
        <v>405</v>
      </c>
      <c r="G278" s="8" t="s">
        <v>406</v>
      </c>
      <c r="H278" s="8" t="s">
        <v>407</v>
      </c>
      <c r="I278" s="8">
        <v>3</v>
      </c>
      <c r="J278" s="8">
        <v>0</v>
      </c>
      <c r="K278" s="8">
        <v>3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3882.04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3882.04</v>
      </c>
      <c r="T278" s="8">
        <f t="shared" ref="T278:T295" si="164">ROUND(CU278*I278,2)</f>
        <v>0</v>
      </c>
      <c r="U278" s="8">
        <f ca="1">SUMIF(SmtRes!AQ179:SmtRes!AQ180,"=1",SmtRes!CV179:SmtRes!CV180)</f>
        <v>3.6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2872.71</v>
      </c>
      <c r="Y278" s="8">
        <f ca="1" t="shared" ref="Y278:Y295" si="167">ROUND(CZ278,2)</f>
        <v>1397.53</v>
      </c>
      <c r="Z278" s="8"/>
      <c r="AA278" s="8">
        <v>85318860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185</v>
      </c>
      <c r="BE278" s="8" t="s">
        <v>185</v>
      </c>
      <c r="BF278" s="8" t="s">
        <v>185</v>
      </c>
      <c r="BG278" s="8" t="s">
        <v>185</v>
      </c>
      <c r="BH278" s="8">
        <v>0</v>
      </c>
      <c r="BI278" s="8">
        <v>4</v>
      </c>
      <c r="BJ278" s="8" t="s">
        <v>408</v>
      </c>
      <c r="BK278" s="8"/>
      <c r="BL278" s="8"/>
      <c r="BM278" s="8">
        <v>200001</v>
      </c>
      <c r="BN278" s="8">
        <v>0</v>
      </c>
      <c r="BO278" s="8" t="s">
        <v>185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185</v>
      </c>
      <c r="BZ278" s="8">
        <v>74</v>
      </c>
      <c r="CA278" s="8">
        <v>36</v>
      </c>
      <c r="CB278" s="8" t="s">
        <v>185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409</v>
      </c>
      <c r="CO278" s="8">
        <v>0</v>
      </c>
      <c r="CP278" s="8">
        <f ca="1" t="shared" ref="CP278:CP295" si="175">(P278+Q278+S278+R278)</f>
        <v>3882.04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2872.7096</v>
      </c>
      <c r="CZ278" s="8">
        <f ca="1" t="shared" ref="CZ278:CZ295" si="179">(((S278+R278)*AU278)/100)</f>
        <v>1397.5344</v>
      </c>
      <c r="DA278" s="8"/>
      <c r="DB278" s="8">
        <v>57</v>
      </c>
      <c r="DC278" s="8" t="s">
        <v>185</v>
      </c>
      <c r="DD278" s="8" t="s">
        <v>185</v>
      </c>
      <c r="DE278" s="8" t="s">
        <v>410</v>
      </c>
      <c r="DF278" s="8" t="s">
        <v>410</v>
      </c>
      <c r="DG278" s="8" t="s">
        <v>410</v>
      </c>
      <c r="DH278" s="8" t="s">
        <v>185</v>
      </c>
      <c r="DI278" s="8" t="s">
        <v>410</v>
      </c>
      <c r="DJ278" s="8" t="s">
        <v>410</v>
      </c>
      <c r="DK278" s="8" t="s">
        <v>185</v>
      </c>
      <c r="DL278" s="8" t="s">
        <v>185</v>
      </c>
      <c r="DM278" s="8" t="s">
        <v>185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407</v>
      </c>
      <c r="DW278" s="8" t="s">
        <v>407</v>
      </c>
      <c r="DX278" s="8">
        <v>1</v>
      </c>
      <c r="DY278" s="8"/>
      <c r="DZ278" s="8" t="s">
        <v>185</v>
      </c>
      <c r="EA278" s="8" t="s">
        <v>185</v>
      </c>
      <c r="EB278" s="8" t="s">
        <v>185</v>
      </c>
      <c r="EC278" s="8" t="s">
        <v>185</v>
      </c>
      <c r="ED278" s="8"/>
      <c r="EE278" s="8">
        <v>82815071</v>
      </c>
      <c r="EF278" s="8">
        <v>4</v>
      </c>
      <c r="EG278" s="8" t="s">
        <v>147</v>
      </c>
      <c r="EH278" s="8">
        <v>83</v>
      </c>
      <c r="EI278" s="8" t="s">
        <v>147</v>
      </c>
      <c r="EJ278" s="8">
        <v>4</v>
      </c>
      <c r="EK278" s="8">
        <v>200001</v>
      </c>
      <c r="EL278" s="8" t="s">
        <v>411</v>
      </c>
      <c r="EM278" s="8" t="s">
        <v>412</v>
      </c>
      <c r="EN278" s="8"/>
      <c r="EO278" s="8" t="s">
        <v>413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185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8152.28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8152.28</v>
      </c>
      <c r="GQ278" s="8"/>
      <c r="GR278" s="8">
        <v>0</v>
      </c>
      <c r="GS278" s="8">
        <v>3</v>
      </c>
      <c r="GT278" s="8">
        <v>0</v>
      </c>
      <c r="GU278" s="8" t="s">
        <v>185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185</v>
      </c>
      <c r="HF278" s="8" t="s">
        <v>185</v>
      </c>
      <c r="HG278" s="8"/>
      <c r="HH278" s="8"/>
      <c r="HI278" s="8"/>
      <c r="HJ278" s="8"/>
      <c r="HK278" s="8"/>
      <c r="HL278" s="8"/>
      <c r="HM278" s="8" t="s">
        <v>185</v>
      </c>
      <c r="HN278" s="8" t="s">
        <v>160</v>
      </c>
      <c r="HO278" s="8" t="s">
        <v>162</v>
      </c>
      <c r="HP278" s="8" t="s">
        <v>147</v>
      </c>
      <c r="HQ278" s="8" t="s">
        <v>147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1</v>
      </c>
      <c r="C279">
        <f>ROW(SmtRes!A182)</f>
        <v>182</v>
      </c>
      <c r="D279">
        <f>ROW(EtalonRes!A198)</f>
        <v>198</v>
      </c>
      <c r="E279" t="s">
        <v>152</v>
      </c>
      <c r="F279" t="s">
        <v>405</v>
      </c>
      <c r="G279" t="s">
        <v>406</v>
      </c>
      <c r="H279" t="s">
        <v>407</v>
      </c>
      <c r="I279">
        <v>3</v>
      </c>
      <c r="J279">
        <v>0</v>
      </c>
      <c r="K279">
        <v>3</v>
      </c>
      <c r="L279">
        <v>3</v>
      </c>
      <c r="M279">
        <v>0</v>
      </c>
      <c r="N279">
        <f t="shared" si="162"/>
        <v>3</v>
      </c>
      <c r="O279">
        <f ca="1" t="shared" si="163"/>
        <v>3882.04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3882.04</v>
      </c>
      <c r="T279">
        <f t="shared" si="164"/>
        <v>0</v>
      </c>
      <c r="U279">
        <f ca="1">SUMIF(SmtRes!AQ181:SmtRes!AQ182,"=1",SmtRes!CV181:SmtRes!CV182)</f>
        <v>3.6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2872.71</v>
      </c>
      <c r="Y279">
        <f ca="1" t="shared" si="167"/>
        <v>1397.53</v>
      </c>
      <c r="AA279">
        <v>85318795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185</v>
      </c>
      <c r="BE279" t="s">
        <v>185</v>
      </c>
      <c r="BF279" t="s">
        <v>185</v>
      </c>
      <c r="BG279" t="s">
        <v>185</v>
      </c>
      <c r="BH279">
        <v>0</v>
      </c>
      <c r="BI279">
        <v>4</v>
      </c>
      <c r="BJ279" t="s">
        <v>408</v>
      </c>
      <c r="BM279">
        <v>200001</v>
      </c>
      <c r="BN279">
        <v>0</v>
      </c>
      <c r="BO279" t="s">
        <v>185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185</v>
      </c>
      <c r="BZ279">
        <v>74</v>
      </c>
      <c r="CA279">
        <v>36</v>
      </c>
      <c r="CB279" t="s">
        <v>185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409</v>
      </c>
      <c r="CO279">
        <v>0</v>
      </c>
      <c r="CP279">
        <f ca="1" t="shared" si="175"/>
        <v>3882.04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2872.7096</v>
      </c>
      <c r="CZ279">
        <f ca="1" t="shared" si="179"/>
        <v>1397.5344</v>
      </c>
      <c r="DB279">
        <v>58</v>
      </c>
      <c r="DC279" t="s">
        <v>185</v>
      </c>
      <c r="DD279" t="s">
        <v>185</v>
      </c>
      <c r="DE279" t="s">
        <v>410</v>
      </c>
      <c r="DF279" t="s">
        <v>410</v>
      </c>
      <c r="DG279" t="s">
        <v>410</v>
      </c>
      <c r="DH279" t="s">
        <v>185</v>
      </c>
      <c r="DI279" t="s">
        <v>410</v>
      </c>
      <c r="DJ279" t="s">
        <v>410</v>
      </c>
      <c r="DK279" t="s">
        <v>185</v>
      </c>
      <c r="DL279" t="s">
        <v>185</v>
      </c>
      <c r="DM279" t="s">
        <v>185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407</v>
      </c>
      <c r="DW279" t="s">
        <v>407</v>
      </c>
      <c r="DX279">
        <v>1</v>
      </c>
      <c r="DZ279" t="s">
        <v>185</v>
      </c>
      <c r="EA279" t="s">
        <v>185</v>
      </c>
      <c r="EB279" t="s">
        <v>185</v>
      </c>
      <c r="EC279" t="s">
        <v>185</v>
      </c>
      <c r="EE279">
        <v>82815071</v>
      </c>
      <c r="EF279">
        <v>4</v>
      </c>
      <c r="EG279" t="s">
        <v>147</v>
      </c>
      <c r="EH279">
        <v>83</v>
      </c>
      <c r="EI279" t="s">
        <v>147</v>
      </c>
      <c r="EJ279">
        <v>4</v>
      </c>
      <c r="EK279">
        <v>200001</v>
      </c>
      <c r="EL279" t="s">
        <v>411</v>
      </c>
      <c r="EM279" t="s">
        <v>412</v>
      </c>
      <c r="EO279" t="s">
        <v>413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185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8152.28</v>
      </c>
      <c r="GN279">
        <f ca="1" t="shared" si="182"/>
        <v>0</v>
      </c>
      <c r="GO279">
        <f ca="1" t="shared" si="183"/>
        <v>0</v>
      </c>
      <c r="GP279">
        <f ca="1" t="shared" si="184"/>
        <v>8152.28</v>
      </c>
      <c r="GR279">
        <v>0</v>
      </c>
      <c r="GS279">
        <v>3</v>
      </c>
      <c r="GT279">
        <v>0</v>
      </c>
      <c r="GU279" t="s">
        <v>185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185</v>
      </c>
      <c r="HF279" t="s">
        <v>185</v>
      </c>
      <c r="HM279" t="s">
        <v>185</v>
      </c>
      <c r="HN279" t="s">
        <v>160</v>
      </c>
      <c r="HO279" t="s">
        <v>162</v>
      </c>
      <c r="HP279" t="s">
        <v>147</v>
      </c>
      <c r="HQ279" t="s">
        <v>147</v>
      </c>
      <c r="HS279">
        <v>0</v>
      </c>
      <c r="IK279">
        <v>0</v>
      </c>
    </row>
    <row r="280" spans="1:255">
      <c r="A280" s="8">
        <v>17</v>
      </c>
      <c r="B280" s="8">
        <v>1</v>
      </c>
      <c r="C280" s="8">
        <f>ROW(SmtRes!A184)</f>
        <v>184</v>
      </c>
      <c r="D280" s="8">
        <f>ROW(EtalonRes!A200)</f>
        <v>200</v>
      </c>
      <c r="E280" s="8" t="s">
        <v>47</v>
      </c>
      <c r="F280" s="8" t="s">
        <v>414</v>
      </c>
      <c r="G280" s="8" t="s">
        <v>415</v>
      </c>
      <c r="H280" s="8" t="s">
        <v>416</v>
      </c>
      <c r="I280" s="8">
        <v>0.06</v>
      </c>
      <c r="J280" s="8">
        <v>0</v>
      </c>
      <c r="K280" s="8">
        <v>0.06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1006.23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1006.23</v>
      </c>
      <c r="T280" s="8">
        <f t="shared" si="164"/>
        <v>0</v>
      </c>
      <c r="U280" s="8">
        <f ca="1">SUMIF(SmtRes!AQ183:SmtRes!AQ184,"=1",SmtRes!CV183:SmtRes!CV184)</f>
        <v>0.93312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744.61</v>
      </c>
      <c r="Y280" s="8">
        <f ca="1" t="shared" si="167"/>
        <v>362.24</v>
      </c>
      <c r="Z280" s="8"/>
      <c r="AA280" s="8">
        <v>85318860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185</v>
      </c>
      <c r="BE280" s="8" t="s">
        <v>185</v>
      </c>
      <c r="BF280" s="8" t="s">
        <v>185</v>
      </c>
      <c r="BG280" s="8" t="s">
        <v>185</v>
      </c>
      <c r="BH280" s="8">
        <v>0</v>
      </c>
      <c r="BI280" s="8">
        <v>4</v>
      </c>
      <c r="BJ280" s="8" t="s">
        <v>417</v>
      </c>
      <c r="BK280" s="8"/>
      <c r="BL280" s="8"/>
      <c r="BM280" s="8">
        <v>200001</v>
      </c>
      <c r="BN280" s="8">
        <v>0</v>
      </c>
      <c r="BO280" s="8" t="s">
        <v>185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185</v>
      </c>
      <c r="BZ280" s="8">
        <v>74</v>
      </c>
      <c r="CA280" s="8">
        <v>36</v>
      </c>
      <c r="CB280" s="8" t="s">
        <v>185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409</v>
      </c>
      <c r="CO280" s="8">
        <v>0</v>
      </c>
      <c r="CP280" s="8">
        <f ca="1" t="shared" si="175"/>
        <v>1006.23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744.6102</v>
      </c>
      <c r="CZ280" s="8">
        <f ca="1" t="shared" si="179"/>
        <v>362.2428</v>
      </c>
      <c r="DA280" s="8"/>
      <c r="DB280" s="8">
        <v>59</v>
      </c>
      <c r="DC280" s="8" t="s">
        <v>185</v>
      </c>
      <c r="DD280" s="8" t="s">
        <v>185</v>
      </c>
      <c r="DE280" s="8" t="s">
        <v>410</v>
      </c>
      <c r="DF280" s="8" t="s">
        <v>410</v>
      </c>
      <c r="DG280" s="8" t="s">
        <v>410</v>
      </c>
      <c r="DH280" s="8" t="s">
        <v>185</v>
      </c>
      <c r="DI280" s="8" t="s">
        <v>410</v>
      </c>
      <c r="DJ280" s="8" t="s">
        <v>410</v>
      </c>
      <c r="DK280" s="8" t="s">
        <v>185</v>
      </c>
      <c r="DL280" s="8" t="s">
        <v>185</v>
      </c>
      <c r="DM280" s="8" t="s">
        <v>185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416</v>
      </c>
      <c r="DW280" s="8" t="s">
        <v>416</v>
      </c>
      <c r="DX280" s="8">
        <v>1</v>
      </c>
      <c r="DY280" s="8"/>
      <c r="DZ280" s="8" t="s">
        <v>185</v>
      </c>
      <c r="EA280" s="8" t="s">
        <v>185</v>
      </c>
      <c r="EB280" s="8" t="s">
        <v>185</v>
      </c>
      <c r="EC280" s="8" t="s">
        <v>185</v>
      </c>
      <c r="ED280" s="8"/>
      <c r="EE280" s="8">
        <v>82815071</v>
      </c>
      <c r="EF280" s="8">
        <v>4</v>
      </c>
      <c r="EG280" s="8" t="s">
        <v>147</v>
      </c>
      <c r="EH280" s="8">
        <v>83</v>
      </c>
      <c r="EI280" s="8" t="s">
        <v>147</v>
      </c>
      <c r="EJ280" s="8">
        <v>4</v>
      </c>
      <c r="EK280" s="8">
        <v>200001</v>
      </c>
      <c r="EL280" s="8" t="s">
        <v>411</v>
      </c>
      <c r="EM280" s="8" t="s">
        <v>412</v>
      </c>
      <c r="EN280" s="8"/>
      <c r="EO280" s="8" t="s">
        <v>413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185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2113.08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2113.08</v>
      </c>
      <c r="GQ280" s="8"/>
      <c r="GR280" s="8">
        <v>0</v>
      </c>
      <c r="GS280" s="8">
        <v>3</v>
      </c>
      <c r="GT280" s="8">
        <v>0</v>
      </c>
      <c r="GU280" s="8" t="s">
        <v>185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185</v>
      </c>
      <c r="HF280" s="8" t="s">
        <v>185</v>
      </c>
      <c r="HG280" s="8"/>
      <c r="HH280" s="8"/>
      <c r="HI280" s="8"/>
      <c r="HJ280" s="8"/>
      <c r="HK280" s="8"/>
      <c r="HL280" s="8"/>
      <c r="HM280" s="8" t="s">
        <v>185</v>
      </c>
      <c r="HN280" s="8" t="s">
        <v>160</v>
      </c>
      <c r="HO280" s="8" t="s">
        <v>162</v>
      </c>
      <c r="HP280" s="8" t="s">
        <v>147</v>
      </c>
      <c r="HQ280" s="8" t="s">
        <v>147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1</v>
      </c>
      <c r="C281">
        <f>ROW(SmtRes!A186)</f>
        <v>186</v>
      </c>
      <c r="D281">
        <f>ROW(EtalonRes!A202)</f>
        <v>202</v>
      </c>
      <c r="E281" t="s">
        <v>47</v>
      </c>
      <c r="F281" t="s">
        <v>414</v>
      </c>
      <c r="G281" t="s">
        <v>415</v>
      </c>
      <c r="H281" t="s">
        <v>416</v>
      </c>
      <c r="I281">
        <v>0.06</v>
      </c>
      <c r="J281">
        <v>0</v>
      </c>
      <c r="K281">
        <v>0.06</v>
      </c>
      <c r="L281">
        <v>0.06</v>
      </c>
      <c r="M281">
        <v>0</v>
      </c>
      <c r="N281">
        <f t="shared" si="162"/>
        <v>0.06</v>
      </c>
      <c r="O281">
        <f ca="1" t="shared" si="163"/>
        <v>1006.23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1006.23</v>
      </c>
      <c r="T281">
        <f t="shared" si="164"/>
        <v>0</v>
      </c>
      <c r="U281">
        <f ca="1">SUMIF(SmtRes!AQ185:SmtRes!AQ186,"=1",SmtRes!CV185:SmtRes!CV186)</f>
        <v>0.93312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744.61</v>
      </c>
      <c r="Y281">
        <f ca="1" t="shared" si="167"/>
        <v>362.24</v>
      </c>
      <c r="AA281">
        <v>85318795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185</v>
      </c>
      <c r="BE281" t="s">
        <v>185</v>
      </c>
      <c r="BF281" t="s">
        <v>185</v>
      </c>
      <c r="BG281" t="s">
        <v>185</v>
      </c>
      <c r="BH281">
        <v>0</v>
      </c>
      <c r="BI281">
        <v>4</v>
      </c>
      <c r="BJ281" t="s">
        <v>417</v>
      </c>
      <c r="BM281">
        <v>200001</v>
      </c>
      <c r="BN281">
        <v>0</v>
      </c>
      <c r="BO281" t="s">
        <v>185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185</v>
      </c>
      <c r="BZ281">
        <v>74</v>
      </c>
      <c r="CA281">
        <v>36</v>
      </c>
      <c r="CB281" t="s">
        <v>185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409</v>
      </c>
      <c r="CO281">
        <v>0</v>
      </c>
      <c r="CP281">
        <f ca="1" t="shared" si="175"/>
        <v>1006.23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744.6102</v>
      </c>
      <c r="CZ281">
        <f ca="1" t="shared" si="179"/>
        <v>362.2428</v>
      </c>
      <c r="DB281">
        <v>60</v>
      </c>
      <c r="DC281" t="s">
        <v>185</v>
      </c>
      <c r="DD281" t="s">
        <v>185</v>
      </c>
      <c r="DE281" t="s">
        <v>410</v>
      </c>
      <c r="DF281" t="s">
        <v>410</v>
      </c>
      <c r="DG281" t="s">
        <v>410</v>
      </c>
      <c r="DH281" t="s">
        <v>185</v>
      </c>
      <c r="DI281" t="s">
        <v>410</v>
      </c>
      <c r="DJ281" t="s">
        <v>410</v>
      </c>
      <c r="DK281" t="s">
        <v>185</v>
      </c>
      <c r="DL281" t="s">
        <v>185</v>
      </c>
      <c r="DM281" t="s">
        <v>185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416</v>
      </c>
      <c r="DW281" t="s">
        <v>416</v>
      </c>
      <c r="DX281">
        <v>1</v>
      </c>
      <c r="DZ281" t="s">
        <v>185</v>
      </c>
      <c r="EA281" t="s">
        <v>185</v>
      </c>
      <c r="EB281" t="s">
        <v>185</v>
      </c>
      <c r="EC281" t="s">
        <v>185</v>
      </c>
      <c r="EE281">
        <v>82815071</v>
      </c>
      <c r="EF281">
        <v>4</v>
      </c>
      <c r="EG281" t="s">
        <v>147</v>
      </c>
      <c r="EH281">
        <v>83</v>
      </c>
      <c r="EI281" t="s">
        <v>147</v>
      </c>
      <c r="EJ281">
        <v>4</v>
      </c>
      <c r="EK281">
        <v>200001</v>
      </c>
      <c r="EL281" t="s">
        <v>411</v>
      </c>
      <c r="EM281" t="s">
        <v>412</v>
      </c>
      <c r="EO281" t="s">
        <v>413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185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2113.08</v>
      </c>
      <c r="GN281">
        <f ca="1" t="shared" si="182"/>
        <v>0</v>
      </c>
      <c r="GO281">
        <f ca="1" t="shared" si="183"/>
        <v>0</v>
      </c>
      <c r="GP281">
        <f ca="1" t="shared" si="184"/>
        <v>2113.08</v>
      </c>
      <c r="GR281">
        <v>0</v>
      </c>
      <c r="GS281">
        <v>3</v>
      </c>
      <c r="GT281">
        <v>0</v>
      </c>
      <c r="GU281" t="s">
        <v>185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185</v>
      </c>
      <c r="HF281" t="s">
        <v>185</v>
      </c>
      <c r="HM281" t="s">
        <v>185</v>
      </c>
      <c r="HN281" t="s">
        <v>160</v>
      </c>
      <c r="HO281" t="s">
        <v>162</v>
      </c>
      <c r="HP281" t="s">
        <v>147</v>
      </c>
      <c r="HQ281" t="s">
        <v>147</v>
      </c>
      <c r="HS281">
        <v>0</v>
      </c>
      <c r="IK281">
        <v>0</v>
      </c>
    </row>
    <row r="282" spans="1:255">
      <c r="A282" s="8">
        <v>17</v>
      </c>
      <c r="B282" s="8">
        <v>1</v>
      </c>
      <c r="C282" s="8">
        <f>ROW(SmtRes!A188)</f>
        <v>188</v>
      </c>
      <c r="D282" s="8">
        <f>ROW(EtalonRes!A204)</f>
        <v>204</v>
      </c>
      <c r="E282" s="8" t="s">
        <v>165</v>
      </c>
      <c r="F282" s="8" t="s">
        <v>418</v>
      </c>
      <c r="G282" s="8" t="s">
        <v>419</v>
      </c>
      <c r="H282" s="8" t="s">
        <v>407</v>
      </c>
      <c r="I282" s="8">
        <v>1</v>
      </c>
      <c r="J282" s="8">
        <v>0</v>
      </c>
      <c r="K282" s="8">
        <v>1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4192.6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4192.6</v>
      </c>
      <c r="T282" s="8">
        <f t="shared" si="164"/>
        <v>0</v>
      </c>
      <c r="U282" s="8">
        <f ca="1">SUMIF(SmtRes!AQ187:SmtRes!AQ188,"=1",SmtRes!CV187:SmtRes!CV188)</f>
        <v>3.888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3102.52</v>
      </c>
      <c r="Y282" s="8">
        <f ca="1" t="shared" si="167"/>
        <v>1509.34</v>
      </c>
      <c r="Z282" s="8"/>
      <c r="AA282" s="8">
        <v>85318860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185</v>
      </c>
      <c r="BE282" s="8" t="s">
        <v>185</v>
      </c>
      <c r="BF282" s="8" t="s">
        <v>185</v>
      </c>
      <c r="BG282" s="8" t="s">
        <v>185</v>
      </c>
      <c r="BH282" s="8">
        <v>0</v>
      </c>
      <c r="BI282" s="8">
        <v>4</v>
      </c>
      <c r="BJ282" s="8" t="s">
        <v>420</v>
      </c>
      <c r="BK282" s="8"/>
      <c r="BL282" s="8"/>
      <c r="BM282" s="8">
        <v>200001</v>
      </c>
      <c r="BN282" s="8">
        <v>0</v>
      </c>
      <c r="BO282" s="8" t="s">
        <v>185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185</v>
      </c>
      <c r="BZ282" s="8">
        <v>74</v>
      </c>
      <c r="CA282" s="8">
        <v>36</v>
      </c>
      <c r="CB282" s="8" t="s">
        <v>185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409</v>
      </c>
      <c r="CO282" s="8">
        <v>0</v>
      </c>
      <c r="CP282" s="8">
        <f ca="1" t="shared" si="175"/>
        <v>4192.6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3102.524</v>
      </c>
      <c r="CZ282" s="8">
        <f ca="1" t="shared" si="179"/>
        <v>1509.336</v>
      </c>
      <c r="DA282" s="8"/>
      <c r="DB282" s="8">
        <v>61</v>
      </c>
      <c r="DC282" s="8" t="s">
        <v>185</v>
      </c>
      <c r="DD282" s="8" t="s">
        <v>185</v>
      </c>
      <c r="DE282" s="8" t="s">
        <v>410</v>
      </c>
      <c r="DF282" s="8" t="s">
        <v>410</v>
      </c>
      <c r="DG282" s="8" t="s">
        <v>410</v>
      </c>
      <c r="DH282" s="8" t="s">
        <v>185</v>
      </c>
      <c r="DI282" s="8" t="s">
        <v>410</v>
      </c>
      <c r="DJ282" s="8" t="s">
        <v>410</v>
      </c>
      <c r="DK282" s="8" t="s">
        <v>185</v>
      </c>
      <c r="DL282" s="8" t="s">
        <v>185</v>
      </c>
      <c r="DM282" s="8" t="s">
        <v>185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407</v>
      </c>
      <c r="DW282" s="8" t="s">
        <v>407</v>
      </c>
      <c r="DX282" s="8">
        <v>1</v>
      </c>
      <c r="DY282" s="8"/>
      <c r="DZ282" s="8" t="s">
        <v>185</v>
      </c>
      <c r="EA282" s="8" t="s">
        <v>185</v>
      </c>
      <c r="EB282" s="8" t="s">
        <v>185</v>
      </c>
      <c r="EC282" s="8" t="s">
        <v>185</v>
      </c>
      <c r="ED282" s="8"/>
      <c r="EE282" s="8">
        <v>82815071</v>
      </c>
      <c r="EF282" s="8">
        <v>4</v>
      </c>
      <c r="EG282" s="8" t="s">
        <v>147</v>
      </c>
      <c r="EH282" s="8">
        <v>83</v>
      </c>
      <c r="EI282" s="8" t="s">
        <v>147</v>
      </c>
      <c r="EJ282" s="8">
        <v>4</v>
      </c>
      <c r="EK282" s="8">
        <v>200001</v>
      </c>
      <c r="EL282" s="8" t="s">
        <v>411</v>
      </c>
      <c r="EM282" s="8" t="s">
        <v>412</v>
      </c>
      <c r="EN282" s="8"/>
      <c r="EO282" s="8" t="s">
        <v>413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185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8804.46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8804.46</v>
      </c>
      <c r="GQ282" s="8"/>
      <c r="GR282" s="8">
        <v>0</v>
      </c>
      <c r="GS282" s="8">
        <v>3</v>
      </c>
      <c r="GT282" s="8">
        <v>0</v>
      </c>
      <c r="GU282" s="8" t="s">
        <v>185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185</v>
      </c>
      <c r="HF282" s="8" t="s">
        <v>185</v>
      </c>
      <c r="HG282" s="8"/>
      <c r="HH282" s="8"/>
      <c r="HI282" s="8"/>
      <c r="HJ282" s="8"/>
      <c r="HK282" s="8"/>
      <c r="HL282" s="8"/>
      <c r="HM282" s="8" t="s">
        <v>185</v>
      </c>
      <c r="HN282" s="8" t="s">
        <v>160</v>
      </c>
      <c r="HO282" s="8" t="s">
        <v>162</v>
      </c>
      <c r="HP282" s="8" t="s">
        <v>147</v>
      </c>
      <c r="HQ282" s="8" t="s">
        <v>147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1</v>
      </c>
      <c r="C283">
        <f>ROW(SmtRes!A190)</f>
        <v>190</v>
      </c>
      <c r="D283">
        <f>ROW(EtalonRes!A206)</f>
        <v>206</v>
      </c>
      <c r="E283" t="s">
        <v>165</v>
      </c>
      <c r="F283" t="s">
        <v>418</v>
      </c>
      <c r="G283" t="s">
        <v>419</v>
      </c>
      <c r="H283" t="s">
        <v>407</v>
      </c>
      <c r="I283">
        <v>1</v>
      </c>
      <c r="J283">
        <v>0</v>
      </c>
      <c r="K283">
        <v>1</v>
      </c>
      <c r="L283">
        <v>1</v>
      </c>
      <c r="M283">
        <v>0</v>
      </c>
      <c r="N283">
        <f t="shared" si="162"/>
        <v>1</v>
      </c>
      <c r="O283">
        <f ca="1" t="shared" si="163"/>
        <v>4192.6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4192.6</v>
      </c>
      <c r="T283">
        <f t="shared" si="164"/>
        <v>0</v>
      </c>
      <c r="U283">
        <f ca="1">SUMIF(SmtRes!AQ189:SmtRes!AQ190,"=1",SmtRes!CV189:SmtRes!CV190)</f>
        <v>3.888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3102.52</v>
      </c>
      <c r="Y283">
        <f ca="1" t="shared" si="167"/>
        <v>1509.34</v>
      </c>
      <c r="AA283">
        <v>85318795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185</v>
      </c>
      <c r="BE283" t="s">
        <v>185</v>
      </c>
      <c r="BF283" t="s">
        <v>185</v>
      </c>
      <c r="BG283" t="s">
        <v>185</v>
      </c>
      <c r="BH283">
        <v>0</v>
      </c>
      <c r="BI283">
        <v>4</v>
      </c>
      <c r="BJ283" t="s">
        <v>420</v>
      </c>
      <c r="BM283">
        <v>200001</v>
      </c>
      <c r="BN283">
        <v>0</v>
      </c>
      <c r="BO283" t="s">
        <v>185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185</v>
      </c>
      <c r="BZ283">
        <v>74</v>
      </c>
      <c r="CA283">
        <v>36</v>
      </c>
      <c r="CB283" t="s">
        <v>185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409</v>
      </c>
      <c r="CO283">
        <v>0</v>
      </c>
      <c r="CP283">
        <f ca="1" t="shared" si="175"/>
        <v>4192.6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3102.524</v>
      </c>
      <c r="CZ283">
        <f ca="1" t="shared" si="179"/>
        <v>1509.336</v>
      </c>
      <c r="DB283">
        <v>62</v>
      </c>
      <c r="DC283" t="s">
        <v>185</v>
      </c>
      <c r="DD283" t="s">
        <v>185</v>
      </c>
      <c r="DE283" t="s">
        <v>410</v>
      </c>
      <c r="DF283" t="s">
        <v>410</v>
      </c>
      <c r="DG283" t="s">
        <v>410</v>
      </c>
      <c r="DH283" t="s">
        <v>185</v>
      </c>
      <c r="DI283" t="s">
        <v>410</v>
      </c>
      <c r="DJ283" t="s">
        <v>410</v>
      </c>
      <c r="DK283" t="s">
        <v>185</v>
      </c>
      <c r="DL283" t="s">
        <v>185</v>
      </c>
      <c r="DM283" t="s">
        <v>185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407</v>
      </c>
      <c r="DW283" t="s">
        <v>407</v>
      </c>
      <c r="DX283">
        <v>1</v>
      </c>
      <c r="DZ283" t="s">
        <v>185</v>
      </c>
      <c r="EA283" t="s">
        <v>185</v>
      </c>
      <c r="EB283" t="s">
        <v>185</v>
      </c>
      <c r="EC283" t="s">
        <v>185</v>
      </c>
      <c r="EE283">
        <v>82815071</v>
      </c>
      <c r="EF283">
        <v>4</v>
      </c>
      <c r="EG283" t="s">
        <v>147</v>
      </c>
      <c r="EH283">
        <v>83</v>
      </c>
      <c r="EI283" t="s">
        <v>147</v>
      </c>
      <c r="EJ283">
        <v>4</v>
      </c>
      <c r="EK283">
        <v>200001</v>
      </c>
      <c r="EL283" t="s">
        <v>411</v>
      </c>
      <c r="EM283" t="s">
        <v>412</v>
      </c>
      <c r="EO283" t="s">
        <v>413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185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8804.46</v>
      </c>
      <c r="GN283">
        <f ca="1" t="shared" si="182"/>
        <v>0</v>
      </c>
      <c r="GO283">
        <f ca="1" t="shared" si="183"/>
        <v>0</v>
      </c>
      <c r="GP283">
        <f ca="1" t="shared" si="184"/>
        <v>8804.46</v>
      </c>
      <c r="GR283">
        <v>0</v>
      </c>
      <c r="GS283">
        <v>3</v>
      </c>
      <c r="GT283">
        <v>0</v>
      </c>
      <c r="GU283" t="s">
        <v>185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185</v>
      </c>
      <c r="HF283" t="s">
        <v>185</v>
      </c>
      <c r="HM283" t="s">
        <v>185</v>
      </c>
      <c r="HN283" t="s">
        <v>160</v>
      </c>
      <c r="HO283" t="s">
        <v>162</v>
      </c>
      <c r="HP283" t="s">
        <v>147</v>
      </c>
      <c r="HQ283" t="s">
        <v>147</v>
      </c>
      <c r="HS283">
        <v>0</v>
      </c>
      <c r="IK283">
        <v>0</v>
      </c>
    </row>
    <row r="284" spans="1:255">
      <c r="A284" s="8">
        <v>17</v>
      </c>
      <c r="B284" s="8">
        <v>1</v>
      </c>
      <c r="C284" s="8">
        <f>ROW(SmtRes!A192)</f>
        <v>192</v>
      </c>
      <c r="D284" s="8">
        <f>ROW(EtalonRes!A208)</f>
        <v>208</v>
      </c>
      <c r="E284" s="8" t="s">
        <v>167</v>
      </c>
      <c r="F284" s="8" t="s">
        <v>421</v>
      </c>
      <c r="G284" s="8" t="s">
        <v>422</v>
      </c>
      <c r="H284" s="8" t="s">
        <v>407</v>
      </c>
      <c r="I284" s="8">
        <v>1</v>
      </c>
      <c r="J284" s="8">
        <v>0</v>
      </c>
      <c r="K284" s="8">
        <v>1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2096.31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2096.31</v>
      </c>
      <c r="T284" s="8">
        <f t="shared" si="164"/>
        <v>0</v>
      </c>
      <c r="U284" s="8">
        <f ca="1">SUMIF(SmtRes!AQ191:SmtRes!AQ192,"=1",SmtRes!CV191:SmtRes!CV192)</f>
        <v>1.944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1551.27</v>
      </c>
      <c r="Y284" s="8">
        <f ca="1" t="shared" si="167"/>
        <v>754.67</v>
      </c>
      <c r="Z284" s="8"/>
      <c r="AA284" s="8">
        <v>85318860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185</v>
      </c>
      <c r="BE284" s="8" t="s">
        <v>185</v>
      </c>
      <c r="BF284" s="8" t="s">
        <v>185</v>
      </c>
      <c r="BG284" s="8" t="s">
        <v>185</v>
      </c>
      <c r="BH284" s="8">
        <v>0</v>
      </c>
      <c r="BI284" s="8">
        <v>4</v>
      </c>
      <c r="BJ284" s="8" t="s">
        <v>423</v>
      </c>
      <c r="BK284" s="8"/>
      <c r="BL284" s="8"/>
      <c r="BM284" s="8">
        <v>200001</v>
      </c>
      <c r="BN284" s="8">
        <v>0</v>
      </c>
      <c r="BO284" s="8" t="s">
        <v>185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185</v>
      </c>
      <c r="BZ284" s="8">
        <v>74</v>
      </c>
      <c r="CA284" s="8">
        <v>36</v>
      </c>
      <c r="CB284" s="8" t="s">
        <v>185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409</v>
      </c>
      <c r="CO284" s="8">
        <v>0</v>
      </c>
      <c r="CP284" s="8">
        <f ca="1" t="shared" si="175"/>
        <v>2096.31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1551.2694</v>
      </c>
      <c r="CZ284" s="8">
        <f ca="1" t="shared" si="179"/>
        <v>754.6716</v>
      </c>
      <c r="DA284" s="8"/>
      <c r="DB284" s="8">
        <v>63</v>
      </c>
      <c r="DC284" s="8" t="s">
        <v>185</v>
      </c>
      <c r="DD284" s="8" t="s">
        <v>185</v>
      </c>
      <c r="DE284" s="8" t="s">
        <v>410</v>
      </c>
      <c r="DF284" s="8" t="s">
        <v>410</v>
      </c>
      <c r="DG284" s="8" t="s">
        <v>410</v>
      </c>
      <c r="DH284" s="8" t="s">
        <v>185</v>
      </c>
      <c r="DI284" s="8" t="s">
        <v>410</v>
      </c>
      <c r="DJ284" s="8" t="s">
        <v>410</v>
      </c>
      <c r="DK284" s="8" t="s">
        <v>185</v>
      </c>
      <c r="DL284" s="8" t="s">
        <v>185</v>
      </c>
      <c r="DM284" s="8" t="s">
        <v>185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407</v>
      </c>
      <c r="DW284" s="8" t="s">
        <v>407</v>
      </c>
      <c r="DX284" s="8">
        <v>1</v>
      </c>
      <c r="DY284" s="8"/>
      <c r="DZ284" s="8" t="s">
        <v>185</v>
      </c>
      <c r="EA284" s="8" t="s">
        <v>185</v>
      </c>
      <c r="EB284" s="8" t="s">
        <v>185</v>
      </c>
      <c r="EC284" s="8" t="s">
        <v>185</v>
      </c>
      <c r="ED284" s="8"/>
      <c r="EE284" s="8">
        <v>82815071</v>
      </c>
      <c r="EF284" s="8">
        <v>4</v>
      </c>
      <c r="EG284" s="8" t="s">
        <v>147</v>
      </c>
      <c r="EH284" s="8">
        <v>83</v>
      </c>
      <c r="EI284" s="8" t="s">
        <v>147</v>
      </c>
      <c r="EJ284" s="8">
        <v>4</v>
      </c>
      <c r="EK284" s="8">
        <v>200001</v>
      </c>
      <c r="EL284" s="8" t="s">
        <v>411</v>
      </c>
      <c r="EM284" s="8" t="s">
        <v>412</v>
      </c>
      <c r="EN284" s="8"/>
      <c r="EO284" s="8" t="s">
        <v>413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185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4402.25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4402.25</v>
      </c>
      <c r="GQ284" s="8"/>
      <c r="GR284" s="8">
        <v>0</v>
      </c>
      <c r="GS284" s="8">
        <v>3</v>
      </c>
      <c r="GT284" s="8">
        <v>0</v>
      </c>
      <c r="GU284" s="8" t="s">
        <v>185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185</v>
      </c>
      <c r="HF284" s="8" t="s">
        <v>185</v>
      </c>
      <c r="HG284" s="8"/>
      <c r="HH284" s="8"/>
      <c r="HI284" s="8"/>
      <c r="HJ284" s="8"/>
      <c r="HK284" s="8"/>
      <c r="HL284" s="8"/>
      <c r="HM284" s="8" t="s">
        <v>185</v>
      </c>
      <c r="HN284" s="8" t="s">
        <v>160</v>
      </c>
      <c r="HO284" s="8" t="s">
        <v>162</v>
      </c>
      <c r="HP284" s="8" t="s">
        <v>147</v>
      </c>
      <c r="HQ284" s="8" t="s">
        <v>147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1</v>
      </c>
      <c r="C285">
        <f>ROW(SmtRes!A194)</f>
        <v>194</v>
      </c>
      <c r="D285">
        <f>ROW(EtalonRes!A210)</f>
        <v>210</v>
      </c>
      <c r="E285" t="s">
        <v>167</v>
      </c>
      <c r="F285" t="s">
        <v>421</v>
      </c>
      <c r="G285" t="s">
        <v>422</v>
      </c>
      <c r="H285" t="s">
        <v>407</v>
      </c>
      <c r="I285">
        <v>1</v>
      </c>
      <c r="J285">
        <v>0</v>
      </c>
      <c r="K285">
        <v>1</v>
      </c>
      <c r="L285">
        <v>1</v>
      </c>
      <c r="M285">
        <v>0</v>
      </c>
      <c r="N285">
        <f t="shared" si="162"/>
        <v>1</v>
      </c>
      <c r="O285">
        <f ca="1" t="shared" si="163"/>
        <v>2096.31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2096.31</v>
      </c>
      <c r="T285">
        <f t="shared" si="164"/>
        <v>0</v>
      </c>
      <c r="U285">
        <f ca="1">SUMIF(SmtRes!AQ193:SmtRes!AQ194,"=1",SmtRes!CV193:SmtRes!CV194)</f>
        <v>1.944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1551.27</v>
      </c>
      <c r="Y285">
        <f ca="1" t="shared" si="167"/>
        <v>754.67</v>
      </c>
      <c r="AA285">
        <v>85318795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185</v>
      </c>
      <c r="BE285" t="s">
        <v>185</v>
      </c>
      <c r="BF285" t="s">
        <v>185</v>
      </c>
      <c r="BG285" t="s">
        <v>185</v>
      </c>
      <c r="BH285">
        <v>0</v>
      </c>
      <c r="BI285">
        <v>4</v>
      </c>
      <c r="BJ285" t="s">
        <v>423</v>
      </c>
      <c r="BM285">
        <v>200001</v>
      </c>
      <c r="BN285">
        <v>0</v>
      </c>
      <c r="BO285" t="s">
        <v>185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185</v>
      </c>
      <c r="BZ285">
        <v>74</v>
      </c>
      <c r="CA285">
        <v>36</v>
      </c>
      <c r="CB285" t="s">
        <v>185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409</v>
      </c>
      <c r="CO285">
        <v>0</v>
      </c>
      <c r="CP285">
        <f ca="1" t="shared" si="175"/>
        <v>2096.31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1551.2694</v>
      </c>
      <c r="CZ285">
        <f ca="1" t="shared" si="179"/>
        <v>754.6716</v>
      </c>
      <c r="DB285">
        <v>64</v>
      </c>
      <c r="DC285" t="s">
        <v>185</v>
      </c>
      <c r="DD285" t="s">
        <v>185</v>
      </c>
      <c r="DE285" t="s">
        <v>410</v>
      </c>
      <c r="DF285" t="s">
        <v>410</v>
      </c>
      <c r="DG285" t="s">
        <v>410</v>
      </c>
      <c r="DH285" t="s">
        <v>185</v>
      </c>
      <c r="DI285" t="s">
        <v>410</v>
      </c>
      <c r="DJ285" t="s">
        <v>410</v>
      </c>
      <c r="DK285" t="s">
        <v>185</v>
      </c>
      <c r="DL285" t="s">
        <v>185</v>
      </c>
      <c r="DM285" t="s">
        <v>185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407</v>
      </c>
      <c r="DW285" t="s">
        <v>407</v>
      </c>
      <c r="DX285">
        <v>1</v>
      </c>
      <c r="DZ285" t="s">
        <v>185</v>
      </c>
      <c r="EA285" t="s">
        <v>185</v>
      </c>
      <c r="EB285" t="s">
        <v>185</v>
      </c>
      <c r="EC285" t="s">
        <v>185</v>
      </c>
      <c r="EE285">
        <v>82815071</v>
      </c>
      <c r="EF285">
        <v>4</v>
      </c>
      <c r="EG285" t="s">
        <v>147</v>
      </c>
      <c r="EH285">
        <v>83</v>
      </c>
      <c r="EI285" t="s">
        <v>147</v>
      </c>
      <c r="EJ285">
        <v>4</v>
      </c>
      <c r="EK285">
        <v>200001</v>
      </c>
      <c r="EL285" t="s">
        <v>411</v>
      </c>
      <c r="EM285" t="s">
        <v>412</v>
      </c>
      <c r="EO285" t="s">
        <v>413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185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4402.25</v>
      </c>
      <c r="GN285">
        <f ca="1" t="shared" si="182"/>
        <v>0</v>
      </c>
      <c r="GO285">
        <f ca="1" t="shared" si="183"/>
        <v>0</v>
      </c>
      <c r="GP285">
        <f ca="1" t="shared" si="184"/>
        <v>4402.25</v>
      </c>
      <c r="GR285">
        <v>0</v>
      </c>
      <c r="GS285">
        <v>3</v>
      </c>
      <c r="GT285">
        <v>0</v>
      </c>
      <c r="GU285" t="s">
        <v>185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185</v>
      </c>
      <c r="HF285" t="s">
        <v>185</v>
      </c>
      <c r="HM285" t="s">
        <v>185</v>
      </c>
      <c r="HN285" t="s">
        <v>160</v>
      </c>
      <c r="HO285" t="s">
        <v>162</v>
      </c>
      <c r="HP285" t="s">
        <v>147</v>
      </c>
      <c r="HQ285" t="s">
        <v>147</v>
      </c>
      <c r="HS285">
        <v>0</v>
      </c>
      <c r="IK285">
        <v>0</v>
      </c>
    </row>
    <row r="286" spans="1:255">
      <c r="A286" s="8">
        <v>17</v>
      </c>
      <c r="B286" s="8">
        <v>1</v>
      </c>
      <c r="C286" s="8">
        <f>ROW(SmtRes!A197)</f>
        <v>197</v>
      </c>
      <c r="D286" s="8">
        <f>ROW(EtalonRes!A213)</f>
        <v>213</v>
      </c>
      <c r="E286" s="8" t="s">
        <v>169</v>
      </c>
      <c r="F286" s="8" t="s">
        <v>424</v>
      </c>
      <c r="G286" s="8" t="s">
        <v>425</v>
      </c>
      <c r="H286" s="8" t="s">
        <v>270</v>
      </c>
      <c r="I286" s="8">
        <v>1</v>
      </c>
      <c r="J286" s="8">
        <v>0</v>
      </c>
      <c r="K286" s="8">
        <v>1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6673.62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6673.62</v>
      </c>
      <c r="T286" s="8">
        <f t="shared" si="164"/>
        <v>0</v>
      </c>
      <c r="U286" s="8">
        <f ca="1">SUMIF(SmtRes!AQ195:SmtRes!AQ197,"=1",SmtRes!CV195:SmtRes!CV197)</f>
        <v>6.48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4938.48</v>
      </c>
      <c r="Y286" s="8">
        <f ca="1" t="shared" si="167"/>
        <v>2402.5</v>
      </c>
      <c r="Z286" s="8"/>
      <c r="AA286" s="8">
        <v>85318860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185</v>
      </c>
      <c r="BE286" s="8" t="s">
        <v>185</v>
      </c>
      <c r="BF286" s="8" t="s">
        <v>185</v>
      </c>
      <c r="BG286" s="8" t="s">
        <v>185</v>
      </c>
      <c r="BH286" s="8">
        <v>0</v>
      </c>
      <c r="BI286" s="8">
        <v>4</v>
      </c>
      <c r="BJ286" s="8" t="s">
        <v>426</v>
      </c>
      <c r="BK286" s="8"/>
      <c r="BL286" s="8"/>
      <c r="BM286" s="8">
        <v>200001</v>
      </c>
      <c r="BN286" s="8">
        <v>0</v>
      </c>
      <c r="BO286" s="8" t="s">
        <v>185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185</v>
      </c>
      <c r="BZ286" s="8">
        <v>74</v>
      </c>
      <c r="CA286" s="8">
        <v>36</v>
      </c>
      <c r="CB286" s="8" t="s">
        <v>185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409</v>
      </c>
      <c r="CO286" s="8">
        <v>0</v>
      </c>
      <c r="CP286" s="8">
        <f ca="1" t="shared" si="175"/>
        <v>6673.62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4938.4788</v>
      </c>
      <c r="CZ286" s="8">
        <f ca="1" t="shared" si="179"/>
        <v>2402.5032</v>
      </c>
      <c r="DA286" s="8"/>
      <c r="DB286" s="8">
        <v>65</v>
      </c>
      <c r="DC286" s="8" t="s">
        <v>185</v>
      </c>
      <c r="DD286" s="8" t="s">
        <v>185</v>
      </c>
      <c r="DE286" s="8" t="s">
        <v>410</v>
      </c>
      <c r="DF286" s="8" t="s">
        <v>410</v>
      </c>
      <c r="DG286" s="8" t="s">
        <v>410</v>
      </c>
      <c r="DH286" s="8" t="s">
        <v>185</v>
      </c>
      <c r="DI286" s="8" t="s">
        <v>410</v>
      </c>
      <c r="DJ286" s="8" t="s">
        <v>410</v>
      </c>
      <c r="DK286" s="8" t="s">
        <v>185</v>
      </c>
      <c r="DL286" s="8" t="s">
        <v>185</v>
      </c>
      <c r="DM286" s="8" t="s">
        <v>185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270</v>
      </c>
      <c r="DW286" s="8" t="s">
        <v>270</v>
      </c>
      <c r="DX286" s="8">
        <v>1</v>
      </c>
      <c r="DY286" s="8"/>
      <c r="DZ286" s="8" t="s">
        <v>185</v>
      </c>
      <c r="EA286" s="8" t="s">
        <v>185</v>
      </c>
      <c r="EB286" s="8" t="s">
        <v>185</v>
      </c>
      <c r="EC286" s="8" t="s">
        <v>185</v>
      </c>
      <c r="ED286" s="8"/>
      <c r="EE286" s="8">
        <v>82815071</v>
      </c>
      <c r="EF286" s="8">
        <v>4</v>
      </c>
      <c r="EG286" s="8" t="s">
        <v>147</v>
      </c>
      <c r="EH286" s="8">
        <v>83</v>
      </c>
      <c r="EI286" s="8" t="s">
        <v>147</v>
      </c>
      <c r="EJ286" s="8">
        <v>4</v>
      </c>
      <c r="EK286" s="8">
        <v>200001</v>
      </c>
      <c r="EL286" s="8" t="s">
        <v>411</v>
      </c>
      <c r="EM286" s="8" t="s">
        <v>412</v>
      </c>
      <c r="EN286" s="8"/>
      <c r="EO286" s="8" t="s">
        <v>413</v>
      </c>
      <c r="EP286" s="8"/>
      <c r="EQ286" s="8">
        <v>131072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185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14014.6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14014.6</v>
      </c>
      <c r="GQ286" s="8"/>
      <c r="GR286" s="8">
        <v>0</v>
      </c>
      <c r="GS286" s="8">
        <v>3</v>
      </c>
      <c r="GT286" s="8">
        <v>0</v>
      </c>
      <c r="GU286" s="8" t="s">
        <v>185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185</v>
      </c>
      <c r="HF286" s="8" t="s">
        <v>185</v>
      </c>
      <c r="HG286" s="8"/>
      <c r="HH286" s="8"/>
      <c r="HI286" s="8"/>
      <c r="HJ286" s="8"/>
      <c r="HK286" s="8"/>
      <c r="HL286" s="8"/>
      <c r="HM286" s="8" t="s">
        <v>185</v>
      </c>
      <c r="HN286" s="8" t="s">
        <v>160</v>
      </c>
      <c r="HO286" s="8" t="s">
        <v>162</v>
      </c>
      <c r="HP286" s="8" t="s">
        <v>147</v>
      </c>
      <c r="HQ286" s="8" t="s">
        <v>147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1</v>
      </c>
      <c r="C287">
        <f>ROW(SmtRes!A200)</f>
        <v>200</v>
      </c>
      <c r="D287">
        <f>ROW(EtalonRes!A216)</f>
        <v>216</v>
      </c>
      <c r="E287" t="s">
        <v>169</v>
      </c>
      <c r="F287" t="s">
        <v>424</v>
      </c>
      <c r="G287" t="s">
        <v>425</v>
      </c>
      <c r="H287" t="s">
        <v>270</v>
      </c>
      <c r="I287">
        <v>1</v>
      </c>
      <c r="J287">
        <v>0</v>
      </c>
      <c r="K287">
        <v>1</v>
      </c>
      <c r="L287">
        <v>1</v>
      </c>
      <c r="M287">
        <v>0</v>
      </c>
      <c r="N287">
        <f t="shared" si="162"/>
        <v>1</v>
      </c>
      <c r="O287">
        <f ca="1" t="shared" si="163"/>
        <v>6673.62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6673.62</v>
      </c>
      <c r="T287">
        <f t="shared" si="164"/>
        <v>0</v>
      </c>
      <c r="U287">
        <f ca="1">SUMIF(SmtRes!AQ198:SmtRes!AQ200,"=1",SmtRes!CV198:SmtRes!CV200)</f>
        <v>6.48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4938.48</v>
      </c>
      <c r="Y287">
        <f ca="1" t="shared" si="167"/>
        <v>2402.5</v>
      </c>
      <c r="AA287">
        <v>85318795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185</v>
      </c>
      <c r="BE287" t="s">
        <v>185</v>
      </c>
      <c r="BF287" t="s">
        <v>185</v>
      </c>
      <c r="BG287" t="s">
        <v>185</v>
      </c>
      <c r="BH287">
        <v>0</v>
      </c>
      <c r="BI287">
        <v>4</v>
      </c>
      <c r="BJ287" t="s">
        <v>426</v>
      </c>
      <c r="BM287">
        <v>200001</v>
      </c>
      <c r="BN287">
        <v>0</v>
      </c>
      <c r="BO287" t="s">
        <v>185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185</v>
      </c>
      <c r="BZ287">
        <v>74</v>
      </c>
      <c r="CA287">
        <v>36</v>
      </c>
      <c r="CB287" t="s">
        <v>185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409</v>
      </c>
      <c r="CO287">
        <v>0</v>
      </c>
      <c r="CP287">
        <f ca="1" t="shared" si="175"/>
        <v>6673.62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4938.4788</v>
      </c>
      <c r="CZ287">
        <f ca="1" t="shared" si="179"/>
        <v>2402.5032</v>
      </c>
      <c r="DB287">
        <v>66</v>
      </c>
      <c r="DC287" t="s">
        <v>185</v>
      </c>
      <c r="DD287" t="s">
        <v>185</v>
      </c>
      <c r="DE287" t="s">
        <v>410</v>
      </c>
      <c r="DF287" t="s">
        <v>410</v>
      </c>
      <c r="DG287" t="s">
        <v>410</v>
      </c>
      <c r="DH287" t="s">
        <v>185</v>
      </c>
      <c r="DI287" t="s">
        <v>410</v>
      </c>
      <c r="DJ287" t="s">
        <v>410</v>
      </c>
      <c r="DK287" t="s">
        <v>185</v>
      </c>
      <c r="DL287" t="s">
        <v>185</v>
      </c>
      <c r="DM287" t="s">
        <v>185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270</v>
      </c>
      <c r="DW287" t="s">
        <v>270</v>
      </c>
      <c r="DX287">
        <v>1</v>
      </c>
      <c r="DZ287" t="s">
        <v>185</v>
      </c>
      <c r="EA287" t="s">
        <v>185</v>
      </c>
      <c r="EB287" t="s">
        <v>185</v>
      </c>
      <c r="EC287" t="s">
        <v>185</v>
      </c>
      <c r="EE287">
        <v>82815071</v>
      </c>
      <c r="EF287">
        <v>4</v>
      </c>
      <c r="EG287" t="s">
        <v>147</v>
      </c>
      <c r="EH287">
        <v>83</v>
      </c>
      <c r="EI287" t="s">
        <v>147</v>
      </c>
      <c r="EJ287">
        <v>4</v>
      </c>
      <c r="EK287">
        <v>200001</v>
      </c>
      <c r="EL287" t="s">
        <v>411</v>
      </c>
      <c r="EM287" t="s">
        <v>412</v>
      </c>
      <c r="EO287" t="s">
        <v>413</v>
      </c>
      <c r="EQ287">
        <v>131072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185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14014.6</v>
      </c>
      <c r="GN287">
        <f ca="1" t="shared" si="182"/>
        <v>0</v>
      </c>
      <c r="GO287">
        <f ca="1" t="shared" si="183"/>
        <v>0</v>
      </c>
      <c r="GP287">
        <f ca="1" t="shared" si="184"/>
        <v>14014.6</v>
      </c>
      <c r="GR287">
        <v>0</v>
      </c>
      <c r="GS287">
        <v>3</v>
      </c>
      <c r="GT287">
        <v>0</v>
      </c>
      <c r="GU287" t="s">
        <v>185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185</v>
      </c>
      <c r="HF287" t="s">
        <v>185</v>
      </c>
      <c r="HM287" t="s">
        <v>185</v>
      </c>
      <c r="HN287" t="s">
        <v>160</v>
      </c>
      <c r="HO287" t="s">
        <v>162</v>
      </c>
      <c r="HP287" t="s">
        <v>147</v>
      </c>
      <c r="HQ287" t="s">
        <v>147</v>
      </c>
      <c r="HS287">
        <v>0</v>
      </c>
      <c r="IK287">
        <v>0</v>
      </c>
    </row>
    <row r="288" spans="1:255">
      <c r="A288" s="8">
        <v>17</v>
      </c>
      <c r="B288" s="8">
        <v>1</v>
      </c>
      <c r="C288" s="8">
        <f>ROW(SmtRes!A202)</f>
        <v>202</v>
      </c>
      <c r="D288" s="8">
        <f>ROW(EtalonRes!A218)</f>
        <v>218</v>
      </c>
      <c r="E288" s="8" t="s">
        <v>64</v>
      </c>
      <c r="F288" s="8" t="s">
        <v>427</v>
      </c>
      <c r="G288" s="8" t="s">
        <v>428</v>
      </c>
      <c r="H288" s="8" t="s">
        <v>270</v>
      </c>
      <c r="I288" s="8">
        <v>1</v>
      </c>
      <c r="J288" s="8">
        <v>0</v>
      </c>
      <c r="K288" s="8">
        <v>1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2571.31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2571.31</v>
      </c>
      <c r="T288" s="8">
        <f t="shared" si="164"/>
        <v>0</v>
      </c>
      <c r="U288" s="8">
        <f ca="1">SUMIF(SmtRes!AQ201:SmtRes!AQ202,"=1",SmtRes!CV201:SmtRes!CV202)</f>
        <v>3.24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1902.77</v>
      </c>
      <c r="Y288" s="8">
        <f ca="1" t="shared" si="167"/>
        <v>925.67</v>
      </c>
      <c r="Z288" s="8"/>
      <c r="AA288" s="8">
        <v>85318860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185</v>
      </c>
      <c r="BE288" s="8" t="s">
        <v>185</v>
      </c>
      <c r="BF288" s="8" t="s">
        <v>185</v>
      </c>
      <c r="BG288" s="8" t="s">
        <v>185</v>
      </c>
      <c r="BH288" s="8">
        <v>0</v>
      </c>
      <c r="BI288" s="8">
        <v>4</v>
      </c>
      <c r="BJ288" s="8" t="s">
        <v>429</v>
      </c>
      <c r="BK288" s="8"/>
      <c r="BL288" s="8"/>
      <c r="BM288" s="8">
        <v>200001</v>
      </c>
      <c r="BN288" s="8">
        <v>0</v>
      </c>
      <c r="BO288" s="8" t="s">
        <v>185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185</v>
      </c>
      <c r="BZ288" s="8">
        <v>74</v>
      </c>
      <c r="CA288" s="8">
        <v>36</v>
      </c>
      <c r="CB288" s="8" t="s">
        <v>185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409</v>
      </c>
      <c r="CO288" s="8">
        <v>0</v>
      </c>
      <c r="CP288" s="8">
        <f ca="1" t="shared" si="175"/>
        <v>2571.31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1902.7694</v>
      </c>
      <c r="CZ288" s="8">
        <f ca="1" t="shared" si="179"/>
        <v>925.6716</v>
      </c>
      <c r="DA288" s="8"/>
      <c r="DB288" s="8">
        <v>67</v>
      </c>
      <c r="DC288" s="8" t="s">
        <v>185</v>
      </c>
      <c r="DD288" s="8" t="s">
        <v>185</v>
      </c>
      <c r="DE288" s="8" t="s">
        <v>410</v>
      </c>
      <c r="DF288" s="8" t="s">
        <v>410</v>
      </c>
      <c r="DG288" s="8" t="s">
        <v>410</v>
      </c>
      <c r="DH288" s="8" t="s">
        <v>185</v>
      </c>
      <c r="DI288" s="8" t="s">
        <v>410</v>
      </c>
      <c r="DJ288" s="8" t="s">
        <v>410</v>
      </c>
      <c r="DK288" s="8" t="s">
        <v>185</v>
      </c>
      <c r="DL288" s="8" t="s">
        <v>185</v>
      </c>
      <c r="DM288" s="8" t="s">
        <v>185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270</v>
      </c>
      <c r="DW288" s="8" t="s">
        <v>270</v>
      </c>
      <c r="DX288" s="8">
        <v>1</v>
      </c>
      <c r="DY288" s="8"/>
      <c r="DZ288" s="8" t="s">
        <v>185</v>
      </c>
      <c r="EA288" s="8" t="s">
        <v>185</v>
      </c>
      <c r="EB288" s="8" t="s">
        <v>185</v>
      </c>
      <c r="EC288" s="8" t="s">
        <v>185</v>
      </c>
      <c r="ED288" s="8"/>
      <c r="EE288" s="8">
        <v>82815071</v>
      </c>
      <c r="EF288" s="8">
        <v>4</v>
      </c>
      <c r="EG288" s="8" t="s">
        <v>147</v>
      </c>
      <c r="EH288" s="8">
        <v>83</v>
      </c>
      <c r="EI288" s="8" t="s">
        <v>147</v>
      </c>
      <c r="EJ288" s="8">
        <v>4</v>
      </c>
      <c r="EK288" s="8">
        <v>200001</v>
      </c>
      <c r="EL288" s="8" t="s">
        <v>411</v>
      </c>
      <c r="EM288" s="8" t="s">
        <v>412</v>
      </c>
      <c r="EN288" s="8"/>
      <c r="EO288" s="8" t="s">
        <v>413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185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5399.75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5399.75</v>
      </c>
      <c r="GQ288" s="8"/>
      <c r="GR288" s="8">
        <v>0</v>
      </c>
      <c r="GS288" s="8">
        <v>3</v>
      </c>
      <c r="GT288" s="8">
        <v>0</v>
      </c>
      <c r="GU288" s="8" t="s">
        <v>185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185</v>
      </c>
      <c r="HF288" s="8" t="s">
        <v>185</v>
      </c>
      <c r="HG288" s="8"/>
      <c r="HH288" s="8"/>
      <c r="HI288" s="8"/>
      <c r="HJ288" s="8"/>
      <c r="HK288" s="8"/>
      <c r="HL288" s="8"/>
      <c r="HM288" s="8" t="s">
        <v>185</v>
      </c>
      <c r="HN288" s="8" t="s">
        <v>160</v>
      </c>
      <c r="HO288" s="8" t="s">
        <v>162</v>
      </c>
      <c r="HP288" s="8" t="s">
        <v>147</v>
      </c>
      <c r="HQ288" s="8" t="s">
        <v>147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1</v>
      </c>
      <c r="C289">
        <f>ROW(SmtRes!A204)</f>
        <v>204</v>
      </c>
      <c r="D289">
        <f>ROW(EtalonRes!A220)</f>
        <v>220</v>
      </c>
      <c r="E289" t="s">
        <v>64</v>
      </c>
      <c r="F289" t="s">
        <v>427</v>
      </c>
      <c r="G289" t="s">
        <v>428</v>
      </c>
      <c r="H289" t="s">
        <v>270</v>
      </c>
      <c r="I289">
        <v>1</v>
      </c>
      <c r="J289">
        <v>0</v>
      </c>
      <c r="K289">
        <v>1</v>
      </c>
      <c r="L289">
        <v>1</v>
      </c>
      <c r="M289">
        <v>0</v>
      </c>
      <c r="N289">
        <f t="shared" si="162"/>
        <v>1</v>
      </c>
      <c r="O289">
        <f ca="1" t="shared" si="163"/>
        <v>2571.31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2571.31</v>
      </c>
      <c r="T289">
        <f t="shared" si="164"/>
        <v>0</v>
      </c>
      <c r="U289">
        <f ca="1">SUMIF(SmtRes!AQ203:SmtRes!AQ204,"=1",SmtRes!CV203:SmtRes!CV204)</f>
        <v>3.24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1902.77</v>
      </c>
      <c r="Y289">
        <f ca="1" t="shared" si="167"/>
        <v>925.67</v>
      </c>
      <c r="AA289">
        <v>85318795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185</v>
      </c>
      <c r="BE289" t="s">
        <v>185</v>
      </c>
      <c r="BF289" t="s">
        <v>185</v>
      </c>
      <c r="BG289" t="s">
        <v>185</v>
      </c>
      <c r="BH289">
        <v>0</v>
      </c>
      <c r="BI289">
        <v>4</v>
      </c>
      <c r="BJ289" t="s">
        <v>429</v>
      </c>
      <c r="BM289">
        <v>200001</v>
      </c>
      <c r="BN289">
        <v>0</v>
      </c>
      <c r="BO289" t="s">
        <v>185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185</v>
      </c>
      <c r="BZ289">
        <v>74</v>
      </c>
      <c r="CA289">
        <v>36</v>
      </c>
      <c r="CB289" t="s">
        <v>185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409</v>
      </c>
      <c r="CO289">
        <v>0</v>
      </c>
      <c r="CP289">
        <f ca="1" t="shared" si="175"/>
        <v>2571.31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1902.7694</v>
      </c>
      <c r="CZ289">
        <f ca="1" t="shared" si="179"/>
        <v>925.6716</v>
      </c>
      <c r="DB289">
        <v>68</v>
      </c>
      <c r="DC289" t="s">
        <v>185</v>
      </c>
      <c r="DD289" t="s">
        <v>185</v>
      </c>
      <c r="DE289" t="s">
        <v>410</v>
      </c>
      <c r="DF289" t="s">
        <v>410</v>
      </c>
      <c r="DG289" t="s">
        <v>410</v>
      </c>
      <c r="DH289" t="s">
        <v>185</v>
      </c>
      <c r="DI289" t="s">
        <v>410</v>
      </c>
      <c r="DJ289" t="s">
        <v>410</v>
      </c>
      <c r="DK289" t="s">
        <v>185</v>
      </c>
      <c r="DL289" t="s">
        <v>185</v>
      </c>
      <c r="DM289" t="s">
        <v>185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270</v>
      </c>
      <c r="DW289" t="s">
        <v>270</v>
      </c>
      <c r="DX289">
        <v>1</v>
      </c>
      <c r="DZ289" t="s">
        <v>185</v>
      </c>
      <c r="EA289" t="s">
        <v>185</v>
      </c>
      <c r="EB289" t="s">
        <v>185</v>
      </c>
      <c r="EC289" t="s">
        <v>185</v>
      </c>
      <c r="EE289">
        <v>82815071</v>
      </c>
      <c r="EF289">
        <v>4</v>
      </c>
      <c r="EG289" t="s">
        <v>147</v>
      </c>
      <c r="EH289">
        <v>83</v>
      </c>
      <c r="EI289" t="s">
        <v>147</v>
      </c>
      <c r="EJ289">
        <v>4</v>
      </c>
      <c r="EK289">
        <v>200001</v>
      </c>
      <c r="EL289" t="s">
        <v>411</v>
      </c>
      <c r="EM289" t="s">
        <v>412</v>
      </c>
      <c r="EO289" t="s">
        <v>413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185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5399.75</v>
      </c>
      <c r="GN289">
        <f ca="1" t="shared" si="182"/>
        <v>0</v>
      </c>
      <c r="GO289">
        <f ca="1" t="shared" si="183"/>
        <v>0</v>
      </c>
      <c r="GP289">
        <f ca="1" t="shared" si="184"/>
        <v>5399.75</v>
      </c>
      <c r="GR289">
        <v>0</v>
      </c>
      <c r="GS289">
        <v>3</v>
      </c>
      <c r="GT289">
        <v>0</v>
      </c>
      <c r="GU289" t="s">
        <v>185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185</v>
      </c>
      <c r="HF289" t="s">
        <v>185</v>
      </c>
      <c r="HM289" t="s">
        <v>185</v>
      </c>
      <c r="HN289" t="s">
        <v>160</v>
      </c>
      <c r="HO289" t="s">
        <v>162</v>
      </c>
      <c r="HP289" t="s">
        <v>147</v>
      </c>
      <c r="HQ289" t="s">
        <v>147</v>
      </c>
      <c r="HS289">
        <v>0</v>
      </c>
      <c r="IK289">
        <v>0</v>
      </c>
    </row>
    <row r="290" spans="1:255">
      <c r="A290" s="8">
        <v>17</v>
      </c>
      <c r="B290" s="8">
        <v>1</v>
      </c>
      <c r="C290" s="8">
        <f>ROW(SmtRes!A206)</f>
        <v>206</v>
      </c>
      <c r="D290" s="8">
        <f>ROW(EtalonRes!A222)</f>
        <v>222</v>
      </c>
      <c r="E290" s="8" t="s">
        <v>185</v>
      </c>
      <c r="F290" s="8" t="s">
        <v>430</v>
      </c>
      <c r="G290" s="8" t="s">
        <v>431</v>
      </c>
      <c r="H290" s="8" t="s">
        <v>270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185</v>
      </c>
      <c r="BE290" s="8" t="s">
        <v>185</v>
      </c>
      <c r="BF290" s="8" t="s">
        <v>185</v>
      </c>
      <c r="BG290" s="8" t="s">
        <v>185</v>
      </c>
      <c r="BH290" s="8">
        <v>0</v>
      </c>
      <c r="BI290" s="8">
        <v>4</v>
      </c>
      <c r="BJ290" s="8" t="s">
        <v>432</v>
      </c>
      <c r="BK290" s="8"/>
      <c r="BL290" s="8"/>
      <c r="BM290" s="8">
        <v>200001</v>
      </c>
      <c r="BN290" s="8">
        <v>0</v>
      </c>
      <c r="BO290" s="8" t="s">
        <v>185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185</v>
      </c>
      <c r="BZ290" s="8">
        <v>74</v>
      </c>
      <c r="CA290" s="8">
        <v>36</v>
      </c>
      <c r="CB290" s="8" t="s">
        <v>185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409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185</v>
      </c>
      <c r="DD290" s="8" t="s">
        <v>185</v>
      </c>
      <c r="DE290" s="8" t="s">
        <v>410</v>
      </c>
      <c r="DF290" s="8" t="s">
        <v>410</v>
      </c>
      <c r="DG290" s="8" t="s">
        <v>410</v>
      </c>
      <c r="DH290" s="8" t="s">
        <v>185</v>
      </c>
      <c r="DI290" s="8" t="s">
        <v>410</v>
      </c>
      <c r="DJ290" s="8" t="s">
        <v>410</v>
      </c>
      <c r="DK290" s="8" t="s">
        <v>185</v>
      </c>
      <c r="DL290" s="8" t="s">
        <v>185</v>
      </c>
      <c r="DM290" s="8" t="s">
        <v>185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270</v>
      </c>
      <c r="DW290" s="8" t="s">
        <v>270</v>
      </c>
      <c r="DX290" s="8">
        <v>1</v>
      </c>
      <c r="DY290" s="8"/>
      <c r="DZ290" s="8" t="s">
        <v>185</v>
      </c>
      <c r="EA290" s="8" t="s">
        <v>185</v>
      </c>
      <c r="EB290" s="8" t="s">
        <v>185</v>
      </c>
      <c r="EC290" s="8" t="s">
        <v>185</v>
      </c>
      <c r="ED290" s="8"/>
      <c r="EE290" s="8">
        <v>82815071</v>
      </c>
      <c r="EF290" s="8">
        <v>4</v>
      </c>
      <c r="EG290" s="8" t="s">
        <v>147</v>
      </c>
      <c r="EH290" s="8">
        <v>83</v>
      </c>
      <c r="EI290" s="8" t="s">
        <v>147</v>
      </c>
      <c r="EJ290" s="8">
        <v>4</v>
      </c>
      <c r="EK290" s="8">
        <v>200001</v>
      </c>
      <c r="EL290" s="8" t="s">
        <v>411</v>
      </c>
      <c r="EM290" s="8" t="s">
        <v>412</v>
      </c>
      <c r="EN290" s="8"/>
      <c r="EO290" s="8" t="s">
        <v>413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185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185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185</v>
      </c>
      <c r="HF290" s="8" t="s">
        <v>185</v>
      </c>
      <c r="HG290" s="8"/>
      <c r="HH290" s="8"/>
      <c r="HI290" s="8"/>
      <c r="HJ290" s="8"/>
      <c r="HK290" s="8"/>
      <c r="HL290" s="8"/>
      <c r="HM290" s="8" t="s">
        <v>185</v>
      </c>
      <c r="HN290" s="8" t="s">
        <v>160</v>
      </c>
      <c r="HO290" s="8" t="s">
        <v>162</v>
      </c>
      <c r="HP290" s="8" t="s">
        <v>147</v>
      </c>
      <c r="HQ290" s="8" t="s">
        <v>147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1</v>
      </c>
      <c r="C291">
        <f>ROW(SmtRes!A208)</f>
        <v>208</v>
      </c>
      <c r="D291">
        <f>ROW(EtalonRes!A224)</f>
        <v>224</v>
      </c>
      <c r="E291" t="s">
        <v>185</v>
      </c>
      <c r="F291" t="s">
        <v>430</v>
      </c>
      <c r="G291" t="s">
        <v>431</v>
      </c>
      <c r="H291" t="s">
        <v>270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185</v>
      </c>
      <c r="BE291" t="s">
        <v>185</v>
      </c>
      <c r="BF291" t="s">
        <v>185</v>
      </c>
      <c r="BG291" t="s">
        <v>185</v>
      </c>
      <c r="BH291">
        <v>0</v>
      </c>
      <c r="BI291">
        <v>4</v>
      </c>
      <c r="BJ291" t="s">
        <v>432</v>
      </c>
      <c r="BM291">
        <v>200001</v>
      </c>
      <c r="BN291">
        <v>0</v>
      </c>
      <c r="BO291" t="s">
        <v>185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185</v>
      </c>
      <c r="BZ291">
        <v>74</v>
      </c>
      <c r="CA291">
        <v>36</v>
      </c>
      <c r="CB291" t="s">
        <v>185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409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185</v>
      </c>
      <c r="DD291" t="s">
        <v>185</v>
      </c>
      <c r="DE291" t="s">
        <v>410</v>
      </c>
      <c r="DF291" t="s">
        <v>410</v>
      </c>
      <c r="DG291" t="s">
        <v>410</v>
      </c>
      <c r="DH291" t="s">
        <v>185</v>
      </c>
      <c r="DI291" t="s">
        <v>410</v>
      </c>
      <c r="DJ291" t="s">
        <v>410</v>
      </c>
      <c r="DK291" t="s">
        <v>185</v>
      </c>
      <c r="DL291" t="s">
        <v>185</v>
      </c>
      <c r="DM291" t="s">
        <v>185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270</v>
      </c>
      <c r="DW291" t="s">
        <v>270</v>
      </c>
      <c r="DX291">
        <v>1</v>
      </c>
      <c r="DZ291" t="s">
        <v>185</v>
      </c>
      <c r="EA291" t="s">
        <v>185</v>
      </c>
      <c r="EB291" t="s">
        <v>185</v>
      </c>
      <c r="EC291" t="s">
        <v>185</v>
      </c>
      <c r="EE291">
        <v>82815071</v>
      </c>
      <c r="EF291">
        <v>4</v>
      </c>
      <c r="EG291" t="s">
        <v>147</v>
      </c>
      <c r="EH291">
        <v>83</v>
      </c>
      <c r="EI291" t="s">
        <v>147</v>
      </c>
      <c r="EJ291">
        <v>4</v>
      </c>
      <c r="EK291">
        <v>200001</v>
      </c>
      <c r="EL291" t="s">
        <v>411</v>
      </c>
      <c r="EM291" t="s">
        <v>412</v>
      </c>
      <c r="EO291" t="s">
        <v>413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185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185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185</v>
      </c>
      <c r="HF291" t="s">
        <v>185</v>
      </c>
      <c r="HM291" t="s">
        <v>185</v>
      </c>
      <c r="HN291" t="s">
        <v>160</v>
      </c>
      <c r="HO291" t="s">
        <v>162</v>
      </c>
      <c r="HP291" t="s">
        <v>147</v>
      </c>
      <c r="HQ291" t="s">
        <v>147</v>
      </c>
      <c r="HS291">
        <v>0</v>
      </c>
      <c r="IK291">
        <v>0</v>
      </c>
    </row>
    <row r="292" spans="1:255">
      <c r="A292" s="8">
        <v>17</v>
      </c>
      <c r="B292" s="8">
        <v>1</v>
      </c>
      <c r="C292" s="8">
        <f>ROW(SmtRes!A210)</f>
        <v>210</v>
      </c>
      <c r="D292" s="8">
        <f>ROW(EtalonRes!A226)</f>
        <v>226</v>
      </c>
      <c r="E292" s="8" t="s">
        <v>178</v>
      </c>
      <c r="F292" s="8" t="s">
        <v>433</v>
      </c>
      <c r="G292" s="8" t="s">
        <v>434</v>
      </c>
      <c r="H292" s="8" t="s">
        <v>270</v>
      </c>
      <c r="I292" s="8">
        <v>1</v>
      </c>
      <c r="J292" s="8">
        <v>0</v>
      </c>
      <c r="K292" s="8">
        <v>1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414.09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414.09</v>
      </c>
      <c r="T292" s="8">
        <f t="shared" si="164"/>
        <v>0</v>
      </c>
      <c r="U292" s="8">
        <f ca="1">SUMIF(SmtRes!AQ209:SmtRes!AQ210,"=1",SmtRes!CV209:SmtRes!CV210)</f>
        <v>0.384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306.43</v>
      </c>
      <c r="Y292" s="8">
        <f ca="1" t="shared" si="167"/>
        <v>149.07</v>
      </c>
      <c r="Z292" s="8"/>
      <c r="AA292" s="8">
        <v>85318860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185</v>
      </c>
      <c r="BE292" s="8" t="s">
        <v>185</v>
      </c>
      <c r="BF292" s="8" t="s">
        <v>185</v>
      </c>
      <c r="BG292" s="8" t="s">
        <v>185</v>
      </c>
      <c r="BH292" s="8">
        <v>0</v>
      </c>
      <c r="BI292" s="8">
        <v>4</v>
      </c>
      <c r="BJ292" s="8" t="s">
        <v>435</v>
      </c>
      <c r="BK292" s="8"/>
      <c r="BL292" s="8"/>
      <c r="BM292" s="8">
        <v>200001</v>
      </c>
      <c r="BN292" s="8">
        <v>0</v>
      </c>
      <c r="BO292" s="8" t="s">
        <v>185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185</v>
      </c>
      <c r="BZ292" s="8">
        <v>74</v>
      </c>
      <c r="CA292" s="8">
        <v>36</v>
      </c>
      <c r="CB292" s="8" t="s">
        <v>185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409</v>
      </c>
      <c r="CO292" s="8">
        <v>0</v>
      </c>
      <c r="CP292" s="8">
        <f ca="1" t="shared" si="175"/>
        <v>414.09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306.4266</v>
      </c>
      <c r="CZ292" s="8">
        <f ca="1" t="shared" si="179"/>
        <v>149.0724</v>
      </c>
      <c r="DA292" s="8"/>
      <c r="DB292" s="8">
        <v>71</v>
      </c>
      <c r="DC292" s="8" t="s">
        <v>185</v>
      </c>
      <c r="DD292" s="8" t="s">
        <v>185</v>
      </c>
      <c r="DE292" s="8" t="s">
        <v>410</v>
      </c>
      <c r="DF292" s="8" t="s">
        <v>410</v>
      </c>
      <c r="DG292" s="8" t="s">
        <v>410</v>
      </c>
      <c r="DH292" s="8" t="s">
        <v>185</v>
      </c>
      <c r="DI292" s="8" t="s">
        <v>410</v>
      </c>
      <c r="DJ292" s="8" t="s">
        <v>410</v>
      </c>
      <c r="DK292" s="8" t="s">
        <v>185</v>
      </c>
      <c r="DL292" s="8" t="s">
        <v>185</v>
      </c>
      <c r="DM292" s="8" t="s">
        <v>185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270</v>
      </c>
      <c r="DW292" s="8" t="s">
        <v>270</v>
      </c>
      <c r="DX292" s="8">
        <v>1</v>
      </c>
      <c r="DY292" s="8"/>
      <c r="DZ292" s="8" t="s">
        <v>185</v>
      </c>
      <c r="EA292" s="8" t="s">
        <v>185</v>
      </c>
      <c r="EB292" s="8" t="s">
        <v>185</v>
      </c>
      <c r="EC292" s="8" t="s">
        <v>185</v>
      </c>
      <c r="ED292" s="8"/>
      <c r="EE292" s="8">
        <v>82815071</v>
      </c>
      <c r="EF292" s="8">
        <v>4</v>
      </c>
      <c r="EG292" s="8" t="s">
        <v>147</v>
      </c>
      <c r="EH292" s="8">
        <v>83</v>
      </c>
      <c r="EI292" s="8" t="s">
        <v>147</v>
      </c>
      <c r="EJ292" s="8">
        <v>4</v>
      </c>
      <c r="EK292" s="8">
        <v>200001</v>
      </c>
      <c r="EL292" s="8" t="s">
        <v>411</v>
      </c>
      <c r="EM292" s="8" t="s">
        <v>412</v>
      </c>
      <c r="EN292" s="8"/>
      <c r="EO292" s="8" t="s">
        <v>413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185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869.59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869.59</v>
      </c>
      <c r="GQ292" s="8"/>
      <c r="GR292" s="8">
        <v>0</v>
      </c>
      <c r="GS292" s="8">
        <v>3</v>
      </c>
      <c r="GT292" s="8">
        <v>0</v>
      </c>
      <c r="GU292" s="8" t="s">
        <v>185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185</v>
      </c>
      <c r="HF292" s="8" t="s">
        <v>185</v>
      </c>
      <c r="HG292" s="8"/>
      <c r="HH292" s="8"/>
      <c r="HI292" s="8"/>
      <c r="HJ292" s="8"/>
      <c r="HK292" s="8"/>
      <c r="HL292" s="8"/>
      <c r="HM292" s="8" t="s">
        <v>185</v>
      </c>
      <c r="HN292" s="8" t="s">
        <v>160</v>
      </c>
      <c r="HO292" s="8" t="s">
        <v>162</v>
      </c>
      <c r="HP292" s="8" t="s">
        <v>147</v>
      </c>
      <c r="HQ292" s="8" t="s">
        <v>147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1</v>
      </c>
      <c r="C293">
        <f>ROW(SmtRes!A212)</f>
        <v>212</v>
      </c>
      <c r="D293">
        <f>ROW(EtalonRes!A228)</f>
        <v>228</v>
      </c>
      <c r="E293" t="s">
        <v>178</v>
      </c>
      <c r="F293" t="s">
        <v>433</v>
      </c>
      <c r="G293" t="s">
        <v>434</v>
      </c>
      <c r="H293" t="s">
        <v>270</v>
      </c>
      <c r="I293">
        <v>1</v>
      </c>
      <c r="J293">
        <v>0</v>
      </c>
      <c r="K293">
        <v>1</v>
      </c>
      <c r="L293">
        <v>1</v>
      </c>
      <c r="M293">
        <v>0</v>
      </c>
      <c r="N293">
        <f t="shared" si="162"/>
        <v>1</v>
      </c>
      <c r="O293">
        <f ca="1" t="shared" si="163"/>
        <v>414.09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414.09</v>
      </c>
      <c r="T293">
        <f t="shared" si="164"/>
        <v>0</v>
      </c>
      <c r="U293">
        <f ca="1">SUMIF(SmtRes!AQ211:SmtRes!AQ212,"=1",SmtRes!CV211:SmtRes!CV212)</f>
        <v>0.384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306.43</v>
      </c>
      <c r="Y293">
        <f ca="1" t="shared" si="167"/>
        <v>149.07</v>
      </c>
      <c r="AA293">
        <v>85318795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185</v>
      </c>
      <c r="BE293" t="s">
        <v>185</v>
      </c>
      <c r="BF293" t="s">
        <v>185</v>
      </c>
      <c r="BG293" t="s">
        <v>185</v>
      </c>
      <c r="BH293">
        <v>0</v>
      </c>
      <c r="BI293">
        <v>4</v>
      </c>
      <c r="BJ293" t="s">
        <v>435</v>
      </c>
      <c r="BM293">
        <v>200001</v>
      </c>
      <c r="BN293">
        <v>0</v>
      </c>
      <c r="BO293" t="s">
        <v>185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185</v>
      </c>
      <c r="BZ293">
        <v>74</v>
      </c>
      <c r="CA293">
        <v>36</v>
      </c>
      <c r="CB293" t="s">
        <v>185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409</v>
      </c>
      <c r="CO293">
        <v>0</v>
      </c>
      <c r="CP293">
        <f ca="1" t="shared" si="175"/>
        <v>414.09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306.4266</v>
      </c>
      <c r="CZ293">
        <f ca="1" t="shared" si="179"/>
        <v>149.0724</v>
      </c>
      <c r="DB293">
        <v>72</v>
      </c>
      <c r="DC293" t="s">
        <v>185</v>
      </c>
      <c r="DD293" t="s">
        <v>185</v>
      </c>
      <c r="DE293" t="s">
        <v>410</v>
      </c>
      <c r="DF293" t="s">
        <v>410</v>
      </c>
      <c r="DG293" t="s">
        <v>410</v>
      </c>
      <c r="DH293" t="s">
        <v>185</v>
      </c>
      <c r="DI293" t="s">
        <v>410</v>
      </c>
      <c r="DJ293" t="s">
        <v>410</v>
      </c>
      <c r="DK293" t="s">
        <v>185</v>
      </c>
      <c r="DL293" t="s">
        <v>185</v>
      </c>
      <c r="DM293" t="s">
        <v>185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270</v>
      </c>
      <c r="DW293" t="s">
        <v>270</v>
      </c>
      <c r="DX293">
        <v>1</v>
      </c>
      <c r="DZ293" t="s">
        <v>185</v>
      </c>
      <c r="EA293" t="s">
        <v>185</v>
      </c>
      <c r="EB293" t="s">
        <v>185</v>
      </c>
      <c r="EC293" t="s">
        <v>185</v>
      </c>
      <c r="EE293">
        <v>82815071</v>
      </c>
      <c r="EF293">
        <v>4</v>
      </c>
      <c r="EG293" t="s">
        <v>147</v>
      </c>
      <c r="EH293">
        <v>83</v>
      </c>
      <c r="EI293" t="s">
        <v>147</v>
      </c>
      <c r="EJ293">
        <v>4</v>
      </c>
      <c r="EK293">
        <v>200001</v>
      </c>
      <c r="EL293" t="s">
        <v>411</v>
      </c>
      <c r="EM293" t="s">
        <v>412</v>
      </c>
      <c r="EO293" t="s">
        <v>413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185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869.59</v>
      </c>
      <c r="GN293">
        <f ca="1" t="shared" si="182"/>
        <v>0</v>
      </c>
      <c r="GO293">
        <f ca="1" t="shared" si="183"/>
        <v>0</v>
      </c>
      <c r="GP293">
        <f ca="1" t="shared" si="184"/>
        <v>869.59</v>
      </c>
      <c r="GR293">
        <v>0</v>
      </c>
      <c r="GS293">
        <v>3</v>
      </c>
      <c r="GT293">
        <v>0</v>
      </c>
      <c r="GU293" t="s">
        <v>185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185</v>
      </c>
      <c r="HF293" t="s">
        <v>185</v>
      </c>
      <c r="HM293" t="s">
        <v>185</v>
      </c>
      <c r="HN293" t="s">
        <v>160</v>
      </c>
      <c r="HO293" t="s">
        <v>162</v>
      </c>
      <c r="HP293" t="s">
        <v>147</v>
      </c>
      <c r="HQ293" t="s">
        <v>147</v>
      </c>
      <c r="HS293">
        <v>0</v>
      </c>
      <c r="IK293">
        <v>0</v>
      </c>
    </row>
    <row r="294" spans="1:255">
      <c r="A294" s="8">
        <v>17</v>
      </c>
      <c r="B294" s="8">
        <v>1</v>
      </c>
      <c r="C294" s="8">
        <f>ROW(SmtRes!A214)</f>
        <v>214</v>
      </c>
      <c r="D294" s="8">
        <f>ROW(EtalonRes!A230)</f>
        <v>230</v>
      </c>
      <c r="E294" s="8" t="s">
        <v>180</v>
      </c>
      <c r="F294" s="8" t="s">
        <v>436</v>
      </c>
      <c r="G294" s="8" t="s">
        <v>437</v>
      </c>
      <c r="H294" s="8" t="s">
        <v>270</v>
      </c>
      <c r="I294" s="8">
        <v>1</v>
      </c>
      <c r="J294" s="8">
        <v>0</v>
      </c>
      <c r="K294" s="8">
        <v>1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1294.02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1294.02</v>
      </c>
      <c r="T294" s="8">
        <f t="shared" si="164"/>
        <v>0</v>
      </c>
      <c r="U294" s="8">
        <f ca="1">SUMIF(SmtRes!AQ213:SmtRes!AQ214,"=1",SmtRes!CV213:SmtRes!CV214)</f>
        <v>1.2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957.57</v>
      </c>
      <c r="Y294" s="8">
        <f ca="1" t="shared" si="167"/>
        <v>465.85</v>
      </c>
      <c r="Z294" s="8"/>
      <c r="AA294" s="8">
        <v>85318860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185</v>
      </c>
      <c r="BE294" s="8" t="s">
        <v>185</v>
      </c>
      <c r="BF294" s="8" t="s">
        <v>185</v>
      </c>
      <c r="BG294" s="8" t="s">
        <v>185</v>
      </c>
      <c r="BH294" s="8">
        <v>0</v>
      </c>
      <c r="BI294" s="8">
        <v>4</v>
      </c>
      <c r="BJ294" s="8" t="s">
        <v>438</v>
      </c>
      <c r="BK294" s="8"/>
      <c r="BL294" s="8"/>
      <c r="BM294" s="8">
        <v>200001</v>
      </c>
      <c r="BN294" s="8">
        <v>0</v>
      </c>
      <c r="BO294" s="8" t="s">
        <v>185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185</v>
      </c>
      <c r="BZ294" s="8">
        <v>74</v>
      </c>
      <c r="CA294" s="8">
        <v>36</v>
      </c>
      <c r="CB294" s="8" t="s">
        <v>185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409</v>
      </c>
      <c r="CO294" s="8">
        <v>0</v>
      </c>
      <c r="CP294" s="8">
        <f ca="1" t="shared" si="175"/>
        <v>1294.02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957.5748</v>
      </c>
      <c r="CZ294" s="8">
        <f ca="1" t="shared" si="179"/>
        <v>465.8472</v>
      </c>
      <c r="DA294" s="8"/>
      <c r="DB294" s="8">
        <v>73</v>
      </c>
      <c r="DC294" s="8" t="s">
        <v>185</v>
      </c>
      <c r="DD294" s="8" t="s">
        <v>185</v>
      </c>
      <c r="DE294" s="8" t="s">
        <v>410</v>
      </c>
      <c r="DF294" s="8" t="s">
        <v>410</v>
      </c>
      <c r="DG294" s="8" t="s">
        <v>410</v>
      </c>
      <c r="DH294" s="8" t="s">
        <v>185</v>
      </c>
      <c r="DI294" s="8" t="s">
        <v>410</v>
      </c>
      <c r="DJ294" s="8" t="s">
        <v>410</v>
      </c>
      <c r="DK294" s="8" t="s">
        <v>185</v>
      </c>
      <c r="DL294" s="8" t="s">
        <v>185</v>
      </c>
      <c r="DM294" s="8" t="s">
        <v>185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270</v>
      </c>
      <c r="DW294" s="8" t="s">
        <v>270</v>
      </c>
      <c r="DX294" s="8">
        <v>1</v>
      </c>
      <c r="DY294" s="8"/>
      <c r="DZ294" s="8" t="s">
        <v>185</v>
      </c>
      <c r="EA294" s="8" t="s">
        <v>185</v>
      </c>
      <c r="EB294" s="8" t="s">
        <v>185</v>
      </c>
      <c r="EC294" s="8" t="s">
        <v>185</v>
      </c>
      <c r="ED294" s="8"/>
      <c r="EE294" s="8">
        <v>82815071</v>
      </c>
      <c r="EF294" s="8">
        <v>4</v>
      </c>
      <c r="EG294" s="8" t="s">
        <v>147</v>
      </c>
      <c r="EH294" s="8">
        <v>83</v>
      </c>
      <c r="EI294" s="8" t="s">
        <v>147</v>
      </c>
      <c r="EJ294" s="8">
        <v>4</v>
      </c>
      <c r="EK294" s="8">
        <v>200001</v>
      </c>
      <c r="EL294" s="8" t="s">
        <v>411</v>
      </c>
      <c r="EM294" s="8" t="s">
        <v>412</v>
      </c>
      <c r="EN294" s="8"/>
      <c r="EO294" s="8" t="s">
        <v>413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185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2717.44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2717.44</v>
      </c>
      <c r="GQ294" s="8"/>
      <c r="GR294" s="8">
        <v>0</v>
      </c>
      <c r="GS294" s="8">
        <v>3</v>
      </c>
      <c r="GT294" s="8">
        <v>0</v>
      </c>
      <c r="GU294" s="8" t="s">
        <v>185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185</v>
      </c>
      <c r="HF294" s="8" t="s">
        <v>185</v>
      </c>
      <c r="HG294" s="8"/>
      <c r="HH294" s="8"/>
      <c r="HI294" s="8"/>
      <c r="HJ294" s="8"/>
      <c r="HK294" s="8"/>
      <c r="HL294" s="8"/>
      <c r="HM294" s="8" t="s">
        <v>185</v>
      </c>
      <c r="HN294" s="8" t="s">
        <v>160</v>
      </c>
      <c r="HO294" s="8" t="s">
        <v>162</v>
      </c>
      <c r="HP294" s="8" t="s">
        <v>147</v>
      </c>
      <c r="HQ294" s="8" t="s">
        <v>147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1</v>
      </c>
      <c r="C295">
        <f>ROW(SmtRes!A216)</f>
        <v>216</v>
      </c>
      <c r="D295">
        <f>ROW(EtalonRes!A232)</f>
        <v>232</v>
      </c>
      <c r="E295" t="s">
        <v>180</v>
      </c>
      <c r="F295" t="s">
        <v>436</v>
      </c>
      <c r="G295" t="s">
        <v>437</v>
      </c>
      <c r="H295" t="s">
        <v>270</v>
      </c>
      <c r="I295">
        <v>1</v>
      </c>
      <c r="J295">
        <v>0</v>
      </c>
      <c r="K295">
        <v>1</v>
      </c>
      <c r="L295">
        <v>1</v>
      </c>
      <c r="M295">
        <v>0</v>
      </c>
      <c r="N295">
        <f t="shared" si="162"/>
        <v>1</v>
      </c>
      <c r="O295">
        <f ca="1" t="shared" si="163"/>
        <v>1294.02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1294.02</v>
      </c>
      <c r="T295">
        <f t="shared" si="164"/>
        <v>0</v>
      </c>
      <c r="U295">
        <f ca="1">SUMIF(SmtRes!AQ215:SmtRes!AQ216,"=1",SmtRes!CV215:SmtRes!CV216)</f>
        <v>1.2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957.57</v>
      </c>
      <c r="Y295">
        <f ca="1" t="shared" si="167"/>
        <v>465.85</v>
      </c>
      <c r="AA295">
        <v>85318795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185</v>
      </c>
      <c r="BE295" t="s">
        <v>185</v>
      </c>
      <c r="BF295" t="s">
        <v>185</v>
      </c>
      <c r="BG295" t="s">
        <v>185</v>
      </c>
      <c r="BH295">
        <v>0</v>
      </c>
      <c r="BI295">
        <v>4</v>
      </c>
      <c r="BJ295" t="s">
        <v>438</v>
      </c>
      <c r="BM295">
        <v>200001</v>
      </c>
      <c r="BN295">
        <v>0</v>
      </c>
      <c r="BO295" t="s">
        <v>185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185</v>
      </c>
      <c r="BZ295">
        <v>74</v>
      </c>
      <c r="CA295">
        <v>36</v>
      </c>
      <c r="CB295" t="s">
        <v>185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409</v>
      </c>
      <c r="CO295">
        <v>0</v>
      </c>
      <c r="CP295">
        <f ca="1" t="shared" si="175"/>
        <v>1294.02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957.5748</v>
      </c>
      <c r="CZ295">
        <f ca="1" t="shared" si="179"/>
        <v>465.8472</v>
      </c>
      <c r="DB295">
        <v>74</v>
      </c>
      <c r="DC295" t="s">
        <v>185</v>
      </c>
      <c r="DD295" t="s">
        <v>185</v>
      </c>
      <c r="DE295" t="s">
        <v>410</v>
      </c>
      <c r="DF295" t="s">
        <v>410</v>
      </c>
      <c r="DG295" t="s">
        <v>410</v>
      </c>
      <c r="DH295" t="s">
        <v>185</v>
      </c>
      <c r="DI295" t="s">
        <v>410</v>
      </c>
      <c r="DJ295" t="s">
        <v>410</v>
      </c>
      <c r="DK295" t="s">
        <v>185</v>
      </c>
      <c r="DL295" t="s">
        <v>185</v>
      </c>
      <c r="DM295" t="s">
        <v>185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270</v>
      </c>
      <c r="DW295" t="s">
        <v>270</v>
      </c>
      <c r="DX295">
        <v>1</v>
      </c>
      <c r="DZ295" t="s">
        <v>185</v>
      </c>
      <c r="EA295" t="s">
        <v>185</v>
      </c>
      <c r="EB295" t="s">
        <v>185</v>
      </c>
      <c r="EC295" t="s">
        <v>185</v>
      </c>
      <c r="EE295">
        <v>82815071</v>
      </c>
      <c r="EF295">
        <v>4</v>
      </c>
      <c r="EG295" t="s">
        <v>147</v>
      </c>
      <c r="EH295">
        <v>83</v>
      </c>
      <c r="EI295" t="s">
        <v>147</v>
      </c>
      <c r="EJ295">
        <v>4</v>
      </c>
      <c r="EK295">
        <v>200001</v>
      </c>
      <c r="EL295" t="s">
        <v>411</v>
      </c>
      <c r="EM295" t="s">
        <v>412</v>
      </c>
      <c r="EO295" t="s">
        <v>413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185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2717.44</v>
      </c>
      <c r="GN295">
        <f ca="1" t="shared" si="182"/>
        <v>0</v>
      </c>
      <c r="GO295">
        <f ca="1" t="shared" si="183"/>
        <v>0</v>
      </c>
      <c r="GP295">
        <f ca="1" t="shared" si="184"/>
        <v>2717.44</v>
      </c>
      <c r="GR295">
        <v>0</v>
      </c>
      <c r="GS295">
        <v>3</v>
      </c>
      <c r="GT295">
        <v>0</v>
      </c>
      <c r="GU295" t="s">
        <v>185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185</v>
      </c>
      <c r="HF295" t="s">
        <v>185</v>
      </c>
      <c r="HM295" t="s">
        <v>185</v>
      </c>
      <c r="HN295" t="s">
        <v>160</v>
      </c>
      <c r="HO295" t="s">
        <v>162</v>
      </c>
      <c r="HP295" t="s">
        <v>147</v>
      </c>
      <c r="HQ295" t="s">
        <v>147</v>
      </c>
      <c r="HS295">
        <v>0</v>
      </c>
      <c r="IK295">
        <v>0</v>
      </c>
    </row>
    <row r="297" spans="1:206">
      <c r="A297" s="7">
        <v>51</v>
      </c>
      <c r="B297" s="7">
        <f>B274</f>
        <v>1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22130.22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22130.22</v>
      </c>
      <c r="T297" s="7">
        <f t="shared" si="188"/>
        <v>0</v>
      </c>
      <c r="U297" s="7">
        <f ca="1">AH297</f>
        <v>21.66912</v>
      </c>
      <c r="V297" s="7">
        <f ca="1">AI297</f>
        <v>0</v>
      </c>
      <c r="W297" s="7">
        <f>ROUND(AJ297,2)</f>
        <v>0</v>
      </c>
      <c r="X297" s="7">
        <f ca="1">ROUND(AK297,2)</f>
        <v>16376.36</v>
      </c>
      <c r="Y297" s="7">
        <f ca="1">ROUND(AL297,2)</f>
        <v>7966.87</v>
      </c>
      <c r="Z297" s="7"/>
      <c r="AA297" s="7"/>
      <c r="AB297" s="7">
        <f ca="1">ROUND(SUMIF(AA278:AA295,"=85318860",O278:O295),2)</f>
        <v>22130.22</v>
      </c>
      <c r="AC297" s="7">
        <f ca="1">ROUND(SUMIF(AA278:AA295,"=85318860",P278:P295),2)</f>
        <v>0</v>
      </c>
      <c r="AD297" s="7">
        <f ca="1">ROUND(SUMIF(AA278:AA295,"=85318860",Q278:Q295),2)</f>
        <v>0</v>
      </c>
      <c r="AE297" s="7">
        <f ca="1">ROUND(SUMIF(AA278:AA295,"=85318860",R278:R295),2)</f>
        <v>0</v>
      </c>
      <c r="AF297" s="7">
        <f ca="1">ROUND(SUMIF(AA278:AA295,"=85318860",S278:S295),2)</f>
        <v>22130.22</v>
      </c>
      <c r="AG297" s="7">
        <f>ROUND(SUMIF(AA278:AA295,"=85318860",T278:T295),2)</f>
        <v>0</v>
      </c>
      <c r="AH297" s="7">
        <f ca="1">SUMIF(AA278:AA295,"=85318860",U278:U295)</f>
        <v>21.66912</v>
      </c>
      <c r="AI297" s="7">
        <f ca="1">SUMIF(AA278:AA295,"=85318860",V278:V295)</f>
        <v>0</v>
      </c>
      <c r="AJ297" s="7">
        <f>ROUND(SUMIF(AA278:AA295,"=85318860",W278:W295),2)</f>
        <v>0</v>
      </c>
      <c r="AK297" s="7">
        <f ca="1">ROUND(SUMIF(AA278:AA295,"=85318860",X278:X295),2)</f>
        <v>16376.36</v>
      </c>
      <c r="AL297" s="7">
        <f ca="1">ROUND(SUMIF(AA278:AA295,"=85318860",Y278:Y295),2)</f>
        <v>7966.87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46473.45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46473.45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ROUND(SUMIF(AA278:AA295,"=85318860",FQ278:FQ295),2)</f>
        <v>0</v>
      </c>
      <c r="BY297" s="7">
        <f>ROUND(SUMIF(AA278:AA295,"=85318860",FR278:FR295),2)</f>
        <v>0</v>
      </c>
      <c r="BZ297" s="7">
        <f ca="1">ROUND(SUMIF(AA278:AA295,"=85318860",GL278:GL295),2)</f>
        <v>0</v>
      </c>
      <c r="CA297" s="7">
        <f ca="1">ROUND(SUMIF(AA278:AA295,"=85318860",GM278:GM295),2)</f>
        <v>46473.45</v>
      </c>
      <c r="CB297" s="7">
        <f ca="1">ROUND(SUMIF(AA278:AA295,"=85318860",GN278:GN295),2)</f>
        <v>0</v>
      </c>
      <c r="CC297" s="7">
        <f ca="1">ROUND(SUMIF(AA278:AA295,"=85318860",GO278:GO295),2)</f>
        <v>0</v>
      </c>
      <c r="CD297" s="7">
        <f ca="1">ROUND(SUMIF(AA278:AA295,"=85318860",GP278:GP295),2)</f>
        <v>46473.45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ROUND(SUMIF(AA278:AA295,"=85318860",GX278:GX295),2)</f>
        <v>0</v>
      </c>
      <c r="CK297" s="7">
        <f>ROUND(SUMIF(AA278:AA295,"=85318860",GY278:GY295),2)</f>
        <v>0</v>
      </c>
      <c r="CL297" s="7">
        <f>ROUND(SUMIF(AA278:AA295,"=85318860",GZ278:GZ295),2)</f>
        <v>0</v>
      </c>
      <c r="CM297" s="7">
        <f>ROUND(SUMIF(AA278:AA295,"=85318860",HD278:HD295),2)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22130.22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22130.22</v>
      </c>
      <c r="DL297" s="4">
        <f t="shared" si="190"/>
        <v>0</v>
      </c>
      <c r="DM297" s="4">
        <f ca="1">DZ297</f>
        <v>21.66912</v>
      </c>
      <c r="DN297" s="4">
        <f ca="1">EA297</f>
        <v>0</v>
      </c>
      <c r="DO297" s="4">
        <f>ROUND(EB297,2)</f>
        <v>0</v>
      </c>
      <c r="DP297" s="4">
        <f ca="1">ROUND(EC297,2)</f>
        <v>16376.36</v>
      </c>
      <c r="DQ297" s="4">
        <f ca="1">ROUND(ED297,2)</f>
        <v>7966.87</v>
      </c>
      <c r="DR297" s="4"/>
      <c r="DS297" s="4"/>
      <c r="DT297" s="4">
        <f ca="1">ROUND(SUMIF(AA278:AA295,"=85318795",O278:O295),2)</f>
        <v>22130.22</v>
      </c>
      <c r="DU297" s="4">
        <f ca="1">ROUND(SUMIF(AA278:AA295,"=85318795",P278:P295),2)</f>
        <v>0</v>
      </c>
      <c r="DV297" s="4">
        <f ca="1">ROUND(SUMIF(AA278:AA295,"=85318795",Q278:Q295),2)</f>
        <v>0</v>
      </c>
      <c r="DW297" s="4">
        <f ca="1">ROUND(SUMIF(AA278:AA295,"=85318795",R278:R295),2)</f>
        <v>0</v>
      </c>
      <c r="DX297" s="4">
        <f ca="1">ROUND(SUMIF(AA278:AA295,"=85318795",S278:S295),2)</f>
        <v>22130.22</v>
      </c>
      <c r="DY297" s="4">
        <f>ROUND(SUMIF(AA278:AA295,"=85318795",T278:T295),2)</f>
        <v>0</v>
      </c>
      <c r="DZ297" s="4">
        <f ca="1">SUMIF(AA278:AA295,"=85318795",U278:U295)</f>
        <v>21.66912</v>
      </c>
      <c r="EA297" s="4">
        <f ca="1">SUMIF(AA278:AA295,"=85318795",V278:V295)</f>
        <v>0</v>
      </c>
      <c r="EB297" s="4">
        <f>ROUND(SUMIF(AA278:AA295,"=85318795",W278:W295),2)</f>
        <v>0</v>
      </c>
      <c r="EC297" s="4">
        <f ca="1">ROUND(SUMIF(AA278:AA295,"=85318795",X278:X295),2)</f>
        <v>16376.36</v>
      </c>
      <c r="ED297" s="4">
        <f ca="1">ROUND(SUMIF(AA278:AA295,"=85318795",Y278:Y295),2)</f>
        <v>7966.87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46473.45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46473.45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ROUND(SUMIF(AA278:AA295,"=85318795",FQ278:FQ295),2)</f>
        <v>0</v>
      </c>
      <c r="FQ297" s="4">
        <f>ROUND(SUMIF(AA278:AA295,"=85318795",FR278:FR295),2)</f>
        <v>0</v>
      </c>
      <c r="FR297" s="4">
        <f ca="1">ROUND(SUMIF(AA278:AA295,"=85318795",GL278:GL295),2)</f>
        <v>0</v>
      </c>
      <c r="FS297" s="4">
        <f ca="1">ROUND(SUMIF(AA278:AA295,"=85318795",GM278:GM295),2)</f>
        <v>46473.45</v>
      </c>
      <c r="FT297" s="4">
        <f ca="1">ROUND(SUMIF(AA278:AA295,"=85318795",GN278:GN295),2)</f>
        <v>0</v>
      </c>
      <c r="FU297" s="4">
        <f ca="1">ROUND(SUMIF(AA278:AA295,"=85318795",GO278:GO295),2)</f>
        <v>0</v>
      </c>
      <c r="FV297" s="4">
        <f ca="1">ROUND(SUMIF(AA278:AA295,"=85318795",GP278:GP295),2)</f>
        <v>46473.45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ROUND(SUMIF(AA278:AA295,"=85318795",GX278:GX295),2)</f>
        <v>0</v>
      </c>
      <c r="GC297" s="4">
        <f>ROUND(SUMIF(AA278:AA295,"=85318795",GY278:GY295),2)</f>
        <v>0</v>
      </c>
      <c r="GD297" s="4">
        <f>ROUND(SUMIF(AA278:AA295,"=85318795",GZ278:GZ295),2)</f>
        <v>0</v>
      </c>
      <c r="GE297" s="4">
        <f>ROUND(SUMIF(AA278:AA295,"=85318795",HD278:HD295),2)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22130.22</v>
      </c>
      <c r="G299" s="9" t="s">
        <v>273</v>
      </c>
      <c r="H299" s="9" t="s">
        <v>274</v>
      </c>
      <c r="I299" s="9"/>
      <c r="J299" s="9"/>
      <c r="K299" s="9">
        <v>201</v>
      </c>
      <c r="L299" s="9">
        <v>1</v>
      </c>
      <c r="M299" s="9">
        <v>3</v>
      </c>
      <c r="N299" s="9" t="s">
        <v>185</v>
      </c>
      <c r="O299" s="9">
        <v>2</v>
      </c>
      <c r="P299" s="9">
        <f ca="1">ROUND(Source!DG297,O299)</f>
        <v>22130.22</v>
      </c>
      <c r="Q299" s="9"/>
      <c r="R299" s="9"/>
      <c r="S299" s="9"/>
      <c r="T299" s="9"/>
      <c r="U299" s="9"/>
      <c r="V299" s="9"/>
      <c r="W299" s="9">
        <v>22130.22</v>
      </c>
      <c r="X299" s="9">
        <v>1</v>
      </c>
      <c r="Y299" s="9">
        <v>22130.22</v>
      </c>
      <c r="Z299" s="9">
        <v>22130.22</v>
      </c>
      <c r="AA299" s="9">
        <v>1</v>
      </c>
      <c r="AB299" s="9">
        <v>22130.22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275</v>
      </c>
      <c r="H300" s="9" t="s">
        <v>276</v>
      </c>
      <c r="I300" s="9"/>
      <c r="J300" s="9"/>
      <c r="K300" s="9">
        <v>202</v>
      </c>
      <c r="L300" s="9">
        <v>2</v>
      </c>
      <c r="M300" s="9">
        <v>3</v>
      </c>
      <c r="N300" s="9" t="s">
        <v>185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277</v>
      </c>
      <c r="H301" s="9" t="s">
        <v>278</v>
      </c>
      <c r="I301" s="9"/>
      <c r="J301" s="9"/>
      <c r="K301" s="9">
        <v>222</v>
      </c>
      <c r="L301" s="9">
        <v>3</v>
      </c>
      <c r="M301" s="9">
        <v>3</v>
      </c>
      <c r="N301" s="9" t="s">
        <v>185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279</v>
      </c>
      <c r="H302" s="9" t="s">
        <v>280</v>
      </c>
      <c r="I302" s="9"/>
      <c r="J302" s="9"/>
      <c r="K302" s="9">
        <v>225</v>
      </c>
      <c r="L302" s="9">
        <v>4</v>
      </c>
      <c r="M302" s="9">
        <v>3</v>
      </c>
      <c r="N302" s="9" t="s">
        <v>185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281</v>
      </c>
      <c r="H303" s="9" t="s">
        <v>282</v>
      </c>
      <c r="I303" s="9"/>
      <c r="J303" s="9"/>
      <c r="K303" s="9">
        <v>226</v>
      </c>
      <c r="L303" s="9">
        <v>5</v>
      </c>
      <c r="M303" s="9">
        <v>3</v>
      </c>
      <c r="N303" s="9" t="s">
        <v>185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283</v>
      </c>
      <c r="H304" s="9" t="s">
        <v>284</v>
      </c>
      <c r="I304" s="9"/>
      <c r="J304" s="9"/>
      <c r="K304" s="9">
        <v>227</v>
      </c>
      <c r="L304" s="9">
        <v>6</v>
      </c>
      <c r="M304" s="9">
        <v>3</v>
      </c>
      <c r="N304" s="9" t="s">
        <v>185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285</v>
      </c>
      <c r="H305" s="9" t="s">
        <v>286</v>
      </c>
      <c r="I305" s="9"/>
      <c r="J305" s="9"/>
      <c r="K305" s="9">
        <v>228</v>
      </c>
      <c r="L305" s="9">
        <v>7</v>
      </c>
      <c r="M305" s="9">
        <v>3</v>
      </c>
      <c r="N305" s="9" t="s">
        <v>185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287</v>
      </c>
      <c r="H306" s="9" t="s">
        <v>288</v>
      </c>
      <c r="I306" s="9"/>
      <c r="J306" s="9"/>
      <c r="K306" s="9">
        <v>216</v>
      </c>
      <c r="L306" s="9">
        <v>8</v>
      </c>
      <c r="M306" s="9">
        <v>3</v>
      </c>
      <c r="N306" s="9" t="s">
        <v>185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289</v>
      </c>
      <c r="H307" s="9" t="s">
        <v>290</v>
      </c>
      <c r="I307" s="9"/>
      <c r="J307" s="9"/>
      <c r="K307" s="9">
        <v>223</v>
      </c>
      <c r="L307" s="9">
        <v>9</v>
      </c>
      <c r="M307" s="9">
        <v>3</v>
      </c>
      <c r="N307" s="9" t="s">
        <v>185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291</v>
      </c>
      <c r="H308" s="9" t="s">
        <v>292</v>
      </c>
      <c r="I308" s="9"/>
      <c r="J308" s="9"/>
      <c r="K308" s="9">
        <v>229</v>
      </c>
      <c r="L308" s="9">
        <v>10</v>
      </c>
      <c r="M308" s="9">
        <v>3</v>
      </c>
      <c r="N308" s="9" t="s">
        <v>185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293</v>
      </c>
      <c r="H309" s="9" t="s">
        <v>294</v>
      </c>
      <c r="I309" s="9"/>
      <c r="J309" s="9"/>
      <c r="K309" s="9">
        <v>203</v>
      </c>
      <c r="L309" s="9">
        <v>11</v>
      </c>
      <c r="M309" s="9">
        <v>3</v>
      </c>
      <c r="N309" s="9" t="s">
        <v>185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295</v>
      </c>
      <c r="H310" s="9" t="s">
        <v>296</v>
      </c>
      <c r="I310" s="9"/>
      <c r="J310" s="9"/>
      <c r="K310" s="9">
        <v>231</v>
      </c>
      <c r="L310" s="9">
        <v>12</v>
      </c>
      <c r="M310" s="9">
        <v>3</v>
      </c>
      <c r="N310" s="9" t="s">
        <v>185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297</v>
      </c>
      <c r="H311" s="9" t="s">
        <v>298</v>
      </c>
      <c r="I311" s="9"/>
      <c r="J311" s="9"/>
      <c r="K311" s="9">
        <v>204</v>
      </c>
      <c r="L311" s="9">
        <v>13</v>
      </c>
      <c r="M311" s="9">
        <v>3</v>
      </c>
      <c r="N311" s="9" t="s">
        <v>185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22130.22</v>
      </c>
      <c r="G312" s="9" t="s">
        <v>299</v>
      </c>
      <c r="H312" s="9" t="s">
        <v>300</v>
      </c>
      <c r="I312" s="9"/>
      <c r="J312" s="9"/>
      <c r="K312" s="9">
        <v>205</v>
      </c>
      <c r="L312" s="9">
        <v>14</v>
      </c>
      <c r="M312" s="9">
        <v>3</v>
      </c>
      <c r="N312" s="9" t="s">
        <v>185</v>
      </c>
      <c r="O312" s="9">
        <v>2</v>
      </c>
      <c r="P312" s="9">
        <f ca="1">ROUND(Source!DK297,O312)</f>
        <v>22130.22</v>
      </c>
      <c r="Q312" s="9"/>
      <c r="R312" s="9"/>
      <c r="S312" s="9"/>
      <c r="T312" s="9"/>
      <c r="U312" s="9"/>
      <c r="V312" s="9"/>
      <c r="W312" s="9">
        <v>22130.22</v>
      </c>
      <c r="X312" s="9">
        <v>1</v>
      </c>
      <c r="Y312" s="9">
        <v>22130.22</v>
      </c>
      <c r="Z312" s="9">
        <v>22130.22</v>
      </c>
      <c r="AA312" s="9">
        <v>1</v>
      </c>
      <c r="AB312" s="9">
        <v>22130.22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301</v>
      </c>
      <c r="H313" s="9" t="s">
        <v>302</v>
      </c>
      <c r="I313" s="9"/>
      <c r="J313" s="9"/>
      <c r="K313" s="9">
        <v>232</v>
      </c>
      <c r="L313" s="9">
        <v>15</v>
      </c>
      <c r="M313" s="9">
        <v>3</v>
      </c>
      <c r="N313" s="9" t="s">
        <v>185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303</v>
      </c>
      <c r="H314" s="9" t="s">
        <v>304</v>
      </c>
      <c r="I314" s="9"/>
      <c r="J314" s="9"/>
      <c r="K314" s="9">
        <v>214</v>
      </c>
      <c r="L314" s="9">
        <v>16</v>
      </c>
      <c r="M314" s="9">
        <v>3</v>
      </c>
      <c r="N314" s="9" t="s">
        <v>185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305</v>
      </c>
      <c r="H315" s="9" t="s">
        <v>306</v>
      </c>
      <c r="I315" s="9"/>
      <c r="J315" s="9"/>
      <c r="K315" s="9">
        <v>215</v>
      </c>
      <c r="L315" s="9">
        <v>17</v>
      </c>
      <c r="M315" s="9">
        <v>3</v>
      </c>
      <c r="N315" s="9" t="s">
        <v>185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46473.45</v>
      </c>
      <c r="G316" s="9" t="s">
        <v>307</v>
      </c>
      <c r="H316" s="9" t="s">
        <v>308</v>
      </c>
      <c r="I316" s="9"/>
      <c r="J316" s="9"/>
      <c r="K316" s="9">
        <v>217</v>
      </c>
      <c r="L316" s="9">
        <v>18</v>
      </c>
      <c r="M316" s="9">
        <v>3</v>
      </c>
      <c r="N316" s="9" t="s">
        <v>185</v>
      </c>
      <c r="O316" s="9">
        <v>2</v>
      </c>
      <c r="P316" s="9">
        <f ca="1">ROUND(Source!EM297,O316)</f>
        <v>46473.45</v>
      </c>
      <c r="Q316" s="9"/>
      <c r="R316" s="9"/>
      <c r="S316" s="9"/>
      <c r="T316" s="9"/>
      <c r="U316" s="9"/>
      <c r="V316" s="9"/>
      <c r="W316" s="9">
        <v>46473.45</v>
      </c>
      <c r="X316" s="9">
        <v>1</v>
      </c>
      <c r="Y316" s="9">
        <v>46473.45</v>
      </c>
      <c r="Z316" s="9">
        <v>46473.45</v>
      </c>
      <c r="AA316" s="9">
        <v>1</v>
      </c>
      <c r="AB316" s="9">
        <v>46473.45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309</v>
      </c>
      <c r="H317" s="9" t="s">
        <v>310</v>
      </c>
      <c r="I317" s="9"/>
      <c r="J317" s="9"/>
      <c r="K317" s="9">
        <v>230</v>
      </c>
      <c r="L317" s="9">
        <v>19</v>
      </c>
      <c r="M317" s="9">
        <v>3</v>
      </c>
      <c r="N317" s="9" t="s">
        <v>185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311</v>
      </c>
      <c r="H318" s="9" t="s">
        <v>312</v>
      </c>
      <c r="I318" s="9"/>
      <c r="J318" s="9"/>
      <c r="K318" s="9">
        <v>206</v>
      </c>
      <c r="L318" s="9">
        <v>20</v>
      </c>
      <c r="M318" s="9">
        <v>3</v>
      </c>
      <c r="N318" s="9" t="s">
        <v>185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21.66912</v>
      </c>
      <c r="G319" s="9" t="s">
        <v>313</v>
      </c>
      <c r="H319" s="9" t="s">
        <v>314</v>
      </c>
      <c r="I319" s="9"/>
      <c r="J319" s="9"/>
      <c r="K319" s="9">
        <v>207</v>
      </c>
      <c r="L319" s="9">
        <v>21</v>
      </c>
      <c r="M319" s="9">
        <v>3</v>
      </c>
      <c r="N319" s="9" t="s">
        <v>185</v>
      </c>
      <c r="O319" s="9">
        <v>7</v>
      </c>
      <c r="P319" s="9">
        <f ca="1">ROUND(Source!DM297,O319)</f>
        <v>21.66912</v>
      </c>
      <c r="Q319" s="9"/>
      <c r="R319" s="9"/>
      <c r="S319" s="9"/>
      <c r="T319" s="9"/>
      <c r="U319" s="9"/>
      <c r="V319" s="9"/>
      <c r="W319" s="9">
        <v>21.66912</v>
      </c>
      <c r="X319" s="9">
        <v>1</v>
      </c>
      <c r="Y319" s="9">
        <v>21.66912</v>
      </c>
      <c r="Z319" s="9">
        <v>21.66912</v>
      </c>
      <c r="AA319" s="9">
        <v>1</v>
      </c>
      <c r="AB319" s="9">
        <v>21.66912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315</v>
      </c>
      <c r="H320" s="9" t="s">
        <v>316</v>
      </c>
      <c r="I320" s="9"/>
      <c r="J320" s="9"/>
      <c r="K320" s="9">
        <v>208</v>
      </c>
      <c r="L320" s="9">
        <v>22</v>
      </c>
      <c r="M320" s="9">
        <v>3</v>
      </c>
      <c r="N320" s="9" t="s">
        <v>185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317</v>
      </c>
      <c r="H321" s="9" t="s">
        <v>318</v>
      </c>
      <c r="I321" s="9"/>
      <c r="J321" s="9"/>
      <c r="K321" s="9">
        <v>209</v>
      </c>
      <c r="L321" s="9">
        <v>23</v>
      </c>
      <c r="M321" s="9">
        <v>3</v>
      </c>
      <c r="N321" s="9" t="s">
        <v>185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319</v>
      </c>
      <c r="H322" s="9" t="s">
        <v>320</v>
      </c>
      <c r="I322" s="9"/>
      <c r="J322" s="9"/>
      <c r="K322" s="9">
        <v>233</v>
      </c>
      <c r="L322" s="9">
        <v>24</v>
      </c>
      <c r="M322" s="9">
        <v>3</v>
      </c>
      <c r="N322" s="9" t="s">
        <v>185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16376.36</v>
      </c>
      <c r="G323" s="9" t="s">
        <v>321</v>
      </c>
      <c r="H323" s="9" t="s">
        <v>322</v>
      </c>
      <c r="I323" s="9"/>
      <c r="J323" s="9"/>
      <c r="K323" s="9">
        <v>210</v>
      </c>
      <c r="L323" s="9">
        <v>25</v>
      </c>
      <c r="M323" s="9">
        <v>3</v>
      </c>
      <c r="N323" s="9" t="s">
        <v>185</v>
      </c>
      <c r="O323" s="9">
        <v>2</v>
      </c>
      <c r="P323" s="9">
        <f ca="1">ROUND(Source!DP297,O323)</f>
        <v>16376.36</v>
      </c>
      <c r="Q323" s="9"/>
      <c r="R323" s="9"/>
      <c r="S323" s="9"/>
      <c r="T323" s="9"/>
      <c r="U323" s="9"/>
      <c r="V323" s="9"/>
      <c r="W323" s="9">
        <v>16376.36</v>
      </c>
      <c r="X323" s="9">
        <v>1</v>
      </c>
      <c r="Y323" s="9">
        <v>16376.36</v>
      </c>
      <c r="Z323" s="9">
        <v>16376.36</v>
      </c>
      <c r="AA323" s="9">
        <v>1</v>
      </c>
      <c r="AB323" s="9">
        <v>16376.36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7966.87</v>
      </c>
      <c r="G324" s="9" t="s">
        <v>323</v>
      </c>
      <c r="H324" s="9" t="s">
        <v>324</v>
      </c>
      <c r="I324" s="9"/>
      <c r="J324" s="9"/>
      <c r="K324" s="9">
        <v>211</v>
      </c>
      <c r="L324" s="9">
        <v>26</v>
      </c>
      <c r="M324" s="9">
        <v>3</v>
      </c>
      <c r="N324" s="9" t="s">
        <v>185</v>
      </c>
      <c r="O324" s="9">
        <v>2</v>
      </c>
      <c r="P324" s="9">
        <f ca="1">ROUND(Source!DQ297,O324)</f>
        <v>7966.87</v>
      </c>
      <c r="Q324" s="9"/>
      <c r="R324" s="9"/>
      <c r="S324" s="9"/>
      <c r="T324" s="9"/>
      <c r="U324" s="9"/>
      <c r="V324" s="9"/>
      <c r="W324" s="9">
        <v>7966.87</v>
      </c>
      <c r="X324" s="9">
        <v>1</v>
      </c>
      <c r="Y324" s="9">
        <v>7966.87</v>
      </c>
      <c r="Z324" s="9">
        <v>7966.87</v>
      </c>
      <c r="AA324" s="9">
        <v>1</v>
      </c>
      <c r="AB324" s="9">
        <v>7966.87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46473.45</v>
      </c>
      <c r="G325" s="9" t="s">
        <v>325</v>
      </c>
      <c r="H325" s="9" t="s">
        <v>326</v>
      </c>
      <c r="I325" s="9"/>
      <c r="J325" s="9"/>
      <c r="K325" s="9">
        <v>224</v>
      </c>
      <c r="L325" s="9">
        <v>27</v>
      </c>
      <c r="M325" s="9">
        <v>3</v>
      </c>
      <c r="N325" s="9" t="s">
        <v>185</v>
      </c>
      <c r="O325" s="9">
        <v>2</v>
      </c>
      <c r="P325" s="9">
        <f ca="1">ROUND(Source!EJ297,O325)</f>
        <v>46473.45</v>
      </c>
      <c r="Q325" s="9"/>
      <c r="R325" s="9"/>
      <c r="S325" s="9"/>
      <c r="T325" s="9"/>
      <c r="U325" s="9"/>
      <c r="V325" s="9"/>
      <c r="W325" s="9">
        <v>46473.45</v>
      </c>
      <c r="X325" s="9">
        <v>1</v>
      </c>
      <c r="Y325" s="9">
        <v>46473.45</v>
      </c>
      <c r="Z325" s="9">
        <v>46473.45</v>
      </c>
      <c r="AA325" s="9">
        <v>1</v>
      </c>
      <c r="AB325" s="9">
        <v>46473.45</v>
      </c>
    </row>
    <row r="327" spans="1:206">
      <c r="A327" s="7">
        <v>51</v>
      </c>
      <c r="B327" s="7">
        <f>B270</f>
        <v>1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22130.22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22130.22</v>
      </c>
      <c r="T327" s="7">
        <f t="shared" si="192"/>
        <v>0</v>
      </c>
      <c r="U327" s="7">
        <f ca="1">U297+AH327</f>
        <v>21.66912</v>
      </c>
      <c r="V327" s="7">
        <f ca="1">V297+AI327</f>
        <v>0</v>
      </c>
      <c r="W327" s="7">
        <f>ROUND(W297+AJ327,2)</f>
        <v>0</v>
      </c>
      <c r="X327" s="7">
        <f ca="1">ROUND(X297+AK327,2)</f>
        <v>16376.36</v>
      </c>
      <c r="Y327" s="7">
        <f ca="1">ROUND(Y297+AL327,2)</f>
        <v>7966.87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46473.45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46473.45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22130.22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22130.22</v>
      </c>
      <c r="DL327" s="4">
        <f t="shared" si="194"/>
        <v>0</v>
      </c>
      <c r="DM327" s="4">
        <f ca="1">DM297+DZ327</f>
        <v>21.66912</v>
      </c>
      <c r="DN327" s="4">
        <f ca="1">DN297+EA327</f>
        <v>0</v>
      </c>
      <c r="DO327" s="4">
        <f>ROUND(DO297+EB327,2)</f>
        <v>0</v>
      </c>
      <c r="DP327" s="4">
        <f ca="1">ROUND(DP297+EC327,2)</f>
        <v>16376.36</v>
      </c>
      <c r="DQ327" s="4">
        <f ca="1">ROUND(DQ297+ED327,2)</f>
        <v>7966.87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46473.45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46473.45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22130.22</v>
      </c>
      <c r="G329" s="9" t="s">
        <v>273</v>
      </c>
      <c r="H329" s="9" t="s">
        <v>274</v>
      </c>
      <c r="I329" s="9"/>
      <c r="J329" s="9"/>
      <c r="K329" s="9">
        <v>201</v>
      </c>
      <c r="L329" s="9">
        <v>1</v>
      </c>
      <c r="M329" s="9">
        <v>3</v>
      </c>
      <c r="N329" s="9" t="s">
        <v>185</v>
      </c>
      <c r="O329" s="9">
        <v>2</v>
      </c>
      <c r="P329" s="9">
        <f ca="1">ROUND(Source!DG327,O329)</f>
        <v>22130.22</v>
      </c>
      <c r="Q329" s="9"/>
      <c r="R329" s="9"/>
      <c r="S329" s="9"/>
      <c r="T329" s="9"/>
      <c r="U329" s="9"/>
      <c r="V329" s="9"/>
      <c r="W329" s="9">
        <v>22130.22</v>
      </c>
      <c r="X329" s="9">
        <v>1</v>
      </c>
      <c r="Y329" s="9">
        <v>22130.22</v>
      </c>
      <c r="Z329" s="9">
        <v>22130.22</v>
      </c>
      <c r="AA329" s="9">
        <v>1</v>
      </c>
      <c r="AB329" s="9">
        <v>22130.22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275</v>
      </c>
      <c r="H330" s="9" t="s">
        <v>276</v>
      </c>
      <c r="I330" s="9"/>
      <c r="J330" s="9"/>
      <c r="K330" s="9">
        <v>202</v>
      </c>
      <c r="L330" s="9">
        <v>2</v>
      </c>
      <c r="M330" s="9">
        <v>3</v>
      </c>
      <c r="N330" s="9" t="s">
        <v>185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277</v>
      </c>
      <c r="H331" s="9" t="s">
        <v>278</v>
      </c>
      <c r="I331" s="9"/>
      <c r="J331" s="9"/>
      <c r="K331" s="9">
        <v>222</v>
      </c>
      <c r="L331" s="9">
        <v>3</v>
      </c>
      <c r="M331" s="9">
        <v>3</v>
      </c>
      <c r="N331" s="9" t="s">
        <v>185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279</v>
      </c>
      <c r="H332" s="9" t="s">
        <v>280</v>
      </c>
      <c r="I332" s="9"/>
      <c r="J332" s="9"/>
      <c r="K332" s="9">
        <v>225</v>
      </c>
      <c r="L332" s="9">
        <v>4</v>
      </c>
      <c r="M332" s="9">
        <v>3</v>
      </c>
      <c r="N332" s="9" t="s">
        <v>185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281</v>
      </c>
      <c r="H333" s="9" t="s">
        <v>282</v>
      </c>
      <c r="I333" s="9"/>
      <c r="J333" s="9"/>
      <c r="K333" s="9">
        <v>226</v>
      </c>
      <c r="L333" s="9">
        <v>5</v>
      </c>
      <c r="M333" s="9">
        <v>3</v>
      </c>
      <c r="N333" s="9" t="s">
        <v>185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283</v>
      </c>
      <c r="H334" s="9" t="s">
        <v>284</v>
      </c>
      <c r="I334" s="9"/>
      <c r="J334" s="9"/>
      <c r="K334" s="9">
        <v>227</v>
      </c>
      <c r="L334" s="9">
        <v>6</v>
      </c>
      <c r="M334" s="9">
        <v>3</v>
      </c>
      <c r="N334" s="9" t="s">
        <v>185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285</v>
      </c>
      <c r="H335" s="9" t="s">
        <v>286</v>
      </c>
      <c r="I335" s="9"/>
      <c r="J335" s="9"/>
      <c r="K335" s="9">
        <v>228</v>
      </c>
      <c r="L335" s="9">
        <v>7</v>
      </c>
      <c r="M335" s="9">
        <v>3</v>
      </c>
      <c r="N335" s="9" t="s">
        <v>185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287</v>
      </c>
      <c r="H336" s="9" t="s">
        <v>288</v>
      </c>
      <c r="I336" s="9"/>
      <c r="J336" s="9"/>
      <c r="K336" s="9">
        <v>216</v>
      </c>
      <c r="L336" s="9">
        <v>8</v>
      </c>
      <c r="M336" s="9">
        <v>3</v>
      </c>
      <c r="N336" s="9" t="s">
        <v>185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289</v>
      </c>
      <c r="H337" s="9" t="s">
        <v>290</v>
      </c>
      <c r="I337" s="9"/>
      <c r="J337" s="9"/>
      <c r="K337" s="9">
        <v>223</v>
      </c>
      <c r="L337" s="9">
        <v>9</v>
      </c>
      <c r="M337" s="9">
        <v>3</v>
      </c>
      <c r="N337" s="9" t="s">
        <v>185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291</v>
      </c>
      <c r="H338" s="9" t="s">
        <v>292</v>
      </c>
      <c r="I338" s="9"/>
      <c r="J338" s="9"/>
      <c r="K338" s="9">
        <v>229</v>
      </c>
      <c r="L338" s="9">
        <v>10</v>
      </c>
      <c r="M338" s="9">
        <v>3</v>
      </c>
      <c r="N338" s="9" t="s">
        <v>185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293</v>
      </c>
      <c r="H339" s="9" t="s">
        <v>294</v>
      </c>
      <c r="I339" s="9"/>
      <c r="J339" s="9"/>
      <c r="K339" s="9">
        <v>203</v>
      </c>
      <c r="L339" s="9">
        <v>11</v>
      </c>
      <c r="M339" s="9">
        <v>3</v>
      </c>
      <c r="N339" s="9" t="s">
        <v>185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295</v>
      </c>
      <c r="H340" s="9" t="s">
        <v>296</v>
      </c>
      <c r="I340" s="9"/>
      <c r="J340" s="9"/>
      <c r="K340" s="9">
        <v>231</v>
      </c>
      <c r="L340" s="9">
        <v>12</v>
      </c>
      <c r="M340" s="9">
        <v>3</v>
      </c>
      <c r="N340" s="9" t="s">
        <v>185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297</v>
      </c>
      <c r="H341" s="9" t="s">
        <v>298</v>
      </c>
      <c r="I341" s="9"/>
      <c r="J341" s="9"/>
      <c r="K341" s="9">
        <v>204</v>
      </c>
      <c r="L341" s="9">
        <v>13</v>
      </c>
      <c r="M341" s="9">
        <v>3</v>
      </c>
      <c r="N341" s="9" t="s">
        <v>185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22130.22</v>
      </c>
      <c r="G342" s="9" t="s">
        <v>299</v>
      </c>
      <c r="H342" s="9" t="s">
        <v>300</v>
      </c>
      <c r="I342" s="9"/>
      <c r="J342" s="9"/>
      <c r="K342" s="9">
        <v>205</v>
      </c>
      <c r="L342" s="9">
        <v>14</v>
      </c>
      <c r="M342" s="9">
        <v>3</v>
      </c>
      <c r="N342" s="9" t="s">
        <v>185</v>
      </c>
      <c r="O342" s="9">
        <v>2</v>
      </c>
      <c r="P342" s="9">
        <f ca="1">ROUND(Source!DK327,O342)</f>
        <v>22130.22</v>
      </c>
      <c r="Q342" s="9"/>
      <c r="R342" s="9"/>
      <c r="S342" s="9"/>
      <c r="T342" s="9"/>
      <c r="U342" s="9"/>
      <c r="V342" s="9"/>
      <c r="W342" s="9">
        <v>22130.22</v>
      </c>
      <c r="X342" s="9">
        <v>1</v>
      </c>
      <c r="Y342" s="9">
        <v>22130.22</v>
      </c>
      <c r="Z342" s="9">
        <v>22130.22</v>
      </c>
      <c r="AA342" s="9">
        <v>1</v>
      </c>
      <c r="AB342" s="9">
        <v>22130.22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301</v>
      </c>
      <c r="H343" s="9" t="s">
        <v>302</v>
      </c>
      <c r="I343" s="9"/>
      <c r="J343" s="9"/>
      <c r="K343" s="9">
        <v>232</v>
      </c>
      <c r="L343" s="9">
        <v>15</v>
      </c>
      <c r="M343" s="9">
        <v>3</v>
      </c>
      <c r="N343" s="9" t="s">
        <v>185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303</v>
      </c>
      <c r="H344" s="9" t="s">
        <v>304</v>
      </c>
      <c r="I344" s="9"/>
      <c r="J344" s="9"/>
      <c r="K344" s="9">
        <v>214</v>
      </c>
      <c r="L344" s="9">
        <v>16</v>
      </c>
      <c r="M344" s="9">
        <v>3</v>
      </c>
      <c r="N344" s="9" t="s">
        <v>185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305</v>
      </c>
      <c r="H345" s="9" t="s">
        <v>306</v>
      </c>
      <c r="I345" s="9"/>
      <c r="J345" s="9"/>
      <c r="K345" s="9">
        <v>215</v>
      </c>
      <c r="L345" s="9">
        <v>17</v>
      </c>
      <c r="M345" s="9">
        <v>3</v>
      </c>
      <c r="N345" s="9" t="s">
        <v>185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46473.45</v>
      </c>
      <c r="G346" s="9" t="s">
        <v>307</v>
      </c>
      <c r="H346" s="9" t="s">
        <v>308</v>
      </c>
      <c r="I346" s="9"/>
      <c r="J346" s="9"/>
      <c r="K346" s="9">
        <v>217</v>
      </c>
      <c r="L346" s="9">
        <v>18</v>
      </c>
      <c r="M346" s="9">
        <v>3</v>
      </c>
      <c r="N346" s="9" t="s">
        <v>185</v>
      </c>
      <c r="O346" s="9">
        <v>2</v>
      </c>
      <c r="P346" s="9">
        <f ca="1">ROUND(Source!EM327,O346)</f>
        <v>46473.45</v>
      </c>
      <c r="Q346" s="9"/>
      <c r="R346" s="9"/>
      <c r="S346" s="9"/>
      <c r="T346" s="9"/>
      <c r="U346" s="9"/>
      <c r="V346" s="9"/>
      <c r="W346" s="9">
        <v>46473.45</v>
      </c>
      <c r="X346" s="9">
        <v>1</v>
      </c>
      <c r="Y346" s="9">
        <v>46473.45</v>
      </c>
      <c r="Z346" s="9">
        <v>46473.45</v>
      </c>
      <c r="AA346" s="9">
        <v>1</v>
      </c>
      <c r="AB346" s="9">
        <v>46473.45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309</v>
      </c>
      <c r="H347" s="9" t="s">
        <v>310</v>
      </c>
      <c r="I347" s="9"/>
      <c r="J347" s="9"/>
      <c r="K347" s="9">
        <v>230</v>
      </c>
      <c r="L347" s="9">
        <v>19</v>
      </c>
      <c r="M347" s="9">
        <v>3</v>
      </c>
      <c r="N347" s="9" t="s">
        <v>185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311</v>
      </c>
      <c r="H348" s="9" t="s">
        <v>312</v>
      </c>
      <c r="I348" s="9"/>
      <c r="J348" s="9"/>
      <c r="K348" s="9">
        <v>206</v>
      </c>
      <c r="L348" s="9">
        <v>20</v>
      </c>
      <c r="M348" s="9">
        <v>3</v>
      </c>
      <c r="N348" s="9" t="s">
        <v>185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21.66912</v>
      </c>
      <c r="G349" s="9" t="s">
        <v>313</v>
      </c>
      <c r="H349" s="9" t="s">
        <v>314</v>
      </c>
      <c r="I349" s="9"/>
      <c r="J349" s="9"/>
      <c r="K349" s="9">
        <v>207</v>
      </c>
      <c r="L349" s="9">
        <v>21</v>
      </c>
      <c r="M349" s="9">
        <v>3</v>
      </c>
      <c r="N349" s="9" t="s">
        <v>185</v>
      </c>
      <c r="O349" s="9">
        <v>7</v>
      </c>
      <c r="P349" s="9">
        <f ca="1">ROUND(Source!DM327,O349)</f>
        <v>21.66912</v>
      </c>
      <c r="Q349" s="9"/>
      <c r="R349" s="9"/>
      <c r="S349" s="9"/>
      <c r="T349" s="9"/>
      <c r="U349" s="9"/>
      <c r="V349" s="9"/>
      <c r="W349" s="9">
        <v>21.66912</v>
      </c>
      <c r="X349" s="9">
        <v>1</v>
      </c>
      <c r="Y349" s="9">
        <v>21.66912</v>
      </c>
      <c r="Z349" s="9">
        <v>21.66912</v>
      </c>
      <c r="AA349" s="9">
        <v>1</v>
      </c>
      <c r="AB349" s="9">
        <v>21.66912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315</v>
      </c>
      <c r="H350" s="9" t="s">
        <v>316</v>
      </c>
      <c r="I350" s="9"/>
      <c r="J350" s="9"/>
      <c r="K350" s="9">
        <v>208</v>
      </c>
      <c r="L350" s="9">
        <v>22</v>
      </c>
      <c r="M350" s="9">
        <v>3</v>
      </c>
      <c r="N350" s="9" t="s">
        <v>185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317</v>
      </c>
      <c r="H351" s="9" t="s">
        <v>318</v>
      </c>
      <c r="I351" s="9"/>
      <c r="J351" s="9"/>
      <c r="K351" s="9">
        <v>209</v>
      </c>
      <c r="L351" s="9">
        <v>23</v>
      </c>
      <c r="M351" s="9">
        <v>3</v>
      </c>
      <c r="N351" s="9" t="s">
        <v>185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319</v>
      </c>
      <c r="H352" s="9" t="s">
        <v>320</v>
      </c>
      <c r="I352" s="9"/>
      <c r="J352" s="9"/>
      <c r="K352" s="9">
        <v>233</v>
      </c>
      <c r="L352" s="9">
        <v>24</v>
      </c>
      <c r="M352" s="9">
        <v>3</v>
      </c>
      <c r="N352" s="9" t="s">
        <v>185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16376.36</v>
      </c>
      <c r="G353" s="9" t="s">
        <v>321</v>
      </c>
      <c r="H353" s="9" t="s">
        <v>322</v>
      </c>
      <c r="I353" s="9"/>
      <c r="J353" s="9"/>
      <c r="K353" s="9">
        <v>210</v>
      </c>
      <c r="L353" s="9">
        <v>25</v>
      </c>
      <c r="M353" s="9">
        <v>3</v>
      </c>
      <c r="N353" s="9" t="s">
        <v>185</v>
      </c>
      <c r="O353" s="9">
        <v>2</v>
      </c>
      <c r="P353" s="9">
        <f ca="1">ROUND(Source!DP327,O353)</f>
        <v>16376.36</v>
      </c>
      <c r="Q353" s="9"/>
      <c r="R353" s="9"/>
      <c r="S353" s="9"/>
      <c r="T353" s="9"/>
      <c r="U353" s="9"/>
      <c r="V353" s="9"/>
      <c r="W353" s="9">
        <v>16376.36</v>
      </c>
      <c r="X353" s="9">
        <v>1</v>
      </c>
      <c r="Y353" s="9">
        <v>16376.36</v>
      </c>
      <c r="Z353" s="9">
        <v>16376.36</v>
      </c>
      <c r="AA353" s="9">
        <v>1</v>
      </c>
      <c r="AB353" s="9">
        <v>16376.36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7966.87</v>
      </c>
      <c r="G354" s="9" t="s">
        <v>323</v>
      </c>
      <c r="H354" s="9" t="s">
        <v>324</v>
      </c>
      <c r="I354" s="9"/>
      <c r="J354" s="9"/>
      <c r="K354" s="9">
        <v>211</v>
      </c>
      <c r="L354" s="9">
        <v>26</v>
      </c>
      <c r="M354" s="9">
        <v>3</v>
      </c>
      <c r="N354" s="9" t="s">
        <v>185</v>
      </c>
      <c r="O354" s="9">
        <v>2</v>
      </c>
      <c r="P354" s="9">
        <f ca="1">ROUND(Source!DQ327,O354)</f>
        <v>7966.87</v>
      </c>
      <c r="Q354" s="9"/>
      <c r="R354" s="9"/>
      <c r="S354" s="9"/>
      <c r="T354" s="9"/>
      <c r="U354" s="9"/>
      <c r="V354" s="9"/>
      <c r="W354" s="9">
        <v>7966.87</v>
      </c>
      <c r="X354" s="9">
        <v>1</v>
      </c>
      <c r="Y354" s="9">
        <v>7966.87</v>
      </c>
      <c r="Z354" s="9">
        <v>7966.87</v>
      </c>
      <c r="AA354" s="9">
        <v>1</v>
      </c>
      <c r="AB354" s="9">
        <v>7966.87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46473.45</v>
      </c>
      <c r="G355" s="9" t="s">
        <v>325</v>
      </c>
      <c r="H355" s="9" t="s">
        <v>326</v>
      </c>
      <c r="I355" s="9"/>
      <c r="J355" s="9"/>
      <c r="K355" s="9">
        <v>224</v>
      </c>
      <c r="L355" s="9">
        <v>27</v>
      </c>
      <c r="M355" s="9">
        <v>3</v>
      </c>
      <c r="N355" s="9" t="s">
        <v>185</v>
      </c>
      <c r="O355" s="9">
        <v>2</v>
      </c>
      <c r="P355" s="9">
        <f ca="1">ROUND(Source!EJ327,O355)</f>
        <v>46473.45</v>
      </c>
      <c r="Q355" s="9"/>
      <c r="R355" s="9"/>
      <c r="S355" s="9"/>
      <c r="T355" s="9"/>
      <c r="U355" s="9"/>
      <c r="V355" s="9"/>
      <c r="W355" s="9">
        <v>46473.45</v>
      </c>
      <c r="X355" s="9">
        <v>1</v>
      </c>
      <c r="Y355" s="9">
        <v>46473.45</v>
      </c>
      <c r="Z355" s="9">
        <v>46473.45</v>
      </c>
      <c r="AA355" s="9">
        <v>1</v>
      </c>
      <c r="AB355" s="9">
        <v>46473.45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380</v>
      </c>
      <c r="H356" s="9" t="s">
        <v>381</v>
      </c>
      <c r="I356" s="9"/>
      <c r="J356" s="9"/>
      <c r="K356" s="9">
        <v>212</v>
      </c>
      <c r="L356" s="9">
        <v>28</v>
      </c>
      <c r="M356" s="9">
        <v>1</v>
      </c>
      <c r="N356" s="9" t="s">
        <v>185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211</v>
      </c>
      <c r="H357" s="9" t="s">
        <v>382</v>
      </c>
      <c r="I357" s="9"/>
      <c r="J357" s="9"/>
      <c r="K357" s="9">
        <v>212</v>
      </c>
      <c r="L357" s="9">
        <v>29</v>
      </c>
      <c r="M357" s="9">
        <v>1</v>
      </c>
      <c r="N357" s="9" t="s">
        <v>185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383</v>
      </c>
      <c r="H358" s="9" t="s">
        <v>384</v>
      </c>
      <c r="I358" s="9"/>
      <c r="J358" s="9"/>
      <c r="K358" s="9">
        <v>212</v>
      </c>
      <c r="L358" s="9">
        <v>30</v>
      </c>
      <c r="M358" s="9">
        <v>1</v>
      </c>
      <c r="N358" s="9" t="s">
        <v>185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385</v>
      </c>
      <c r="H359" s="9" t="s">
        <v>386</v>
      </c>
      <c r="I359" s="9"/>
      <c r="J359" s="9"/>
      <c r="K359" s="9">
        <v>212</v>
      </c>
      <c r="L359" s="9">
        <v>31</v>
      </c>
      <c r="M359" s="9">
        <v>1</v>
      </c>
      <c r="N359" s="9" t="s">
        <v>185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387</v>
      </c>
      <c r="H360" s="9" t="s">
        <v>388</v>
      </c>
      <c r="I360" s="9"/>
      <c r="J360" s="9"/>
      <c r="K360" s="9">
        <v>212</v>
      </c>
      <c r="L360" s="9">
        <v>32</v>
      </c>
      <c r="M360" s="9">
        <v>1</v>
      </c>
      <c r="N360" s="9" t="s">
        <v>185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389</v>
      </c>
      <c r="H361" s="9" t="s">
        <v>390</v>
      </c>
      <c r="I361" s="9"/>
      <c r="J361" s="9"/>
      <c r="K361" s="9">
        <v>212</v>
      </c>
      <c r="L361" s="9">
        <v>33</v>
      </c>
      <c r="M361" s="9">
        <v>1</v>
      </c>
      <c r="N361" s="9" t="s">
        <v>185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391</v>
      </c>
      <c r="H362" s="9" t="s">
        <v>392</v>
      </c>
      <c r="I362" s="9"/>
      <c r="J362" s="9"/>
      <c r="K362" s="9">
        <v>212</v>
      </c>
      <c r="L362" s="9">
        <v>34</v>
      </c>
      <c r="M362" s="9">
        <v>1</v>
      </c>
      <c r="N362" s="9" t="s">
        <v>185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393</v>
      </c>
      <c r="H363" s="9" t="s">
        <v>118</v>
      </c>
      <c r="I363" s="9"/>
      <c r="J363" s="9"/>
      <c r="K363" s="9">
        <v>212</v>
      </c>
      <c r="L363" s="9">
        <v>35</v>
      </c>
      <c r="M363" s="9">
        <v>1</v>
      </c>
      <c r="N363" s="9" t="s">
        <v>185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394</v>
      </c>
      <c r="H364" s="9" t="s">
        <v>395</v>
      </c>
      <c r="I364" s="9"/>
      <c r="J364" s="9"/>
      <c r="K364" s="9">
        <v>212</v>
      </c>
      <c r="L364" s="9">
        <v>36</v>
      </c>
      <c r="M364" s="9">
        <v>1</v>
      </c>
      <c r="N364" s="9" t="s">
        <v>185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1</v>
      </c>
      <c r="C365" s="9">
        <v>0</v>
      </c>
      <c r="D365" s="9">
        <v>2</v>
      </c>
      <c r="E365" s="9">
        <v>0</v>
      </c>
      <c r="F365" s="9">
        <f ca="1">ROUND(F346,O365)</f>
        <v>46473.45</v>
      </c>
      <c r="G365" s="9" t="s">
        <v>396</v>
      </c>
      <c r="H365" s="9" t="s">
        <v>397</v>
      </c>
      <c r="I365" s="9"/>
      <c r="J365" s="9"/>
      <c r="K365" s="9">
        <v>212</v>
      </c>
      <c r="L365" s="9">
        <v>37</v>
      </c>
      <c r="M365" s="9">
        <v>1</v>
      </c>
      <c r="N365" s="9" t="s">
        <v>185</v>
      </c>
      <c r="O365" s="9">
        <v>2</v>
      </c>
      <c r="P365" s="9">
        <f ca="1">ROUND(P346,O365)</f>
        <v>46473.45</v>
      </c>
      <c r="Q365" s="9"/>
      <c r="R365" s="9"/>
      <c r="S365" s="9"/>
      <c r="T365" s="9"/>
      <c r="U365" s="9"/>
      <c r="V365" s="9"/>
      <c r="W365" s="9">
        <v>46473.45</v>
      </c>
      <c r="X365" s="9">
        <v>1</v>
      </c>
      <c r="Y365" s="9">
        <v>46473.45</v>
      </c>
      <c r="Z365" s="9">
        <v>46473.45</v>
      </c>
      <c r="AA365" s="9">
        <v>1</v>
      </c>
      <c r="AB365" s="9">
        <v>46473.45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398</v>
      </c>
      <c r="H366" s="9" t="s">
        <v>399</v>
      </c>
      <c r="I366" s="9"/>
      <c r="J366" s="9"/>
      <c r="K366" s="9">
        <v>212</v>
      </c>
      <c r="L366" s="9">
        <v>38</v>
      </c>
      <c r="M366" s="9">
        <v>1</v>
      </c>
      <c r="N366" s="9" t="s">
        <v>185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400</v>
      </c>
      <c r="H367" s="9" t="s">
        <v>401</v>
      </c>
      <c r="I367" s="9"/>
      <c r="J367" s="9"/>
      <c r="K367" s="9">
        <v>212</v>
      </c>
      <c r="L367" s="9">
        <v>39</v>
      </c>
      <c r="M367" s="9">
        <v>1</v>
      </c>
      <c r="N367" s="9" t="s">
        <v>185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с КТП-2004, ПС №529 «Сидорово», в т.ч. ПИР, МО, Ступино г, Гридюкино д. Ю8-25-302-250582(227574)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26468.55</v>
      </c>
      <c r="P369" s="7">
        <f ca="1" t="shared" si="196"/>
        <v>1558</v>
      </c>
      <c r="Q369" s="7">
        <f ca="1" t="shared" si="196"/>
        <v>71.28</v>
      </c>
      <c r="R369" s="7">
        <f ca="1" t="shared" si="196"/>
        <v>54.69</v>
      </c>
      <c r="S369" s="7">
        <f ca="1" t="shared" si="196"/>
        <v>24784.58</v>
      </c>
      <c r="T369" s="7">
        <f t="shared" si="196"/>
        <v>0</v>
      </c>
      <c r="U369" s="7">
        <f ca="1">U228+U327</f>
        <v>25.109352</v>
      </c>
      <c r="V369" s="7">
        <f ca="1">V228+V327</f>
        <v>0.05751</v>
      </c>
      <c r="W369" s="7">
        <f>ROUND(W228+W327,2)</f>
        <v>0</v>
      </c>
      <c r="X369" s="7">
        <f ca="1">ROUND(X228+X327,2)</f>
        <v>18980.21</v>
      </c>
      <c r="Y369" s="7">
        <f ca="1">ROUND(Y228+Y327,2)</f>
        <v>9315.58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0</v>
      </c>
      <c r="AQ369" s="7">
        <f ca="1" t="shared" si="197"/>
        <v>0</v>
      </c>
      <c r="AR369" s="7">
        <f ca="1" t="shared" si="197"/>
        <v>54764.34</v>
      </c>
      <c r="AS369" s="7">
        <f ca="1" t="shared" si="197"/>
        <v>2190.35</v>
      </c>
      <c r="AT369" s="7">
        <f ca="1" t="shared" si="197"/>
        <v>6100.54</v>
      </c>
      <c r="AU369" s="7">
        <f ca="1" t="shared" si="197"/>
        <v>46473.45</v>
      </c>
      <c r="AV369" s="7">
        <f ca="1" t="shared" si="197"/>
        <v>1558</v>
      </c>
      <c r="AW369" s="7">
        <f ca="1" t="shared" si="197"/>
        <v>1558</v>
      </c>
      <c r="AX369" s="7">
        <f ca="1" t="shared" si="197"/>
        <v>0</v>
      </c>
      <c r="AY369" s="7">
        <f ca="1" t="shared" si="197"/>
        <v>1558</v>
      </c>
      <c r="AZ369" s="7">
        <f ca="1" t="shared" si="197"/>
        <v>0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26468.55</v>
      </c>
      <c r="DH369" s="4">
        <f ca="1" t="shared" si="198"/>
        <v>1558</v>
      </c>
      <c r="DI369" s="4">
        <f ca="1" t="shared" si="198"/>
        <v>71.28</v>
      </c>
      <c r="DJ369" s="4">
        <f ca="1" t="shared" si="198"/>
        <v>54.69</v>
      </c>
      <c r="DK369" s="4">
        <f ca="1" t="shared" si="198"/>
        <v>24784.58</v>
      </c>
      <c r="DL369" s="4">
        <f t="shared" si="198"/>
        <v>0</v>
      </c>
      <c r="DM369" s="4">
        <f ca="1">DM228+DM327</f>
        <v>25.109352</v>
      </c>
      <c r="DN369" s="4">
        <f ca="1">DN228+DN327</f>
        <v>0.05751</v>
      </c>
      <c r="DO369" s="4">
        <f>ROUND(DO228+DO327,2)</f>
        <v>0</v>
      </c>
      <c r="DP369" s="4">
        <f ca="1">ROUND(DP228+DP327,2)</f>
        <v>18980.21</v>
      </c>
      <c r="DQ369" s="4">
        <f ca="1">ROUND(DQ228+DQ327,2)</f>
        <v>9315.58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0</v>
      </c>
      <c r="EI369" s="4">
        <f ca="1" t="shared" si="199"/>
        <v>0</v>
      </c>
      <c r="EJ369" s="4">
        <f ca="1" t="shared" si="199"/>
        <v>54764.34</v>
      </c>
      <c r="EK369" s="4">
        <f ca="1" t="shared" si="199"/>
        <v>2190.35</v>
      </c>
      <c r="EL369" s="4">
        <f ca="1" t="shared" si="199"/>
        <v>6100.54</v>
      </c>
      <c r="EM369" s="4">
        <f ca="1" t="shared" si="199"/>
        <v>46473.45</v>
      </c>
      <c r="EN369" s="4">
        <f ca="1" t="shared" si="199"/>
        <v>1558</v>
      </c>
      <c r="EO369" s="4">
        <f ca="1" t="shared" si="199"/>
        <v>1558</v>
      </c>
      <c r="EP369" s="4">
        <f ca="1" t="shared" si="199"/>
        <v>0</v>
      </c>
      <c r="EQ369" s="4">
        <f ca="1" t="shared" si="199"/>
        <v>1558</v>
      </c>
      <c r="ER369" s="4">
        <f ca="1" t="shared" si="199"/>
        <v>0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26468.55</v>
      </c>
      <c r="G371" s="9" t="s">
        <v>273</v>
      </c>
      <c r="H371" s="9" t="s">
        <v>274</v>
      </c>
      <c r="I371" s="9"/>
      <c r="J371" s="9"/>
      <c r="K371" s="9">
        <v>201</v>
      </c>
      <c r="L371" s="9">
        <v>1</v>
      </c>
      <c r="M371" s="9">
        <v>3</v>
      </c>
      <c r="N371" s="9" t="s">
        <v>185</v>
      </c>
      <c r="O371" s="9">
        <v>2</v>
      </c>
      <c r="P371" s="9">
        <f ca="1">ROUND(Source!DG369,O371)</f>
        <v>26468.55</v>
      </c>
      <c r="Q371" s="9"/>
      <c r="R371" s="9"/>
      <c r="S371" s="9"/>
      <c r="T371" s="9"/>
      <c r="U371" s="9"/>
      <c r="V371" s="9"/>
      <c r="W371" s="9">
        <v>26468.55</v>
      </c>
      <c r="X371" s="9">
        <v>1</v>
      </c>
      <c r="Y371" s="9">
        <v>26468.55</v>
      </c>
      <c r="Z371" s="9">
        <v>26468.55</v>
      </c>
      <c r="AA371" s="9">
        <v>1</v>
      </c>
      <c r="AB371" s="9">
        <v>26468.55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1558</v>
      </c>
      <c r="G372" s="9" t="s">
        <v>275</v>
      </c>
      <c r="H372" s="9" t="s">
        <v>276</v>
      </c>
      <c r="I372" s="9"/>
      <c r="J372" s="9"/>
      <c r="K372" s="9">
        <v>202</v>
      </c>
      <c r="L372" s="9">
        <v>2</v>
      </c>
      <c r="M372" s="9">
        <v>3</v>
      </c>
      <c r="N372" s="9" t="s">
        <v>185</v>
      </c>
      <c r="O372" s="9">
        <v>2</v>
      </c>
      <c r="P372" s="9">
        <f ca="1">ROUND(Source!DH369,O372)</f>
        <v>1558</v>
      </c>
      <c r="Q372" s="9"/>
      <c r="R372" s="9"/>
      <c r="S372" s="9"/>
      <c r="T372" s="9"/>
      <c r="U372" s="9"/>
      <c r="V372" s="9"/>
      <c r="W372" s="9">
        <v>1558</v>
      </c>
      <c r="X372" s="9">
        <v>1</v>
      </c>
      <c r="Y372" s="9">
        <v>1558</v>
      </c>
      <c r="Z372" s="9">
        <v>1558</v>
      </c>
      <c r="AA372" s="9">
        <v>1</v>
      </c>
      <c r="AB372" s="9">
        <v>1558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277</v>
      </c>
      <c r="H373" s="9" t="s">
        <v>278</v>
      </c>
      <c r="I373" s="9"/>
      <c r="J373" s="9"/>
      <c r="K373" s="9">
        <v>222</v>
      </c>
      <c r="L373" s="9">
        <v>3</v>
      </c>
      <c r="M373" s="9">
        <v>3</v>
      </c>
      <c r="N373" s="9" t="s">
        <v>185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1558</v>
      </c>
      <c r="G374" s="9" t="s">
        <v>279</v>
      </c>
      <c r="H374" s="9" t="s">
        <v>280</v>
      </c>
      <c r="I374" s="9"/>
      <c r="J374" s="9"/>
      <c r="K374" s="9">
        <v>225</v>
      </c>
      <c r="L374" s="9">
        <v>4</v>
      </c>
      <c r="M374" s="9">
        <v>3</v>
      </c>
      <c r="N374" s="9" t="s">
        <v>185</v>
      </c>
      <c r="O374" s="9">
        <v>2</v>
      </c>
      <c r="P374" s="9">
        <f ca="1">ROUND(Source!EN369,O374)</f>
        <v>1558</v>
      </c>
      <c r="Q374" s="9"/>
      <c r="R374" s="9"/>
      <c r="S374" s="9"/>
      <c r="T374" s="9"/>
      <c r="U374" s="9"/>
      <c r="V374" s="9"/>
      <c r="W374" s="9">
        <v>1558</v>
      </c>
      <c r="X374" s="9">
        <v>1</v>
      </c>
      <c r="Y374" s="9">
        <v>1558</v>
      </c>
      <c r="Z374" s="9">
        <v>1558</v>
      </c>
      <c r="AA374" s="9">
        <v>1</v>
      </c>
      <c r="AB374" s="9">
        <v>1558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1558</v>
      </c>
      <c r="G375" s="9" t="s">
        <v>281</v>
      </c>
      <c r="H375" s="9" t="s">
        <v>282</v>
      </c>
      <c r="I375" s="9"/>
      <c r="J375" s="9"/>
      <c r="K375" s="9">
        <v>226</v>
      </c>
      <c r="L375" s="9">
        <v>5</v>
      </c>
      <c r="M375" s="9">
        <v>3</v>
      </c>
      <c r="N375" s="9" t="s">
        <v>185</v>
      </c>
      <c r="O375" s="9">
        <v>2</v>
      </c>
      <c r="P375" s="9">
        <f ca="1">ROUND(Source!EO369,O375)</f>
        <v>1558</v>
      </c>
      <c r="Q375" s="9"/>
      <c r="R375" s="9"/>
      <c r="S375" s="9"/>
      <c r="T375" s="9"/>
      <c r="U375" s="9"/>
      <c r="V375" s="9"/>
      <c r="W375" s="9">
        <v>1558</v>
      </c>
      <c r="X375" s="9">
        <v>1</v>
      </c>
      <c r="Y375" s="9">
        <v>1558</v>
      </c>
      <c r="Z375" s="9">
        <v>1558</v>
      </c>
      <c r="AA375" s="9">
        <v>1</v>
      </c>
      <c r="AB375" s="9">
        <v>1558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283</v>
      </c>
      <c r="H376" s="9" t="s">
        <v>284</v>
      </c>
      <c r="I376" s="9"/>
      <c r="J376" s="9"/>
      <c r="K376" s="9">
        <v>227</v>
      </c>
      <c r="L376" s="9">
        <v>6</v>
      </c>
      <c r="M376" s="9">
        <v>3</v>
      </c>
      <c r="N376" s="9" t="s">
        <v>185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1558</v>
      </c>
      <c r="G377" s="9" t="s">
        <v>285</v>
      </c>
      <c r="H377" s="9" t="s">
        <v>286</v>
      </c>
      <c r="I377" s="9"/>
      <c r="J377" s="9"/>
      <c r="K377" s="9">
        <v>228</v>
      </c>
      <c r="L377" s="9">
        <v>7</v>
      </c>
      <c r="M377" s="9">
        <v>3</v>
      </c>
      <c r="N377" s="9" t="s">
        <v>185</v>
      </c>
      <c r="O377" s="9">
        <v>2</v>
      </c>
      <c r="P377" s="9">
        <f ca="1">ROUND(Source!EQ369,O377)</f>
        <v>1558</v>
      </c>
      <c r="Q377" s="9"/>
      <c r="R377" s="9"/>
      <c r="S377" s="9"/>
      <c r="T377" s="9"/>
      <c r="U377" s="9"/>
      <c r="V377" s="9"/>
      <c r="W377" s="9">
        <v>1558</v>
      </c>
      <c r="X377" s="9">
        <v>1</v>
      </c>
      <c r="Y377" s="9">
        <v>1558</v>
      </c>
      <c r="Z377" s="9">
        <v>1558</v>
      </c>
      <c r="AA377" s="9">
        <v>1</v>
      </c>
      <c r="AB377" s="9">
        <v>1558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0</v>
      </c>
      <c r="G378" s="9" t="s">
        <v>287</v>
      </c>
      <c r="H378" s="9" t="s">
        <v>288</v>
      </c>
      <c r="I378" s="9"/>
      <c r="J378" s="9"/>
      <c r="K378" s="9">
        <v>216</v>
      </c>
      <c r="L378" s="9">
        <v>8</v>
      </c>
      <c r="M378" s="9">
        <v>3</v>
      </c>
      <c r="N378" s="9" t="s">
        <v>185</v>
      </c>
      <c r="O378" s="9">
        <v>2</v>
      </c>
      <c r="P378" s="9">
        <f>ROUND(Source!EH369,O378)</f>
        <v>0</v>
      </c>
      <c r="Q378" s="9"/>
      <c r="R378" s="9"/>
      <c r="S378" s="9"/>
      <c r="T378" s="9"/>
      <c r="U378" s="9"/>
      <c r="V378" s="9"/>
      <c r="W378" s="9">
        <v>0</v>
      </c>
      <c r="X378" s="9">
        <v>1</v>
      </c>
      <c r="Y378" s="9">
        <v>0</v>
      </c>
      <c r="Z378" s="9">
        <v>0</v>
      </c>
      <c r="AA378" s="9">
        <v>1</v>
      </c>
      <c r="AB378" s="9">
        <v>0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289</v>
      </c>
      <c r="H379" s="9" t="s">
        <v>290</v>
      </c>
      <c r="I379" s="9"/>
      <c r="J379" s="9"/>
      <c r="K379" s="9">
        <v>223</v>
      </c>
      <c r="L379" s="9">
        <v>9</v>
      </c>
      <c r="M379" s="9">
        <v>3</v>
      </c>
      <c r="N379" s="9" t="s">
        <v>185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0</v>
      </c>
      <c r="G380" s="9" t="s">
        <v>291</v>
      </c>
      <c r="H380" s="9" t="s">
        <v>292</v>
      </c>
      <c r="I380" s="9"/>
      <c r="J380" s="9"/>
      <c r="K380" s="9">
        <v>229</v>
      </c>
      <c r="L380" s="9">
        <v>10</v>
      </c>
      <c r="M380" s="9">
        <v>3</v>
      </c>
      <c r="N380" s="9" t="s">
        <v>185</v>
      </c>
      <c r="O380" s="9">
        <v>2</v>
      </c>
      <c r="P380" s="9">
        <f ca="1">ROUND(Source!ER369,O380)</f>
        <v>0</v>
      </c>
      <c r="Q380" s="9"/>
      <c r="R380" s="9"/>
      <c r="S380" s="9"/>
      <c r="T380" s="9"/>
      <c r="U380" s="9"/>
      <c r="V380" s="9"/>
      <c r="W380" s="9">
        <v>0</v>
      </c>
      <c r="X380" s="9">
        <v>1</v>
      </c>
      <c r="Y380" s="9">
        <v>0</v>
      </c>
      <c r="Z380" s="9">
        <v>0</v>
      </c>
      <c r="AA380" s="9">
        <v>1</v>
      </c>
      <c r="AB380" s="9">
        <v>0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71.28</v>
      </c>
      <c r="G381" s="9" t="s">
        <v>293</v>
      </c>
      <c r="H381" s="9" t="s">
        <v>294</v>
      </c>
      <c r="I381" s="9"/>
      <c r="J381" s="9"/>
      <c r="K381" s="9">
        <v>203</v>
      </c>
      <c r="L381" s="9">
        <v>11</v>
      </c>
      <c r="M381" s="9">
        <v>3</v>
      </c>
      <c r="N381" s="9" t="s">
        <v>185</v>
      </c>
      <c r="O381" s="9">
        <v>2</v>
      </c>
      <c r="P381" s="9">
        <f ca="1">ROUND(Source!DI369,O381)</f>
        <v>71.28</v>
      </c>
      <c r="Q381" s="9"/>
      <c r="R381" s="9"/>
      <c r="S381" s="9"/>
      <c r="T381" s="9"/>
      <c r="U381" s="9"/>
      <c r="V381" s="9"/>
      <c r="W381" s="9">
        <v>71.28</v>
      </c>
      <c r="X381" s="9">
        <v>1</v>
      </c>
      <c r="Y381" s="9">
        <v>71.28</v>
      </c>
      <c r="Z381" s="9">
        <v>71.28</v>
      </c>
      <c r="AA381" s="9">
        <v>1</v>
      </c>
      <c r="AB381" s="9">
        <v>71.28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295</v>
      </c>
      <c r="H382" s="9" t="s">
        <v>296</v>
      </c>
      <c r="I382" s="9"/>
      <c r="J382" s="9"/>
      <c r="K382" s="9">
        <v>231</v>
      </c>
      <c r="L382" s="9">
        <v>12</v>
      </c>
      <c r="M382" s="9">
        <v>3</v>
      </c>
      <c r="N382" s="9" t="s">
        <v>185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54.69</v>
      </c>
      <c r="G383" s="9" t="s">
        <v>297</v>
      </c>
      <c r="H383" s="9" t="s">
        <v>298</v>
      </c>
      <c r="I383" s="9"/>
      <c r="J383" s="9"/>
      <c r="K383" s="9">
        <v>204</v>
      </c>
      <c r="L383" s="9">
        <v>13</v>
      </c>
      <c r="M383" s="9">
        <v>3</v>
      </c>
      <c r="N383" s="9" t="s">
        <v>185</v>
      </c>
      <c r="O383" s="9">
        <v>2</v>
      </c>
      <c r="P383" s="9">
        <f ca="1">ROUND(Source!DJ369,O383)</f>
        <v>54.69</v>
      </c>
      <c r="Q383" s="9"/>
      <c r="R383" s="9"/>
      <c r="S383" s="9"/>
      <c r="T383" s="9"/>
      <c r="U383" s="9"/>
      <c r="V383" s="9"/>
      <c r="W383" s="9">
        <v>54.69</v>
      </c>
      <c r="X383" s="9">
        <v>1</v>
      </c>
      <c r="Y383" s="9">
        <v>54.69</v>
      </c>
      <c r="Z383" s="9">
        <v>54.69</v>
      </c>
      <c r="AA383" s="9">
        <v>1</v>
      </c>
      <c r="AB383" s="9">
        <v>54.69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24784.58</v>
      </c>
      <c r="G384" s="9" t="s">
        <v>299</v>
      </c>
      <c r="H384" s="9" t="s">
        <v>300</v>
      </c>
      <c r="I384" s="9"/>
      <c r="J384" s="9"/>
      <c r="K384" s="9">
        <v>205</v>
      </c>
      <c r="L384" s="9">
        <v>14</v>
      </c>
      <c r="M384" s="9">
        <v>3</v>
      </c>
      <c r="N384" s="9" t="s">
        <v>185</v>
      </c>
      <c r="O384" s="9">
        <v>2</v>
      </c>
      <c r="P384" s="9">
        <f ca="1">ROUND(Source!DK369,O384)</f>
        <v>24784.58</v>
      </c>
      <c r="Q384" s="9"/>
      <c r="R384" s="9"/>
      <c r="S384" s="9"/>
      <c r="T384" s="9"/>
      <c r="U384" s="9"/>
      <c r="V384" s="9"/>
      <c r="W384" s="9">
        <v>24784.58</v>
      </c>
      <c r="X384" s="9">
        <v>1</v>
      </c>
      <c r="Y384" s="9">
        <v>24784.58</v>
      </c>
      <c r="Z384" s="9">
        <v>24784.58</v>
      </c>
      <c r="AA384" s="9">
        <v>1</v>
      </c>
      <c r="AB384" s="9">
        <v>24784.58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301</v>
      </c>
      <c r="H385" s="9" t="s">
        <v>302</v>
      </c>
      <c r="I385" s="9"/>
      <c r="J385" s="9"/>
      <c r="K385" s="9">
        <v>232</v>
      </c>
      <c r="L385" s="9">
        <v>15</v>
      </c>
      <c r="M385" s="9">
        <v>3</v>
      </c>
      <c r="N385" s="9" t="s">
        <v>185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2190.35</v>
      </c>
      <c r="G386" s="9" t="s">
        <v>303</v>
      </c>
      <c r="H386" s="9" t="s">
        <v>304</v>
      </c>
      <c r="I386" s="9"/>
      <c r="J386" s="9"/>
      <c r="K386" s="9">
        <v>214</v>
      </c>
      <c r="L386" s="9">
        <v>16</v>
      </c>
      <c r="M386" s="9">
        <v>3</v>
      </c>
      <c r="N386" s="9" t="s">
        <v>185</v>
      </c>
      <c r="O386" s="9">
        <v>2</v>
      </c>
      <c r="P386" s="9">
        <f ca="1">ROUND(Source!EK369,O386)</f>
        <v>2190.35</v>
      </c>
      <c r="Q386" s="9"/>
      <c r="R386" s="9"/>
      <c r="S386" s="9"/>
      <c r="T386" s="9"/>
      <c r="U386" s="9"/>
      <c r="V386" s="9"/>
      <c r="W386" s="9">
        <v>2190.35</v>
      </c>
      <c r="X386" s="9">
        <v>1</v>
      </c>
      <c r="Y386" s="9">
        <v>2190.35</v>
      </c>
      <c r="Z386" s="9">
        <v>2190.35</v>
      </c>
      <c r="AA386" s="9">
        <v>1</v>
      </c>
      <c r="AB386" s="9">
        <v>2190.35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6100.54</v>
      </c>
      <c r="G387" s="9" t="s">
        <v>305</v>
      </c>
      <c r="H387" s="9" t="s">
        <v>306</v>
      </c>
      <c r="I387" s="9"/>
      <c r="J387" s="9"/>
      <c r="K387" s="9">
        <v>215</v>
      </c>
      <c r="L387" s="9">
        <v>17</v>
      </c>
      <c r="M387" s="9">
        <v>3</v>
      </c>
      <c r="N387" s="9" t="s">
        <v>185</v>
      </c>
      <c r="O387" s="9">
        <v>2</v>
      </c>
      <c r="P387" s="9">
        <f ca="1">ROUND(Source!EL369,O387)</f>
        <v>6100.54</v>
      </c>
      <c r="Q387" s="9"/>
      <c r="R387" s="9"/>
      <c r="S387" s="9"/>
      <c r="T387" s="9"/>
      <c r="U387" s="9"/>
      <c r="V387" s="9"/>
      <c r="W387" s="9">
        <v>6100.54</v>
      </c>
      <c r="X387" s="9">
        <v>1</v>
      </c>
      <c r="Y387" s="9">
        <v>6100.54</v>
      </c>
      <c r="Z387" s="9">
        <v>6100.54</v>
      </c>
      <c r="AA387" s="9">
        <v>1</v>
      </c>
      <c r="AB387" s="9">
        <v>6100.54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46473.45</v>
      </c>
      <c r="G388" s="9" t="s">
        <v>307</v>
      </c>
      <c r="H388" s="9" t="s">
        <v>308</v>
      </c>
      <c r="I388" s="9"/>
      <c r="J388" s="9"/>
      <c r="K388" s="9">
        <v>217</v>
      </c>
      <c r="L388" s="9">
        <v>18</v>
      </c>
      <c r="M388" s="9">
        <v>3</v>
      </c>
      <c r="N388" s="9" t="s">
        <v>185</v>
      </c>
      <c r="O388" s="9">
        <v>2</v>
      </c>
      <c r="P388" s="9">
        <f ca="1">ROUND(Source!EM369,O388)</f>
        <v>46473.45</v>
      </c>
      <c r="Q388" s="9"/>
      <c r="R388" s="9"/>
      <c r="S388" s="9"/>
      <c r="T388" s="9"/>
      <c r="U388" s="9"/>
      <c r="V388" s="9"/>
      <c r="W388" s="9">
        <v>46473.45</v>
      </c>
      <c r="X388" s="9">
        <v>1</v>
      </c>
      <c r="Y388" s="9">
        <v>46473.45</v>
      </c>
      <c r="Z388" s="9">
        <v>46473.45</v>
      </c>
      <c r="AA388" s="9">
        <v>1</v>
      </c>
      <c r="AB388" s="9">
        <v>46473.45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309</v>
      </c>
      <c r="H389" s="9" t="s">
        <v>310</v>
      </c>
      <c r="I389" s="9"/>
      <c r="J389" s="9"/>
      <c r="K389" s="9">
        <v>230</v>
      </c>
      <c r="L389" s="9">
        <v>19</v>
      </c>
      <c r="M389" s="9">
        <v>3</v>
      </c>
      <c r="N389" s="9" t="s">
        <v>185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311</v>
      </c>
      <c r="H390" s="9" t="s">
        <v>312</v>
      </c>
      <c r="I390" s="9"/>
      <c r="J390" s="9"/>
      <c r="K390" s="9">
        <v>206</v>
      </c>
      <c r="L390" s="9">
        <v>20</v>
      </c>
      <c r="M390" s="9">
        <v>3</v>
      </c>
      <c r="N390" s="9" t="s">
        <v>185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25.109352</v>
      </c>
      <c r="G391" s="9" t="s">
        <v>313</v>
      </c>
      <c r="H391" s="9" t="s">
        <v>314</v>
      </c>
      <c r="I391" s="9"/>
      <c r="J391" s="9"/>
      <c r="K391" s="9">
        <v>207</v>
      </c>
      <c r="L391" s="9">
        <v>21</v>
      </c>
      <c r="M391" s="9">
        <v>3</v>
      </c>
      <c r="N391" s="9" t="s">
        <v>185</v>
      </c>
      <c r="O391" s="9">
        <v>7</v>
      </c>
      <c r="P391" s="9">
        <f ca="1">ROUND(Source!DM369,O391)</f>
        <v>25.109352</v>
      </c>
      <c r="Q391" s="9"/>
      <c r="R391" s="9"/>
      <c r="S391" s="9"/>
      <c r="T391" s="9"/>
      <c r="U391" s="9"/>
      <c r="V391" s="9"/>
      <c r="W391" s="9">
        <v>25.109352</v>
      </c>
      <c r="X391" s="9">
        <v>1</v>
      </c>
      <c r="Y391" s="9">
        <v>25.109352</v>
      </c>
      <c r="Z391" s="9">
        <v>25.109352</v>
      </c>
      <c r="AA391" s="9">
        <v>1</v>
      </c>
      <c r="AB391" s="9">
        <v>25.109352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0.05751</v>
      </c>
      <c r="G392" s="9" t="s">
        <v>315</v>
      </c>
      <c r="H392" s="9" t="s">
        <v>316</v>
      </c>
      <c r="I392" s="9"/>
      <c r="J392" s="9"/>
      <c r="K392" s="9">
        <v>208</v>
      </c>
      <c r="L392" s="9">
        <v>22</v>
      </c>
      <c r="M392" s="9">
        <v>3</v>
      </c>
      <c r="N392" s="9" t="s">
        <v>185</v>
      </c>
      <c r="O392" s="9">
        <v>7</v>
      </c>
      <c r="P392" s="9">
        <f ca="1">ROUND(Source!DN369,O392)</f>
        <v>0.05751</v>
      </c>
      <c r="Q392" s="9"/>
      <c r="R392" s="9"/>
      <c r="S392" s="9"/>
      <c r="T392" s="9"/>
      <c r="U392" s="9"/>
      <c r="V392" s="9"/>
      <c r="W392" s="9">
        <v>0.05751</v>
      </c>
      <c r="X392" s="9">
        <v>1</v>
      </c>
      <c r="Y392" s="9">
        <v>0.05751</v>
      </c>
      <c r="Z392" s="9">
        <v>0.05751</v>
      </c>
      <c r="AA392" s="9">
        <v>1</v>
      </c>
      <c r="AB392" s="9">
        <v>0.05751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317</v>
      </c>
      <c r="H393" s="9" t="s">
        <v>318</v>
      </c>
      <c r="I393" s="9"/>
      <c r="J393" s="9"/>
      <c r="K393" s="9">
        <v>209</v>
      </c>
      <c r="L393" s="9">
        <v>23</v>
      </c>
      <c r="M393" s="9">
        <v>3</v>
      </c>
      <c r="N393" s="9" t="s">
        <v>185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319</v>
      </c>
      <c r="H394" s="9" t="s">
        <v>320</v>
      </c>
      <c r="I394" s="9"/>
      <c r="J394" s="9"/>
      <c r="K394" s="9">
        <v>233</v>
      </c>
      <c r="L394" s="9">
        <v>24</v>
      </c>
      <c r="M394" s="9">
        <v>3</v>
      </c>
      <c r="N394" s="9" t="s">
        <v>185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18980.21</v>
      </c>
      <c r="G395" s="9" t="s">
        <v>321</v>
      </c>
      <c r="H395" s="9" t="s">
        <v>322</v>
      </c>
      <c r="I395" s="9"/>
      <c r="J395" s="9"/>
      <c r="K395" s="9">
        <v>210</v>
      </c>
      <c r="L395" s="9">
        <v>25</v>
      </c>
      <c r="M395" s="9">
        <v>3</v>
      </c>
      <c r="N395" s="9" t="s">
        <v>185</v>
      </c>
      <c r="O395" s="9">
        <v>2</v>
      </c>
      <c r="P395" s="9">
        <f ca="1">ROUND(Source!DP369,O395)</f>
        <v>18980.21</v>
      </c>
      <c r="Q395" s="9"/>
      <c r="R395" s="9"/>
      <c r="S395" s="9"/>
      <c r="T395" s="9"/>
      <c r="U395" s="9"/>
      <c r="V395" s="9"/>
      <c r="W395" s="9">
        <v>18980.21</v>
      </c>
      <c r="X395" s="9">
        <v>1</v>
      </c>
      <c r="Y395" s="9">
        <v>18980.21</v>
      </c>
      <c r="Z395" s="9">
        <v>18980.21</v>
      </c>
      <c r="AA395" s="9">
        <v>1</v>
      </c>
      <c r="AB395" s="9">
        <v>18980.21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9315.58</v>
      </c>
      <c r="G396" s="9" t="s">
        <v>323</v>
      </c>
      <c r="H396" s="9" t="s">
        <v>324</v>
      </c>
      <c r="I396" s="9"/>
      <c r="J396" s="9"/>
      <c r="K396" s="9">
        <v>211</v>
      </c>
      <c r="L396" s="9">
        <v>26</v>
      </c>
      <c r="M396" s="9">
        <v>3</v>
      </c>
      <c r="N396" s="9" t="s">
        <v>185</v>
      </c>
      <c r="O396" s="9">
        <v>2</v>
      </c>
      <c r="P396" s="9">
        <f ca="1">ROUND(Source!DQ369,O396)</f>
        <v>9315.58</v>
      </c>
      <c r="Q396" s="9"/>
      <c r="R396" s="9"/>
      <c r="S396" s="9"/>
      <c r="T396" s="9"/>
      <c r="U396" s="9"/>
      <c r="V396" s="9"/>
      <c r="W396" s="9">
        <v>9315.58</v>
      </c>
      <c r="X396" s="9">
        <v>1</v>
      </c>
      <c r="Y396" s="9">
        <v>9315.58</v>
      </c>
      <c r="Z396" s="9">
        <v>9315.58</v>
      </c>
      <c r="AA396" s="9">
        <v>1</v>
      </c>
      <c r="AB396" s="9">
        <v>9315.58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54764.34</v>
      </c>
      <c r="G397" s="9" t="s">
        <v>325</v>
      </c>
      <c r="H397" s="9" t="s">
        <v>326</v>
      </c>
      <c r="I397" s="9"/>
      <c r="J397" s="9"/>
      <c r="K397" s="9">
        <v>224</v>
      </c>
      <c r="L397" s="9">
        <v>27</v>
      </c>
      <c r="M397" s="9">
        <v>3</v>
      </c>
      <c r="N397" s="9" t="s">
        <v>185</v>
      </c>
      <c r="O397" s="9">
        <v>2</v>
      </c>
      <c r="P397" s="9">
        <f ca="1">ROUND(Source!EJ369,O397)</f>
        <v>54764.34</v>
      </c>
      <c r="Q397" s="9"/>
      <c r="R397" s="9"/>
      <c r="S397" s="9"/>
      <c r="T397" s="9"/>
      <c r="U397" s="9"/>
      <c r="V397" s="9"/>
      <c r="W397" s="9">
        <v>54764.34</v>
      </c>
      <c r="X397" s="9">
        <v>1</v>
      </c>
      <c r="Y397" s="9">
        <v>54764.34</v>
      </c>
      <c r="Z397" s="9">
        <v>54764.34</v>
      </c>
      <c r="AA397" s="9">
        <v>1</v>
      </c>
      <c r="AB397" s="9">
        <v>54764.34</v>
      </c>
    </row>
    <row r="398" spans="1:28">
      <c r="A398" s="9">
        <v>50</v>
      </c>
      <c r="B398" s="9">
        <v>0</v>
      </c>
      <c r="C398" s="9">
        <v>0</v>
      </c>
      <c r="D398" s="9">
        <v>2</v>
      </c>
      <c r="E398" s="9">
        <v>0</v>
      </c>
      <c r="F398" s="9">
        <v>0</v>
      </c>
      <c r="G398" s="9" t="s">
        <v>380</v>
      </c>
      <c r="H398" s="9" t="s">
        <v>381</v>
      </c>
      <c r="I398" s="9"/>
      <c r="J398" s="9"/>
      <c r="K398" s="9">
        <v>212</v>
      </c>
      <c r="L398" s="9">
        <v>28</v>
      </c>
      <c r="M398" s="9">
        <v>1</v>
      </c>
      <c r="N398" s="9" t="s">
        <v>185</v>
      </c>
      <c r="O398" s="9">
        <v>-1</v>
      </c>
      <c r="P398" s="9">
        <v>0</v>
      </c>
      <c r="Q398" s="9"/>
      <c r="R398" s="9"/>
      <c r="S398" s="9"/>
      <c r="T398" s="9"/>
      <c r="U398" s="9"/>
      <c r="V398" s="9"/>
      <c r="W398" s="9">
        <v>0</v>
      </c>
      <c r="X398" s="9">
        <v>1</v>
      </c>
      <c r="Y398" s="9">
        <v>0</v>
      </c>
      <c r="Z398" s="9">
        <v>0</v>
      </c>
      <c r="AA398" s="9">
        <v>1</v>
      </c>
      <c r="AB398" s="9">
        <v>0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8290.89</v>
      </c>
      <c r="G399" s="9" t="s">
        <v>211</v>
      </c>
      <c r="H399" s="9" t="s">
        <v>382</v>
      </c>
      <c r="I399" s="9"/>
      <c r="J399" s="9"/>
      <c r="K399" s="9">
        <v>212</v>
      </c>
      <c r="L399" s="9">
        <v>29</v>
      </c>
      <c r="M399" s="9">
        <v>1</v>
      </c>
      <c r="N399" s="9" t="s">
        <v>185</v>
      </c>
      <c r="O399" s="9">
        <v>2</v>
      </c>
      <c r="P399" s="9">
        <f ca="1">ROUND(P397-P388-P378,O399)</f>
        <v>8290.89</v>
      </c>
      <c r="Q399" s="9"/>
      <c r="R399" s="9"/>
      <c r="S399" s="9"/>
      <c r="T399" s="9"/>
      <c r="U399" s="9"/>
      <c r="V399" s="9"/>
      <c r="W399" s="9">
        <v>8290.89</v>
      </c>
      <c r="X399" s="9">
        <v>1</v>
      </c>
      <c r="Y399" s="9">
        <v>8290.89</v>
      </c>
      <c r="Z399" s="9">
        <v>8290.89</v>
      </c>
      <c r="AA399" s="9">
        <v>1</v>
      </c>
      <c r="AB399" s="9">
        <v>8290.89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383</v>
      </c>
      <c r="H400" s="9" t="s">
        <v>384</v>
      </c>
      <c r="I400" s="9"/>
      <c r="J400" s="9"/>
      <c r="K400" s="9">
        <v>212</v>
      </c>
      <c r="L400" s="9">
        <v>30</v>
      </c>
      <c r="M400" s="9">
        <v>1</v>
      </c>
      <c r="N400" s="9" t="s">
        <v>185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8290.89</v>
      </c>
      <c r="G401" s="9" t="s">
        <v>385</v>
      </c>
      <c r="H401" s="9" t="s">
        <v>386</v>
      </c>
      <c r="I401" s="9"/>
      <c r="J401" s="9"/>
      <c r="K401" s="9">
        <v>212</v>
      </c>
      <c r="L401" s="9">
        <v>31</v>
      </c>
      <c r="M401" s="9">
        <v>1</v>
      </c>
      <c r="N401" s="9" t="s">
        <v>185</v>
      </c>
      <c r="O401" s="9">
        <v>2</v>
      </c>
      <c r="P401" s="9">
        <f ca="1">ROUND(P399+P400,O401)</f>
        <v>8290.89</v>
      </c>
      <c r="Q401" s="9"/>
      <c r="R401" s="9"/>
      <c r="S401" s="9"/>
      <c r="T401" s="9"/>
      <c r="U401" s="9"/>
      <c r="V401" s="9"/>
      <c r="W401" s="9">
        <v>8290.89</v>
      </c>
      <c r="X401" s="9">
        <v>1</v>
      </c>
      <c r="Y401" s="9">
        <v>8290.89</v>
      </c>
      <c r="Z401" s="9">
        <v>8290.89</v>
      </c>
      <c r="AA401" s="9">
        <v>1</v>
      </c>
      <c r="AB401" s="9">
        <v>8290.89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157.53</v>
      </c>
      <c r="G402" s="9" t="s">
        <v>387</v>
      </c>
      <c r="H402" s="9" t="s">
        <v>388</v>
      </c>
      <c r="I402" s="9"/>
      <c r="J402" s="9"/>
      <c r="K402" s="9">
        <v>212</v>
      </c>
      <c r="L402" s="9">
        <v>32</v>
      </c>
      <c r="M402" s="9">
        <v>1</v>
      </c>
      <c r="N402" s="9" t="s">
        <v>185</v>
      </c>
      <c r="O402" s="9">
        <v>2</v>
      </c>
      <c r="P402" s="9">
        <f ca="1">ROUND(P401*1.9/100,O402)</f>
        <v>157.53</v>
      </c>
      <c r="Q402" s="9"/>
      <c r="R402" s="9"/>
      <c r="S402" s="9"/>
      <c r="T402" s="9"/>
      <c r="U402" s="9"/>
      <c r="V402" s="9"/>
      <c r="W402" s="9">
        <v>157.53</v>
      </c>
      <c r="X402" s="9">
        <v>1</v>
      </c>
      <c r="Y402" s="9">
        <v>157.53</v>
      </c>
      <c r="Z402" s="9">
        <v>157.53</v>
      </c>
      <c r="AA402" s="9">
        <v>1</v>
      </c>
      <c r="AB402" s="9">
        <v>157.53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8448.42</v>
      </c>
      <c r="G403" s="9" t="s">
        <v>389</v>
      </c>
      <c r="H403" s="9" t="s">
        <v>390</v>
      </c>
      <c r="I403" s="9"/>
      <c r="J403" s="9"/>
      <c r="K403" s="9">
        <v>212</v>
      </c>
      <c r="L403" s="9">
        <v>33</v>
      </c>
      <c r="M403" s="9">
        <v>1</v>
      </c>
      <c r="N403" s="9" t="s">
        <v>185</v>
      </c>
      <c r="O403" s="9">
        <v>2</v>
      </c>
      <c r="P403" s="9">
        <f ca="1">ROUND(P401+P402,O403)</f>
        <v>8448.42</v>
      </c>
      <c r="Q403" s="9"/>
      <c r="R403" s="9"/>
      <c r="S403" s="9"/>
      <c r="T403" s="9"/>
      <c r="U403" s="9"/>
      <c r="V403" s="9"/>
      <c r="W403" s="9">
        <v>8448.42</v>
      </c>
      <c r="X403" s="9">
        <v>1</v>
      </c>
      <c r="Y403" s="9">
        <v>8448.42</v>
      </c>
      <c r="Z403" s="9">
        <v>8448.42</v>
      </c>
      <c r="AA403" s="9">
        <v>1</v>
      </c>
      <c r="AB403" s="9">
        <v>8448.42</v>
      </c>
    </row>
    <row r="404" spans="1:28">
      <c r="A404" s="9">
        <v>50</v>
      </c>
      <c r="B404" s="9">
        <v>0</v>
      </c>
      <c r="C404" s="9">
        <v>0</v>
      </c>
      <c r="D404" s="9">
        <v>2</v>
      </c>
      <c r="E404" s="9">
        <v>0</v>
      </c>
      <c r="F404" s="9">
        <f ca="1">ROUND(F403*F398,O404)</f>
        <v>0</v>
      </c>
      <c r="G404" s="9" t="s">
        <v>391</v>
      </c>
      <c r="H404" s="9" t="s">
        <v>392</v>
      </c>
      <c r="I404" s="9"/>
      <c r="J404" s="9"/>
      <c r="K404" s="9">
        <v>212</v>
      </c>
      <c r="L404" s="9">
        <v>34</v>
      </c>
      <c r="M404" s="9">
        <v>1</v>
      </c>
      <c r="N404" s="9" t="s">
        <v>185</v>
      </c>
      <c r="O404" s="9">
        <v>2</v>
      </c>
      <c r="P404" s="9">
        <f ca="1">ROUND(P403*P398,O404)</f>
        <v>0</v>
      </c>
      <c r="Q404" s="9"/>
      <c r="R404" s="9"/>
      <c r="S404" s="9"/>
      <c r="T404" s="9"/>
      <c r="U404" s="9"/>
      <c r="V404" s="9"/>
      <c r="W404" s="9">
        <v>0</v>
      </c>
      <c r="X404" s="9">
        <v>1</v>
      </c>
      <c r="Y404" s="9">
        <v>0</v>
      </c>
      <c r="Z404" s="9">
        <v>0</v>
      </c>
      <c r="AA404" s="9">
        <v>1</v>
      </c>
      <c r="AB404" s="9">
        <v>0</v>
      </c>
    </row>
    <row r="405" spans="1:28">
      <c r="A405" s="9">
        <v>50</v>
      </c>
      <c r="B405" s="9">
        <v>0</v>
      </c>
      <c r="C405" s="9">
        <v>0</v>
      </c>
      <c r="D405" s="9">
        <v>2</v>
      </c>
      <c r="E405" s="9">
        <v>0</v>
      </c>
      <c r="F405" s="9">
        <f>ROUND(F378,O405)</f>
        <v>0</v>
      </c>
      <c r="G405" s="9" t="s">
        <v>393</v>
      </c>
      <c r="H405" s="9" t="s">
        <v>118</v>
      </c>
      <c r="I405" s="9"/>
      <c r="J405" s="9"/>
      <c r="K405" s="9">
        <v>212</v>
      </c>
      <c r="L405" s="9">
        <v>35</v>
      </c>
      <c r="M405" s="9">
        <v>1</v>
      </c>
      <c r="N405" s="9" t="s">
        <v>185</v>
      </c>
      <c r="O405" s="9">
        <v>2</v>
      </c>
      <c r="P405" s="9">
        <f>ROUND(P378,O405)</f>
        <v>0</v>
      </c>
      <c r="Q405" s="9"/>
      <c r="R405" s="9"/>
      <c r="S405" s="9"/>
      <c r="T405" s="9"/>
      <c r="U405" s="9"/>
      <c r="V405" s="9"/>
      <c r="W405" s="9">
        <v>0</v>
      </c>
      <c r="X405" s="9">
        <v>1</v>
      </c>
      <c r="Y405" s="9">
        <v>0</v>
      </c>
      <c r="Z405" s="9">
        <v>0</v>
      </c>
      <c r="AA405" s="9">
        <v>1</v>
      </c>
      <c r="AB405" s="9">
        <v>0</v>
      </c>
    </row>
    <row r="406" spans="1:28">
      <c r="A406" s="9">
        <v>50</v>
      </c>
      <c r="B406" s="9">
        <v>0</v>
      </c>
      <c r="C406" s="9">
        <v>0</v>
      </c>
      <c r="D406" s="9">
        <v>2</v>
      </c>
      <c r="E406" s="9">
        <v>0</v>
      </c>
      <c r="F406" s="9">
        <f>ROUND(F405*F398,O406)</f>
        <v>0</v>
      </c>
      <c r="G406" s="9" t="s">
        <v>394</v>
      </c>
      <c r="H406" s="9" t="s">
        <v>395</v>
      </c>
      <c r="I406" s="9"/>
      <c r="J406" s="9"/>
      <c r="K406" s="9">
        <v>212</v>
      </c>
      <c r="L406" s="9">
        <v>36</v>
      </c>
      <c r="M406" s="9">
        <v>1</v>
      </c>
      <c r="N406" s="9" t="s">
        <v>185</v>
      </c>
      <c r="O406" s="9">
        <v>2</v>
      </c>
      <c r="P406" s="9">
        <f>ROUND(P405*P398,O406)</f>
        <v>0</v>
      </c>
      <c r="Q406" s="9"/>
      <c r="R406" s="9"/>
      <c r="S406" s="9"/>
      <c r="T406" s="9"/>
      <c r="U406" s="9"/>
      <c r="V406" s="9"/>
      <c r="W406" s="9">
        <v>0</v>
      </c>
      <c r="X406" s="9">
        <v>1</v>
      </c>
      <c r="Y406" s="9">
        <v>0</v>
      </c>
      <c r="Z406" s="9">
        <v>0</v>
      </c>
      <c r="AA406" s="9">
        <v>1</v>
      </c>
      <c r="AB406" s="9">
        <v>0</v>
      </c>
    </row>
    <row r="407" spans="1:28">
      <c r="A407" s="9">
        <v>50</v>
      </c>
      <c r="B407" s="9">
        <v>1</v>
      </c>
      <c r="C407" s="9">
        <v>0</v>
      </c>
      <c r="D407" s="9">
        <v>2</v>
      </c>
      <c r="E407" s="9">
        <v>0</v>
      </c>
      <c r="F407" s="9">
        <f ca="1">ROUND(F388,O407)</f>
        <v>46473.45</v>
      </c>
      <c r="G407" s="9" t="s">
        <v>396</v>
      </c>
      <c r="H407" s="9" t="s">
        <v>397</v>
      </c>
      <c r="I407" s="9"/>
      <c r="J407" s="9"/>
      <c r="K407" s="9">
        <v>212</v>
      </c>
      <c r="L407" s="9">
        <v>37</v>
      </c>
      <c r="M407" s="9">
        <v>1</v>
      </c>
      <c r="N407" s="9" t="s">
        <v>185</v>
      </c>
      <c r="O407" s="9">
        <v>2</v>
      </c>
      <c r="P407" s="9">
        <f ca="1">ROUND(P388,O407)</f>
        <v>46473.45</v>
      </c>
      <c r="Q407" s="9"/>
      <c r="R407" s="9"/>
      <c r="S407" s="9"/>
      <c r="T407" s="9"/>
      <c r="U407" s="9"/>
      <c r="V407" s="9"/>
      <c r="W407" s="9">
        <v>46473.45</v>
      </c>
      <c r="X407" s="9">
        <v>1</v>
      </c>
      <c r="Y407" s="9">
        <v>46473.45</v>
      </c>
      <c r="Z407" s="9">
        <v>46473.45</v>
      </c>
      <c r="AA407" s="9">
        <v>1</v>
      </c>
      <c r="AB407" s="9">
        <v>46473.45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398</v>
      </c>
      <c r="H408" s="9" t="s">
        <v>399</v>
      </c>
      <c r="I408" s="9"/>
      <c r="J408" s="9"/>
      <c r="K408" s="9">
        <v>212</v>
      </c>
      <c r="L408" s="9">
        <v>38</v>
      </c>
      <c r="M408" s="9">
        <v>1</v>
      </c>
      <c r="N408" s="9" t="s">
        <v>185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0</v>
      </c>
      <c r="C409" s="9">
        <v>0</v>
      </c>
      <c r="D409" s="9">
        <v>2</v>
      </c>
      <c r="E409" s="9">
        <v>213</v>
      </c>
      <c r="F409" s="9">
        <f ca="1">ROUND(F404+F406+F408,O409)</f>
        <v>0</v>
      </c>
      <c r="G409" s="9" t="s">
        <v>400</v>
      </c>
      <c r="H409" s="9" t="s">
        <v>401</v>
      </c>
      <c r="I409" s="9"/>
      <c r="J409" s="9"/>
      <c r="K409" s="9">
        <v>212</v>
      </c>
      <c r="L409" s="9">
        <v>39</v>
      </c>
      <c r="M409" s="9">
        <v>1</v>
      </c>
      <c r="N409" s="9" t="s">
        <v>185</v>
      </c>
      <c r="O409" s="9">
        <v>2</v>
      </c>
      <c r="P409" s="9">
        <f ca="1">ROUND(P404+P406+P408,O409)</f>
        <v>0</v>
      </c>
      <c r="Q409" s="9"/>
      <c r="R409" s="9"/>
      <c r="S409" s="9"/>
      <c r="T409" s="9"/>
      <c r="U409" s="9"/>
      <c r="V409" s="9"/>
      <c r="W409" s="9">
        <v>0</v>
      </c>
      <c r="X409" s="9">
        <v>1</v>
      </c>
      <c r="Y409" s="9">
        <v>0</v>
      </c>
      <c r="Z409" s="9">
        <v>0</v>
      </c>
      <c r="AA409" s="9">
        <v>1</v>
      </c>
      <c r="AB409" s="9">
        <v>0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439</v>
      </c>
      <c r="G411" t="s">
        <v>440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441</v>
      </c>
      <c r="F414" t="s">
        <v>442</v>
      </c>
      <c r="G414">
        <v>1</v>
      </c>
      <c r="H414">
        <v>0</v>
      </c>
      <c r="I414" t="s">
        <v>185</v>
      </c>
      <c r="J414">
        <v>1</v>
      </c>
      <c r="K414">
        <v>0</v>
      </c>
      <c r="L414" t="s">
        <v>185</v>
      </c>
      <c r="M414" t="s">
        <v>185</v>
      </c>
      <c r="N414">
        <v>0</v>
      </c>
      <c r="O414">
        <v>1</v>
      </c>
      <c r="P414" t="s">
        <v>443</v>
      </c>
    </row>
    <row r="415" spans="1:16">
      <c r="A415">
        <v>70</v>
      </c>
      <c r="B415">
        <v>1</v>
      </c>
      <c r="D415">
        <v>2</v>
      </c>
      <c r="E415" t="s">
        <v>444</v>
      </c>
      <c r="F415" t="s">
        <v>445</v>
      </c>
      <c r="G415">
        <v>0</v>
      </c>
      <c r="H415">
        <v>0</v>
      </c>
      <c r="I415" t="s">
        <v>185</v>
      </c>
      <c r="J415">
        <v>1</v>
      </c>
      <c r="K415">
        <v>0</v>
      </c>
      <c r="L415" t="s">
        <v>185</v>
      </c>
      <c r="M415" t="s">
        <v>185</v>
      </c>
      <c r="N415">
        <v>0</v>
      </c>
      <c r="O415">
        <v>0</v>
      </c>
      <c r="P415" t="s">
        <v>446</v>
      </c>
    </row>
    <row r="416" spans="1:16">
      <c r="A416">
        <v>70</v>
      </c>
      <c r="B416">
        <v>1</v>
      </c>
      <c r="D416">
        <v>3</v>
      </c>
      <c r="E416" t="s">
        <v>447</v>
      </c>
      <c r="F416" t="s">
        <v>448</v>
      </c>
      <c r="G416">
        <v>0</v>
      </c>
      <c r="H416">
        <v>0</v>
      </c>
      <c r="I416" t="s">
        <v>185</v>
      </c>
      <c r="J416">
        <v>1</v>
      </c>
      <c r="K416">
        <v>0</v>
      </c>
      <c r="L416" t="s">
        <v>185</v>
      </c>
      <c r="M416" t="s">
        <v>185</v>
      </c>
      <c r="N416">
        <v>0</v>
      </c>
      <c r="O416">
        <v>0</v>
      </c>
      <c r="P416" t="s">
        <v>449</v>
      </c>
    </row>
    <row r="417" spans="1:16">
      <c r="A417">
        <v>70</v>
      </c>
      <c r="B417">
        <v>1</v>
      </c>
      <c r="D417">
        <v>4</v>
      </c>
      <c r="E417" t="s">
        <v>450</v>
      </c>
      <c r="F417" t="s">
        <v>451</v>
      </c>
      <c r="G417">
        <v>1</v>
      </c>
      <c r="H417">
        <v>0</v>
      </c>
      <c r="I417" t="s">
        <v>185</v>
      </c>
      <c r="J417">
        <v>2</v>
      </c>
      <c r="K417">
        <v>0</v>
      </c>
      <c r="L417" t="s">
        <v>185</v>
      </c>
      <c r="M417" t="s">
        <v>185</v>
      </c>
      <c r="N417">
        <v>0</v>
      </c>
      <c r="O417">
        <v>1</v>
      </c>
      <c r="P417" t="s">
        <v>185</v>
      </c>
    </row>
    <row r="418" spans="1:16">
      <c r="A418">
        <v>70</v>
      </c>
      <c r="B418">
        <v>1</v>
      </c>
      <c r="D418">
        <v>5</v>
      </c>
      <c r="E418" t="s">
        <v>452</v>
      </c>
      <c r="F418" t="s">
        <v>453</v>
      </c>
      <c r="G418">
        <v>0</v>
      </c>
      <c r="H418">
        <v>0</v>
      </c>
      <c r="I418" t="s">
        <v>185</v>
      </c>
      <c r="J418">
        <v>2</v>
      </c>
      <c r="K418">
        <v>0</v>
      </c>
      <c r="L418" t="s">
        <v>185</v>
      </c>
      <c r="M418" t="s">
        <v>185</v>
      </c>
      <c r="N418">
        <v>0</v>
      </c>
      <c r="O418">
        <v>0</v>
      </c>
      <c r="P418" t="s">
        <v>185</v>
      </c>
    </row>
    <row r="419" spans="1:16">
      <c r="A419">
        <v>70</v>
      </c>
      <c r="B419">
        <v>1</v>
      </c>
      <c r="D419">
        <v>6</v>
      </c>
      <c r="E419" t="s">
        <v>454</v>
      </c>
      <c r="F419" t="s">
        <v>455</v>
      </c>
      <c r="G419">
        <v>0</v>
      </c>
      <c r="H419">
        <v>0</v>
      </c>
      <c r="I419" t="s">
        <v>185</v>
      </c>
      <c r="J419">
        <v>2</v>
      </c>
      <c r="K419">
        <v>0</v>
      </c>
      <c r="L419" t="s">
        <v>185</v>
      </c>
      <c r="M419" t="s">
        <v>185</v>
      </c>
      <c r="N419">
        <v>0</v>
      </c>
      <c r="O419">
        <v>0</v>
      </c>
      <c r="P419" t="s">
        <v>185</v>
      </c>
    </row>
    <row r="420" spans="1:16">
      <c r="A420">
        <v>70</v>
      </c>
      <c r="B420">
        <v>1</v>
      </c>
      <c r="D420">
        <v>7</v>
      </c>
      <c r="E420" t="s">
        <v>456</v>
      </c>
      <c r="F420" t="s">
        <v>457</v>
      </c>
      <c r="G420">
        <v>0</v>
      </c>
      <c r="H420">
        <v>0</v>
      </c>
      <c r="I420" t="s">
        <v>458</v>
      </c>
      <c r="J420">
        <v>0</v>
      </c>
      <c r="K420">
        <v>0</v>
      </c>
      <c r="L420" t="s">
        <v>185</v>
      </c>
      <c r="M420" t="s">
        <v>185</v>
      </c>
      <c r="N420">
        <v>0</v>
      </c>
      <c r="O420">
        <v>0</v>
      </c>
      <c r="P420" t="s">
        <v>459</v>
      </c>
    </row>
    <row r="421" spans="1:16">
      <c r="A421">
        <v>70</v>
      </c>
      <c r="B421">
        <v>1</v>
      </c>
      <c r="D421">
        <v>8</v>
      </c>
      <c r="E421" t="s">
        <v>460</v>
      </c>
      <c r="F421" t="s">
        <v>461</v>
      </c>
      <c r="G421">
        <v>1</v>
      </c>
      <c r="H421">
        <v>0</v>
      </c>
      <c r="I421" t="s">
        <v>185</v>
      </c>
      <c r="J421">
        <v>5</v>
      </c>
      <c r="K421">
        <v>0</v>
      </c>
      <c r="L421" t="s">
        <v>185</v>
      </c>
      <c r="M421" t="s">
        <v>185</v>
      </c>
      <c r="N421">
        <v>0</v>
      </c>
      <c r="O421">
        <v>1</v>
      </c>
      <c r="P421" t="s">
        <v>185</v>
      </c>
    </row>
    <row r="422" spans="1:16">
      <c r="A422">
        <v>70</v>
      </c>
      <c r="B422">
        <v>1</v>
      </c>
      <c r="D422">
        <v>9</v>
      </c>
      <c r="E422" t="s">
        <v>462</v>
      </c>
      <c r="F422" t="s">
        <v>463</v>
      </c>
      <c r="G422">
        <v>0</v>
      </c>
      <c r="H422">
        <v>0</v>
      </c>
      <c r="I422" t="s">
        <v>185</v>
      </c>
      <c r="J422">
        <v>5</v>
      </c>
      <c r="K422">
        <v>0</v>
      </c>
      <c r="L422" t="s">
        <v>185</v>
      </c>
      <c r="M422" t="s">
        <v>185</v>
      </c>
      <c r="N422">
        <v>0</v>
      </c>
      <c r="O422">
        <v>0</v>
      </c>
      <c r="P422" t="s">
        <v>464</v>
      </c>
    </row>
    <row r="423" spans="1:16">
      <c r="A423">
        <v>70</v>
      </c>
      <c r="B423">
        <v>1</v>
      </c>
      <c r="D423">
        <v>10</v>
      </c>
      <c r="E423" t="s">
        <v>465</v>
      </c>
      <c r="F423" t="s">
        <v>466</v>
      </c>
      <c r="G423">
        <v>0</v>
      </c>
      <c r="H423">
        <v>0</v>
      </c>
      <c r="I423" t="s">
        <v>467</v>
      </c>
      <c r="J423">
        <v>5</v>
      </c>
      <c r="K423">
        <v>0</v>
      </c>
      <c r="L423" t="s">
        <v>185</v>
      </c>
      <c r="M423" t="s">
        <v>185</v>
      </c>
      <c r="N423">
        <v>0</v>
      </c>
      <c r="O423">
        <v>0</v>
      </c>
      <c r="P423" t="s">
        <v>468</v>
      </c>
    </row>
    <row r="424" spans="1:16">
      <c r="A424">
        <v>70</v>
      </c>
      <c r="B424">
        <v>1</v>
      </c>
      <c r="D424">
        <v>11</v>
      </c>
      <c r="E424" t="s">
        <v>469</v>
      </c>
      <c r="F424" t="s">
        <v>470</v>
      </c>
      <c r="G424">
        <v>0</v>
      </c>
      <c r="H424">
        <v>0</v>
      </c>
      <c r="I424" t="s">
        <v>471</v>
      </c>
      <c r="J424">
        <v>0</v>
      </c>
      <c r="K424">
        <v>0</v>
      </c>
      <c r="L424" t="s">
        <v>185</v>
      </c>
      <c r="M424" t="s">
        <v>185</v>
      </c>
      <c r="N424">
        <v>0</v>
      </c>
      <c r="O424">
        <v>0</v>
      </c>
      <c r="P424" t="s">
        <v>472</v>
      </c>
    </row>
    <row r="425" spans="1:16">
      <c r="A425">
        <v>70</v>
      </c>
      <c r="B425">
        <v>1</v>
      </c>
      <c r="D425">
        <v>12</v>
      </c>
      <c r="E425" t="s">
        <v>473</v>
      </c>
      <c r="F425" t="s">
        <v>474</v>
      </c>
      <c r="G425">
        <v>0</v>
      </c>
      <c r="H425">
        <v>0</v>
      </c>
      <c r="I425" t="s">
        <v>475</v>
      </c>
      <c r="J425">
        <v>0</v>
      </c>
      <c r="K425">
        <v>0</v>
      </c>
      <c r="L425" t="s">
        <v>185</v>
      </c>
      <c r="M425" t="s">
        <v>185</v>
      </c>
      <c r="N425">
        <v>0</v>
      </c>
      <c r="O425">
        <v>0</v>
      </c>
      <c r="P425" t="s">
        <v>476</v>
      </c>
    </row>
    <row r="426" spans="1:16">
      <c r="A426">
        <v>70</v>
      </c>
      <c r="B426">
        <v>1</v>
      </c>
      <c r="D426">
        <v>13</v>
      </c>
      <c r="E426" t="s">
        <v>477</v>
      </c>
      <c r="F426" t="s">
        <v>478</v>
      </c>
      <c r="G426">
        <v>0</v>
      </c>
      <c r="H426">
        <v>0</v>
      </c>
      <c r="I426" t="s">
        <v>479</v>
      </c>
      <c r="J426">
        <v>0</v>
      </c>
      <c r="K426">
        <v>0</v>
      </c>
      <c r="L426" t="s">
        <v>185</v>
      </c>
      <c r="M426" t="s">
        <v>185</v>
      </c>
      <c r="N426">
        <v>0</v>
      </c>
      <c r="O426">
        <v>0</v>
      </c>
      <c r="P426" t="s">
        <v>480</v>
      </c>
    </row>
    <row r="427" spans="1:16">
      <c r="A427">
        <v>70</v>
      </c>
      <c r="B427">
        <v>1</v>
      </c>
      <c r="D427">
        <v>14</v>
      </c>
      <c r="E427" t="s">
        <v>481</v>
      </c>
      <c r="F427" t="s">
        <v>482</v>
      </c>
      <c r="G427">
        <v>0</v>
      </c>
      <c r="H427">
        <v>0</v>
      </c>
      <c r="I427" t="s">
        <v>185</v>
      </c>
      <c r="J427">
        <v>0</v>
      </c>
      <c r="K427">
        <v>0</v>
      </c>
      <c r="L427" t="s">
        <v>185</v>
      </c>
      <c r="M427" t="s">
        <v>185</v>
      </c>
      <c r="N427">
        <v>0</v>
      </c>
      <c r="O427">
        <v>0</v>
      </c>
      <c r="P427" t="s">
        <v>185</v>
      </c>
    </row>
    <row r="428" spans="1:16">
      <c r="A428">
        <v>70</v>
      </c>
      <c r="B428">
        <v>1</v>
      </c>
      <c r="D428">
        <v>15</v>
      </c>
      <c r="E428" t="s">
        <v>483</v>
      </c>
      <c r="F428" t="s">
        <v>484</v>
      </c>
      <c r="G428">
        <v>0</v>
      </c>
      <c r="H428">
        <v>0</v>
      </c>
      <c r="I428" t="s">
        <v>185</v>
      </c>
      <c r="J428">
        <v>0</v>
      </c>
      <c r="K428">
        <v>0</v>
      </c>
      <c r="L428" t="s">
        <v>185</v>
      </c>
      <c r="M428" t="s">
        <v>185</v>
      </c>
      <c r="N428">
        <v>0</v>
      </c>
      <c r="O428">
        <v>0</v>
      </c>
      <c r="P428" t="s">
        <v>485</v>
      </c>
    </row>
    <row r="429" spans="1:16">
      <c r="A429">
        <v>70</v>
      </c>
      <c r="B429">
        <v>1</v>
      </c>
      <c r="D429">
        <v>16</v>
      </c>
      <c r="E429" t="s">
        <v>486</v>
      </c>
      <c r="F429" t="s">
        <v>487</v>
      </c>
      <c r="G429">
        <v>0</v>
      </c>
      <c r="H429">
        <v>0</v>
      </c>
      <c r="I429" t="s">
        <v>185</v>
      </c>
      <c r="J429">
        <v>3</v>
      </c>
      <c r="K429">
        <v>0</v>
      </c>
      <c r="L429" t="s">
        <v>185</v>
      </c>
      <c r="M429" t="s">
        <v>185</v>
      </c>
      <c r="N429">
        <v>0</v>
      </c>
      <c r="O429">
        <v>0</v>
      </c>
      <c r="P429" t="s">
        <v>185</v>
      </c>
    </row>
    <row r="430" spans="1:16">
      <c r="A430">
        <v>70</v>
      </c>
      <c r="B430">
        <v>1</v>
      </c>
      <c r="D430">
        <v>17</v>
      </c>
      <c r="E430" t="s">
        <v>488</v>
      </c>
      <c r="F430" t="s">
        <v>489</v>
      </c>
      <c r="G430">
        <v>1</v>
      </c>
      <c r="H430">
        <v>0</v>
      </c>
      <c r="I430" t="s">
        <v>185</v>
      </c>
      <c r="J430">
        <v>3</v>
      </c>
      <c r="K430">
        <v>0</v>
      </c>
      <c r="L430" t="s">
        <v>185</v>
      </c>
      <c r="M430" t="s">
        <v>185</v>
      </c>
      <c r="N430">
        <v>0</v>
      </c>
      <c r="O430">
        <v>1</v>
      </c>
      <c r="P430" t="s">
        <v>185</v>
      </c>
    </row>
    <row r="431" spans="1:16">
      <c r="A431">
        <v>70</v>
      </c>
      <c r="B431">
        <v>1</v>
      </c>
      <c r="D431">
        <v>1</v>
      </c>
      <c r="E431" t="s">
        <v>490</v>
      </c>
      <c r="F431" t="s">
        <v>491</v>
      </c>
      <c r="G431">
        <v>0.9</v>
      </c>
      <c r="H431">
        <v>1</v>
      </c>
      <c r="I431" t="s">
        <v>492</v>
      </c>
      <c r="J431">
        <v>0</v>
      </c>
      <c r="K431">
        <v>0</v>
      </c>
      <c r="L431" t="s">
        <v>185</v>
      </c>
      <c r="M431" t="s">
        <v>185</v>
      </c>
      <c r="N431">
        <v>0</v>
      </c>
      <c r="O431">
        <v>0.9</v>
      </c>
      <c r="P431" t="s">
        <v>493</v>
      </c>
    </row>
    <row r="432" spans="1:16">
      <c r="A432">
        <v>70</v>
      </c>
      <c r="B432">
        <v>1</v>
      </c>
      <c r="D432">
        <v>2</v>
      </c>
      <c r="E432" t="s">
        <v>494</v>
      </c>
      <c r="F432" t="s">
        <v>495</v>
      </c>
      <c r="G432">
        <v>0.85</v>
      </c>
      <c r="H432">
        <v>1</v>
      </c>
      <c r="I432" t="s">
        <v>496</v>
      </c>
      <c r="J432">
        <v>0</v>
      </c>
      <c r="K432">
        <v>0</v>
      </c>
      <c r="L432" t="s">
        <v>185</v>
      </c>
      <c r="M432" t="s">
        <v>185</v>
      </c>
      <c r="N432">
        <v>0</v>
      </c>
      <c r="O432">
        <v>0.85</v>
      </c>
      <c r="P432" t="s">
        <v>497</v>
      </c>
    </row>
    <row r="433" spans="1:16">
      <c r="A433">
        <v>70</v>
      </c>
      <c r="B433">
        <v>1</v>
      </c>
      <c r="D433">
        <v>3</v>
      </c>
      <c r="E433" t="s">
        <v>498</v>
      </c>
      <c r="F433" t="s">
        <v>499</v>
      </c>
      <c r="G433">
        <v>1.03</v>
      </c>
      <c r="H433">
        <v>0</v>
      </c>
      <c r="I433" t="s">
        <v>185</v>
      </c>
      <c r="J433">
        <v>0</v>
      </c>
      <c r="K433">
        <v>0</v>
      </c>
      <c r="L433" t="s">
        <v>185</v>
      </c>
      <c r="M433" t="s">
        <v>185</v>
      </c>
      <c r="N433">
        <v>0</v>
      </c>
      <c r="O433">
        <v>1.03</v>
      </c>
      <c r="P433" t="s">
        <v>500</v>
      </c>
    </row>
    <row r="434" spans="1:16">
      <c r="A434">
        <v>70</v>
      </c>
      <c r="B434">
        <v>1</v>
      </c>
      <c r="D434">
        <v>4</v>
      </c>
      <c r="E434" t="s">
        <v>501</v>
      </c>
      <c r="F434" t="s">
        <v>502</v>
      </c>
      <c r="G434">
        <v>1.15</v>
      </c>
      <c r="H434">
        <v>0</v>
      </c>
      <c r="I434" t="s">
        <v>185</v>
      </c>
      <c r="J434">
        <v>0</v>
      </c>
      <c r="K434">
        <v>0</v>
      </c>
      <c r="L434" t="s">
        <v>185</v>
      </c>
      <c r="M434" t="s">
        <v>185</v>
      </c>
      <c r="N434">
        <v>0</v>
      </c>
      <c r="O434">
        <v>1.15</v>
      </c>
      <c r="P434" t="s">
        <v>503</v>
      </c>
    </row>
    <row r="435" spans="1:16">
      <c r="A435">
        <v>70</v>
      </c>
      <c r="B435">
        <v>1</v>
      </c>
      <c r="D435">
        <v>5</v>
      </c>
      <c r="E435" t="s">
        <v>504</v>
      </c>
      <c r="F435" t="s">
        <v>505</v>
      </c>
      <c r="G435">
        <v>7</v>
      </c>
      <c r="H435">
        <v>0</v>
      </c>
      <c r="I435" t="s">
        <v>185</v>
      </c>
      <c r="J435">
        <v>0</v>
      </c>
      <c r="K435">
        <v>0</v>
      </c>
      <c r="L435" t="s">
        <v>185</v>
      </c>
      <c r="M435" t="s">
        <v>185</v>
      </c>
      <c r="N435">
        <v>0</v>
      </c>
      <c r="O435">
        <v>7</v>
      </c>
      <c r="P435" t="s">
        <v>185</v>
      </c>
    </row>
    <row r="436" spans="1:16">
      <c r="A436">
        <v>70</v>
      </c>
      <c r="B436">
        <v>1</v>
      </c>
      <c r="D436">
        <v>6</v>
      </c>
      <c r="E436" t="s">
        <v>506</v>
      </c>
      <c r="F436" t="s">
        <v>185</v>
      </c>
      <c r="G436">
        <v>2</v>
      </c>
      <c r="H436">
        <v>0</v>
      </c>
      <c r="I436" t="s">
        <v>185</v>
      </c>
      <c r="J436">
        <v>0</v>
      </c>
      <c r="K436">
        <v>0</v>
      </c>
      <c r="L436" t="s">
        <v>185</v>
      </c>
      <c r="M436" t="s">
        <v>185</v>
      </c>
      <c r="N436">
        <v>0</v>
      </c>
      <c r="O436">
        <v>2</v>
      </c>
      <c r="P436" t="s">
        <v>185</v>
      </c>
    </row>
    <row r="438" spans="1:1">
      <c r="A438">
        <v>-1</v>
      </c>
    </row>
    <row r="440" spans="1:15">
      <c r="A440" s="4">
        <v>75</v>
      </c>
      <c r="B440" s="4" t="s">
        <v>507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85318860</v>
      </c>
      <c r="O440" s="4">
        <v>1</v>
      </c>
    </row>
    <row r="441" spans="1:40">
      <c r="A441" s="5">
        <v>2</v>
      </c>
      <c r="B441" s="5" t="s">
        <v>508</v>
      </c>
      <c r="C441" s="5" t="s">
        <v>509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85320996</v>
      </c>
    </row>
    <row r="442" spans="1:50">
      <c r="A442" s="5">
        <v>1</v>
      </c>
      <c r="B442" s="5" t="s">
        <v>510</v>
      </c>
      <c r="C442" s="5" t="s">
        <v>511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185</v>
      </c>
      <c r="S442" s="5" t="s">
        <v>185</v>
      </c>
      <c r="T442" s="5" t="s">
        <v>185</v>
      </c>
      <c r="U442" s="5" t="s">
        <v>185</v>
      </c>
      <c r="V442" s="5" t="s">
        <v>185</v>
      </c>
      <c r="W442" s="5" t="s">
        <v>185</v>
      </c>
      <c r="X442" s="5" t="s">
        <v>185</v>
      </c>
      <c r="Y442" s="5" t="s">
        <v>185</v>
      </c>
      <c r="Z442" s="5" t="s">
        <v>185</v>
      </c>
      <c r="AA442" s="5" t="s">
        <v>185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85320997</v>
      </c>
      <c r="AO442" s="5" t="s">
        <v>512</v>
      </c>
      <c r="AP442" s="5" t="s">
        <v>513</v>
      </c>
      <c r="AQ442" s="5">
        <v>46078</v>
      </c>
      <c r="AR442" s="5">
        <v>409</v>
      </c>
      <c r="AS442" s="5" t="s">
        <v>5</v>
      </c>
      <c r="AT442" s="5" t="s">
        <v>514</v>
      </c>
      <c r="AU442" s="5" t="s">
        <v>513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507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85318795</v>
      </c>
      <c r="O443" s="4">
        <v>2</v>
      </c>
    </row>
    <row r="444" spans="1:40">
      <c r="A444" s="5">
        <v>2</v>
      </c>
      <c r="B444" s="5" t="s">
        <v>508</v>
      </c>
      <c r="C444" s="5" t="s">
        <v>509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85321004</v>
      </c>
    </row>
    <row r="445" spans="1:50">
      <c r="A445" s="5">
        <v>1</v>
      </c>
      <c r="B445" s="5" t="s">
        <v>510</v>
      </c>
      <c r="C445" s="5" t="s">
        <v>511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185</v>
      </c>
      <c r="S445" s="5" t="s">
        <v>185</v>
      </c>
      <c r="T445" s="5" t="s">
        <v>185</v>
      </c>
      <c r="U445" s="5" t="s">
        <v>185</v>
      </c>
      <c r="V445" s="5" t="s">
        <v>185</v>
      </c>
      <c r="W445" s="5" t="s">
        <v>185</v>
      </c>
      <c r="X445" s="5" t="s">
        <v>185</v>
      </c>
      <c r="Y445" s="5" t="s">
        <v>185</v>
      </c>
      <c r="Z445" s="5" t="s">
        <v>185</v>
      </c>
      <c r="AA445" s="5" t="s">
        <v>185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85321005</v>
      </c>
      <c r="AO445" s="5" t="s">
        <v>512</v>
      </c>
      <c r="AP445" s="5" t="s">
        <v>513</v>
      </c>
      <c r="AQ445" s="5">
        <v>46078</v>
      </c>
      <c r="AR445" s="5">
        <v>409</v>
      </c>
      <c r="AS445" s="5" t="s">
        <v>5</v>
      </c>
      <c r="AT445" s="5" t="s">
        <v>514</v>
      </c>
      <c r="AU445" s="5" t="s">
        <v>513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30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515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25</v>
      </c>
      <c r="C12" s="1">
        <v>0</v>
      </c>
      <c r="D12" s="1"/>
      <c r="E12" s="1">
        <v>0</v>
      </c>
      <c r="F12" s="1" t="s">
        <v>185</v>
      </c>
      <c r="G12" s="1" t="s">
        <v>186</v>
      </c>
      <c r="H12" s="1" t="s">
        <v>185</v>
      </c>
      <c r="I12" s="1">
        <v>0</v>
      </c>
      <c r="J12" s="1" t="s">
        <v>185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185</v>
      </c>
      <c r="V12" s="1">
        <v>0</v>
      </c>
      <c r="W12" s="1" t="s">
        <v>185</v>
      </c>
      <c r="X12" s="1" t="s">
        <v>185</v>
      </c>
      <c r="Y12" s="1" t="s">
        <v>185</v>
      </c>
      <c r="Z12" s="1" t="s">
        <v>185</v>
      </c>
      <c r="AA12" s="1" t="s">
        <v>185</v>
      </c>
      <c r="AB12" s="1" t="s">
        <v>187</v>
      </c>
      <c r="AC12" s="1" t="s">
        <v>188</v>
      </c>
      <c r="AD12" s="1" t="s">
        <v>189</v>
      </c>
      <c r="AE12" s="1" t="s">
        <v>190</v>
      </c>
      <c r="AF12" s="1" t="s">
        <v>189</v>
      </c>
      <c r="AG12" s="1" t="s">
        <v>190</v>
      </c>
      <c r="AH12" s="1" t="s">
        <v>189</v>
      </c>
      <c r="AI12" s="1" t="s">
        <v>190</v>
      </c>
      <c r="AJ12" s="1" t="s">
        <v>191</v>
      </c>
      <c r="AK12" s="1"/>
      <c r="AL12" s="1" t="s">
        <v>187</v>
      </c>
      <c r="AM12" s="1" t="s">
        <v>188</v>
      </c>
      <c r="AN12" s="1" t="s">
        <v>192</v>
      </c>
      <c r="AO12" s="1"/>
      <c r="AP12" s="1" t="s">
        <v>185</v>
      </c>
      <c r="AQ12" s="1" t="s">
        <v>185</v>
      </c>
      <c r="AR12" s="1" t="s">
        <v>185</v>
      </c>
      <c r="AS12" s="1"/>
      <c r="AT12" s="1"/>
      <c r="AU12" s="1"/>
      <c r="AV12" s="1"/>
      <c r="AW12" s="1"/>
      <c r="AX12" s="1" t="s">
        <v>193</v>
      </c>
      <c r="AY12" s="1" t="s">
        <v>192</v>
      </c>
      <c r="AZ12" s="1" t="s">
        <v>185</v>
      </c>
      <c r="BA12" s="1"/>
      <c r="BB12" s="1">
        <v>0</v>
      </c>
      <c r="BC12" s="1"/>
      <c r="BD12" s="1"/>
      <c r="BE12" s="1"/>
      <c r="BF12" s="1"/>
      <c r="BG12" s="1"/>
      <c r="BH12" s="1" t="s">
        <v>194</v>
      </c>
      <c r="BI12" s="1" t="s">
        <v>195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196</v>
      </c>
      <c r="BZ12" s="1" t="s">
        <v>197</v>
      </c>
      <c r="CA12" s="1" t="s">
        <v>198</v>
      </c>
      <c r="CB12" s="1" t="s">
        <v>198</v>
      </c>
      <c r="CC12" s="1" t="s">
        <v>198</v>
      </c>
      <c r="CD12" s="1" t="s">
        <v>198</v>
      </c>
      <c r="CE12" s="1" t="s">
        <v>199</v>
      </c>
      <c r="CF12" s="1">
        <v>0</v>
      </c>
      <c r="CG12" s="1">
        <v>0</v>
      </c>
      <c r="CH12" s="1">
        <v>487096328</v>
      </c>
      <c r="CI12" s="1" t="s">
        <v>185</v>
      </c>
      <c r="CJ12" s="1" t="s">
        <v>185</v>
      </c>
      <c r="CK12" s="1">
        <v>17</v>
      </c>
      <c r="CL12" s="1"/>
      <c r="CM12" s="1"/>
      <c r="CN12" s="1"/>
      <c r="CO12" s="1"/>
      <c r="CP12" s="1"/>
      <c r="CQ12" s="1" t="s">
        <v>200</v>
      </c>
      <c r="CR12" s="1" t="s">
        <v>201</v>
      </c>
      <c r="CS12" s="1">
        <v>46073</v>
      </c>
      <c r="CT12" s="1">
        <v>540</v>
      </c>
      <c r="CU12" s="1">
        <v>17</v>
      </c>
      <c r="CV12" s="1" t="s">
        <v>202</v>
      </c>
      <c r="CW12" s="1"/>
      <c r="CX12" s="1"/>
      <c r="CY12" s="1">
        <v>0</v>
      </c>
      <c r="CZ12" s="1" t="s">
        <v>185</v>
      </c>
      <c r="DA12" s="1" t="s">
        <v>185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85318860</v>
      </c>
      <c r="E14" s="1">
        <v>85318795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208</v>
      </c>
      <c r="D16" s="2" t="s">
        <v>209</v>
      </c>
      <c r="E16" s="3">
        <f ca="1">ROUND((Source!F245)/1000,2)</f>
        <v>2.19</v>
      </c>
      <c r="F16" s="3">
        <f ca="1">ROUND((Source!F246)/1000,2)</f>
        <v>6.1</v>
      </c>
      <c r="G16" s="3">
        <f>ROUND((Source!F237)/1000,2)</f>
        <v>0</v>
      </c>
      <c r="H16" s="3">
        <f ca="1">ROUND((Source!F247)/1000+(Source!F248)/1000,2)</f>
        <v>0</v>
      </c>
      <c r="I16" s="3">
        <f ca="1">E16+F16+G16+H16</f>
        <v>8.29</v>
      </c>
      <c r="J16" s="3">
        <f ca="1">ROUND((Source!F243+Source!F242)/1000,2)</f>
        <v>2.71</v>
      </c>
      <c r="K16" s="3">
        <v>5.9</v>
      </c>
      <c r="L16" s="3">
        <v>0</v>
      </c>
      <c r="M16" s="3">
        <v>0</v>
      </c>
      <c r="N16" s="3">
        <f ca="1">I16+L16+M16</f>
        <v>8.29</v>
      </c>
      <c r="T16" s="6">
        <f ca="1">ROUND((Source!P245)/1000,2)</f>
        <v>2.19</v>
      </c>
      <c r="U16" s="6">
        <f ca="1">ROUND((Source!P246)/1000,2)</f>
        <v>6.1</v>
      </c>
      <c r="V16" s="6">
        <f>ROUND((Source!P237)/1000,2)</f>
        <v>0</v>
      </c>
      <c r="W16" s="6">
        <f ca="1">ROUND((Source!P247)/1000+(Source!P248)/1000,2)</f>
        <v>0</v>
      </c>
      <c r="X16" s="6">
        <f ca="1">T16+U16+V16+W16</f>
        <v>8.29</v>
      </c>
      <c r="Y16" s="6">
        <f ca="1">ROUND((Source!P243+Source!P242)/1000,2)</f>
        <v>2.71</v>
      </c>
      <c r="Z16" s="6">
        <v>5.9</v>
      </c>
      <c r="AA16" s="6">
        <v>0</v>
      </c>
      <c r="AB16" s="6">
        <v>0</v>
      </c>
      <c r="AC16" s="6">
        <f ca="1">X16+AA16+AB16</f>
        <v>8.29</v>
      </c>
      <c r="AI16" s="2">
        <v>0</v>
      </c>
      <c r="AJ16" s="2">
        <v>-1</v>
      </c>
      <c r="AK16" s="2" t="s">
        <v>185</v>
      </c>
      <c r="AL16" s="2" t="s">
        <v>185</v>
      </c>
      <c r="AM16" s="2" t="s">
        <v>185</v>
      </c>
      <c r="AN16" s="2">
        <v>0</v>
      </c>
      <c r="AO16" s="2" t="s">
        <v>185</v>
      </c>
      <c r="AP16" s="2" t="s">
        <v>185</v>
      </c>
      <c r="AT16" s="3">
        <v>4338.33</v>
      </c>
      <c r="AU16" s="3">
        <v>1558</v>
      </c>
      <c r="AV16" s="3">
        <v>0</v>
      </c>
      <c r="AW16" s="3">
        <v>0</v>
      </c>
      <c r="AX16" s="3">
        <v>0</v>
      </c>
      <c r="AY16" s="3">
        <v>71.28</v>
      </c>
      <c r="AZ16" s="3">
        <v>54.69</v>
      </c>
      <c r="BA16" s="3">
        <v>2654.36</v>
      </c>
      <c r="BB16" s="3">
        <v>2190.35</v>
      </c>
      <c r="BC16" s="3">
        <v>6100.54</v>
      </c>
      <c r="BD16" s="3">
        <v>0</v>
      </c>
      <c r="BE16" s="3">
        <v>0</v>
      </c>
      <c r="BF16" s="3">
        <v>3.440232</v>
      </c>
      <c r="BG16" s="3">
        <v>0.05751</v>
      </c>
      <c r="BH16" s="3">
        <v>0</v>
      </c>
      <c r="BI16" s="3">
        <v>2603.85</v>
      </c>
      <c r="BJ16" s="3">
        <v>1348.71</v>
      </c>
      <c r="BK16" s="3">
        <v>8290.89</v>
      </c>
      <c r="BR16" s="6">
        <v>4338.33</v>
      </c>
      <c r="BS16" s="6">
        <v>1558</v>
      </c>
      <c r="BT16" s="6">
        <v>0</v>
      </c>
      <c r="BU16" s="6">
        <v>0</v>
      </c>
      <c r="BV16" s="6">
        <v>0</v>
      </c>
      <c r="BW16" s="6">
        <v>71.28</v>
      </c>
      <c r="BX16" s="6">
        <v>54.69</v>
      </c>
      <c r="BY16" s="6">
        <v>2654.36</v>
      </c>
      <c r="BZ16" s="6">
        <v>2190.35</v>
      </c>
      <c r="CA16" s="6">
        <v>6100.54</v>
      </c>
      <c r="CB16" s="6">
        <v>0</v>
      </c>
      <c r="CC16" s="6">
        <v>0</v>
      </c>
      <c r="CD16" s="6">
        <v>3.440232</v>
      </c>
      <c r="CE16" s="6">
        <v>0.05751</v>
      </c>
      <c r="CF16" s="6">
        <v>0</v>
      </c>
      <c r="CG16" s="6">
        <v>2603.85</v>
      </c>
      <c r="CH16" s="6">
        <v>1348.71</v>
      </c>
      <c r="CI16" s="6">
        <v>8290.89</v>
      </c>
    </row>
    <row r="17" spans="1:87">
      <c r="A17" s="2">
        <v>3</v>
      </c>
      <c r="B17" s="2">
        <v>2</v>
      </c>
      <c r="C17" s="2" t="s">
        <v>402</v>
      </c>
      <c r="D17" s="2" t="s">
        <v>403</v>
      </c>
      <c r="E17" s="3">
        <f ca="1">ROUND((Source!F344)/1000,2)</f>
        <v>0</v>
      </c>
      <c r="F17" s="3">
        <f ca="1">ROUND((Source!F345)/1000,2)</f>
        <v>0</v>
      </c>
      <c r="G17" s="3">
        <f>ROUND((Source!F336)/1000,2)</f>
        <v>0</v>
      </c>
      <c r="H17" s="3">
        <f ca="1">ROUND((Source!F346)/1000+(Source!F347)/1000,2)</f>
        <v>46.47</v>
      </c>
      <c r="I17" s="3">
        <f ca="1">E17+F17+G17+H17</f>
        <v>46.47</v>
      </c>
      <c r="J17" s="3">
        <f ca="1">ROUND((Source!F342+Source!F341)/1000,2)</f>
        <v>22.13</v>
      </c>
      <c r="K17" s="3">
        <v>22.13</v>
      </c>
      <c r="L17" s="3">
        <v>0</v>
      </c>
      <c r="M17" s="3">
        <v>0</v>
      </c>
      <c r="N17" s="3">
        <f ca="1">I17+L17+M17</f>
        <v>46.47</v>
      </c>
      <c r="T17" s="6">
        <f ca="1">ROUND((Source!P344)/1000,2)</f>
        <v>0</v>
      </c>
      <c r="U17" s="6">
        <f ca="1">ROUND((Source!P345)/1000,2)</f>
        <v>0</v>
      </c>
      <c r="V17" s="6">
        <f>ROUND((Source!P336)/1000,2)</f>
        <v>0</v>
      </c>
      <c r="W17" s="6">
        <f ca="1">ROUND((Source!P346)/1000+(Source!P347)/1000,2)</f>
        <v>46.47</v>
      </c>
      <c r="X17" s="6">
        <f ca="1">T17+U17+V17+W17</f>
        <v>46.47</v>
      </c>
      <c r="Y17" s="6">
        <f ca="1">ROUND((Source!P342+Source!P341)/1000,2)</f>
        <v>22.13</v>
      </c>
      <c r="Z17" s="6">
        <v>22.13</v>
      </c>
      <c r="AA17" s="6">
        <v>0</v>
      </c>
      <c r="AB17" s="6">
        <v>0</v>
      </c>
      <c r="AC17" s="6">
        <f ca="1">X17+AA17+AB17</f>
        <v>46.47</v>
      </c>
      <c r="AI17" s="2">
        <v>0</v>
      </c>
      <c r="AJ17" s="2">
        <v>-1</v>
      </c>
      <c r="AK17" s="2" t="s">
        <v>185</v>
      </c>
      <c r="AL17" s="2" t="s">
        <v>185</v>
      </c>
      <c r="AM17" s="2" t="s">
        <v>185</v>
      </c>
      <c r="AN17" s="2">
        <v>0</v>
      </c>
      <c r="AO17" s="2" t="s">
        <v>185</v>
      </c>
      <c r="AP17" s="2" t="s">
        <v>185</v>
      </c>
      <c r="AT17" s="3">
        <v>22130.22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22130.22</v>
      </c>
      <c r="BB17" s="3">
        <v>0</v>
      </c>
      <c r="BC17" s="3">
        <v>0</v>
      </c>
      <c r="BD17" s="3">
        <v>46473.45</v>
      </c>
      <c r="BE17" s="3">
        <v>0</v>
      </c>
      <c r="BF17" s="3">
        <v>21.66912</v>
      </c>
      <c r="BG17" s="3">
        <v>0</v>
      </c>
      <c r="BH17" s="3">
        <v>0</v>
      </c>
      <c r="BI17" s="3">
        <v>16376.36</v>
      </c>
      <c r="BJ17" s="3">
        <v>7966.87</v>
      </c>
      <c r="BK17" s="3">
        <v>46473.45</v>
      </c>
      <c r="BR17" s="6">
        <v>22130.22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22130.22</v>
      </c>
      <c r="BZ17" s="6">
        <v>0</v>
      </c>
      <c r="CA17" s="6">
        <v>0</v>
      </c>
      <c r="CB17" s="6">
        <v>46473.45</v>
      </c>
      <c r="CC17" s="6">
        <v>0</v>
      </c>
      <c r="CD17" s="6">
        <v>21.66912</v>
      </c>
      <c r="CE17" s="6">
        <v>0</v>
      </c>
      <c r="CF17" s="6">
        <v>0</v>
      </c>
      <c r="CG17" s="6">
        <v>16376.36</v>
      </c>
      <c r="CH17" s="6">
        <v>7966.87</v>
      </c>
      <c r="CI17" s="6">
        <v>46473.45</v>
      </c>
    </row>
    <row r="19" spans="1:29">
      <c r="A19">
        <v>51</v>
      </c>
      <c r="E19">
        <v>2.19</v>
      </c>
      <c r="F19">
        <v>6.1</v>
      </c>
      <c r="G19">
        <v>0</v>
      </c>
      <c r="H19">
        <v>46.47</v>
      </c>
      <c r="I19">
        <v>54.76</v>
      </c>
      <c r="J19">
        <v>24.84</v>
      </c>
      <c r="K19">
        <v>28.03</v>
      </c>
      <c r="L19">
        <v>0</v>
      </c>
      <c r="M19">
        <v>0</v>
      </c>
      <c r="N19">
        <v>54.76</v>
      </c>
      <c r="T19">
        <v>2.19</v>
      </c>
      <c r="U19">
        <v>6.1</v>
      </c>
      <c r="V19">
        <v>0</v>
      </c>
      <c r="W19">
        <v>46.47</v>
      </c>
      <c r="X19">
        <v>54.76</v>
      </c>
      <c r="Y19">
        <v>24.84</v>
      </c>
      <c r="Z19">
        <v>28.03</v>
      </c>
      <c r="AA19">
        <v>0</v>
      </c>
      <c r="AB19">
        <v>0</v>
      </c>
      <c r="AC19">
        <v>54.76</v>
      </c>
    </row>
    <row r="22" spans="1:1">
      <c r="A22">
        <v>-1</v>
      </c>
    </row>
    <row r="25" spans="1:15">
      <c r="A25" s="4">
        <v>75</v>
      </c>
      <c r="B25" s="4" t="s">
        <v>507</v>
      </c>
      <c r="C25" s="4">
        <v>2026</v>
      </c>
      <c r="D25" s="4">
        <v>0</v>
      </c>
      <c r="E25" s="4">
        <v>3</v>
      </c>
      <c r="F25" s="4">
        <v>0</v>
      </c>
      <c r="G25" s="4">
        <v>0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85318860</v>
      </c>
      <c r="O25" s="4">
        <v>1</v>
      </c>
    </row>
    <row r="26" spans="1:40">
      <c r="A26" s="5">
        <v>2</v>
      </c>
      <c r="B26" s="5" t="s">
        <v>508</v>
      </c>
      <c r="C26" s="5" t="s">
        <v>509</v>
      </c>
      <c r="D26" s="5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85320996</v>
      </c>
    </row>
    <row r="27" spans="1:50">
      <c r="A27" s="5">
        <v>1</v>
      </c>
      <c r="B27" s="5" t="s">
        <v>510</v>
      </c>
      <c r="C27" s="5" t="s">
        <v>511</v>
      </c>
      <c r="D27" s="5">
        <v>2026</v>
      </c>
      <c r="E27" s="5">
        <v>3</v>
      </c>
      <c r="F27" s="5">
        <v>1</v>
      </c>
      <c r="G27" s="5">
        <v>1</v>
      </c>
      <c r="H27" s="5">
        <v>0</v>
      </c>
      <c r="I27" s="5">
        <v>2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 t="s">
        <v>185</v>
      </c>
      <c r="S27" s="5" t="s">
        <v>185</v>
      </c>
      <c r="T27" s="5" t="s">
        <v>185</v>
      </c>
      <c r="U27" s="5" t="s">
        <v>185</v>
      </c>
      <c r="V27" s="5" t="s">
        <v>185</v>
      </c>
      <c r="W27" s="5" t="s">
        <v>185</v>
      </c>
      <c r="X27" s="5" t="s">
        <v>185</v>
      </c>
      <c r="Y27" s="5" t="s">
        <v>185</v>
      </c>
      <c r="Z27" s="5" t="s">
        <v>185</v>
      </c>
      <c r="AA27" s="5" t="s">
        <v>185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>
        <v>85320997</v>
      </c>
      <c r="AO27" s="5" t="s">
        <v>512</v>
      </c>
      <c r="AP27" s="5" t="s">
        <v>513</v>
      </c>
      <c r="AQ27" s="5">
        <v>46078</v>
      </c>
      <c r="AR27" s="5">
        <v>409</v>
      </c>
      <c r="AS27" s="5" t="s">
        <v>5</v>
      </c>
      <c r="AT27" s="5" t="s">
        <v>514</v>
      </c>
      <c r="AU27" s="5" t="s">
        <v>513</v>
      </c>
      <c r="AV27" s="5">
        <v>45652</v>
      </c>
      <c r="AW27" s="5">
        <v>612</v>
      </c>
      <c r="AX27" s="5" t="s">
        <v>7</v>
      </c>
    </row>
    <row r="28" spans="1:15">
      <c r="A28" s="4">
        <v>75</v>
      </c>
      <c r="B28" s="4" t="s">
        <v>507</v>
      </c>
      <c r="C28" s="4">
        <v>2026</v>
      </c>
      <c r="D28" s="4">
        <v>0</v>
      </c>
      <c r="E28" s="4">
        <v>3</v>
      </c>
      <c r="F28" s="4">
        <v>0</v>
      </c>
      <c r="G28" s="4">
        <v>0</v>
      </c>
      <c r="H28" s="4">
        <v>1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4">
        <v>85318795</v>
      </c>
      <c r="O28" s="4">
        <v>2</v>
      </c>
    </row>
    <row r="29" spans="1:40">
      <c r="A29" s="5">
        <v>2</v>
      </c>
      <c r="B29" s="5" t="s">
        <v>508</v>
      </c>
      <c r="C29" s="5" t="s">
        <v>509</v>
      </c>
      <c r="D29" s="5">
        <v>0</v>
      </c>
      <c r="E29" s="5">
        <v>0</v>
      </c>
      <c r="F29" s="5"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85321004</v>
      </c>
    </row>
    <row r="30" spans="1:50">
      <c r="A30" s="5">
        <v>1</v>
      </c>
      <c r="B30" s="5" t="s">
        <v>510</v>
      </c>
      <c r="C30" s="5" t="s">
        <v>511</v>
      </c>
      <c r="D30" s="5">
        <v>2026</v>
      </c>
      <c r="E30" s="5">
        <v>3</v>
      </c>
      <c r="F30" s="5">
        <v>1</v>
      </c>
      <c r="G30" s="5">
        <v>1</v>
      </c>
      <c r="H30" s="5">
        <v>0</v>
      </c>
      <c r="I30" s="5">
        <v>2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 t="s">
        <v>185</v>
      </c>
      <c r="S30" s="5" t="s">
        <v>185</v>
      </c>
      <c r="T30" s="5" t="s">
        <v>185</v>
      </c>
      <c r="U30" s="5" t="s">
        <v>185</v>
      </c>
      <c r="V30" s="5" t="s">
        <v>185</v>
      </c>
      <c r="W30" s="5" t="s">
        <v>185</v>
      </c>
      <c r="X30" s="5" t="s">
        <v>185</v>
      </c>
      <c r="Y30" s="5" t="s">
        <v>185</v>
      </c>
      <c r="Z30" s="5" t="s">
        <v>185</v>
      </c>
      <c r="AA30" s="5" t="s">
        <v>185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85321005</v>
      </c>
      <c r="AO30" s="5" t="s">
        <v>512</v>
      </c>
      <c r="AP30" s="5" t="s">
        <v>513</v>
      </c>
      <c r="AQ30" s="5">
        <v>46078</v>
      </c>
      <c r="AR30" s="5">
        <v>409</v>
      </c>
      <c r="AS30" s="5" t="s">
        <v>5</v>
      </c>
      <c r="AT30" s="5" t="s">
        <v>514</v>
      </c>
      <c r="AU30" s="5" t="s">
        <v>513</v>
      </c>
      <c r="AV30" s="5">
        <v>45652</v>
      </c>
      <c r="AW30" s="5">
        <v>612</v>
      </c>
      <c r="AX30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85318860</v>
      </c>
      <c r="C1">
        <v>85321013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516</v>
      </c>
      <c r="J1" t="s">
        <v>185</v>
      </c>
      <c r="K1" t="s">
        <v>517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185</v>
      </c>
      <c r="AT1">
        <v>154</v>
      </c>
      <c r="AU1" t="s">
        <v>217</v>
      </c>
      <c r="AV1">
        <v>1</v>
      </c>
      <c r="AW1">
        <v>2</v>
      </c>
      <c r="AX1">
        <v>85321015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185</v>
      </c>
      <c r="DE1" t="s">
        <v>185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0</v>
      </c>
      <c r="DJ1">
        <f t="shared" ref="DJ1:DJ6" si="10">DI1</f>
        <v>0</v>
      </c>
      <c r="DK1">
        <v>1</v>
      </c>
      <c r="DL1" t="s">
        <v>185</v>
      </c>
      <c r="DM1">
        <v>0</v>
      </c>
      <c r="DN1" t="s">
        <v>185</v>
      </c>
      <c r="DO1">
        <v>0</v>
      </c>
    </row>
    <row r="2" spans="1:119">
      <c r="A2">
        <f>ROW(Source!A29)</f>
        <v>29</v>
      </c>
      <c r="B2">
        <v>85318795</v>
      </c>
      <c r="C2">
        <v>85321013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516</v>
      </c>
      <c r="J2" t="s">
        <v>185</v>
      </c>
      <c r="K2" t="s">
        <v>517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185</v>
      </c>
      <c r="AT2">
        <v>154</v>
      </c>
      <c r="AU2" t="s">
        <v>217</v>
      </c>
      <c r="AV2">
        <v>1</v>
      </c>
      <c r="AW2">
        <v>2</v>
      </c>
      <c r="AX2">
        <v>85321015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0</v>
      </c>
      <c r="CV2">
        <f>ROUND(Y2*Source!I29,7)</f>
        <v>0</v>
      </c>
      <c r="CW2">
        <v>0</v>
      </c>
      <c r="CX2">
        <f>ROUND(Y2*Source!I29,7)</f>
        <v>0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185</v>
      </c>
      <c r="DE2" t="s">
        <v>185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0</v>
      </c>
      <c r="DJ2">
        <f t="shared" si="10"/>
        <v>0</v>
      </c>
      <c r="DK2">
        <v>1</v>
      </c>
      <c r="DL2" t="s">
        <v>185</v>
      </c>
      <c r="DM2">
        <v>0</v>
      </c>
      <c r="DN2" t="s">
        <v>185</v>
      </c>
      <c r="DO2">
        <v>0</v>
      </c>
    </row>
    <row r="3" spans="1:119">
      <c r="A3">
        <f>ROW(Source!A30)</f>
        <v>30</v>
      </c>
      <c r="B3">
        <v>85318860</v>
      </c>
      <c r="C3">
        <v>85321016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53</v>
      </c>
      <c r="J3" t="s">
        <v>185</v>
      </c>
      <c r="K3" t="s">
        <v>54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185</v>
      </c>
      <c r="AT3">
        <v>97.2</v>
      </c>
      <c r="AU3" t="s">
        <v>217</v>
      </c>
      <c r="AV3">
        <v>1</v>
      </c>
      <c r="AW3">
        <v>2</v>
      </c>
      <c r="AX3">
        <v>85321018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221.52</v>
      </c>
      <c r="CV3">
        <f>ROUND(Y3*Source!I30,7)</f>
        <v>0.472392</v>
      </c>
      <c r="CW3">
        <v>0</v>
      </c>
      <c r="CX3">
        <f>ROUND(Y3*Source!I30,7)</f>
        <v>0.472392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185</v>
      </c>
      <c r="DE3" t="s">
        <v>185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299.06</v>
      </c>
      <c r="DJ3">
        <f t="shared" si="10"/>
        <v>299.06</v>
      </c>
      <c r="DK3">
        <v>1</v>
      </c>
      <c r="DL3" t="s">
        <v>185</v>
      </c>
      <c r="DM3">
        <v>0</v>
      </c>
      <c r="DN3" t="s">
        <v>185</v>
      </c>
      <c r="DO3">
        <v>0</v>
      </c>
    </row>
    <row r="4" spans="1:119">
      <c r="A4">
        <f>ROW(Source!A31)</f>
        <v>31</v>
      </c>
      <c r="B4">
        <v>85318795</v>
      </c>
      <c r="C4">
        <v>85321016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53</v>
      </c>
      <c r="J4" t="s">
        <v>185</v>
      </c>
      <c r="K4" t="s">
        <v>54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185</v>
      </c>
      <c r="AT4">
        <v>97.2</v>
      </c>
      <c r="AU4" t="s">
        <v>217</v>
      </c>
      <c r="AV4">
        <v>1</v>
      </c>
      <c r="AW4">
        <v>2</v>
      </c>
      <c r="AX4">
        <v>85321018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221.52</v>
      </c>
      <c r="CV4">
        <f>ROUND(Y4*Source!I31,7)</f>
        <v>0.472392</v>
      </c>
      <c r="CW4">
        <v>0</v>
      </c>
      <c r="CX4">
        <f>ROUND(Y4*Source!I31,7)</f>
        <v>0.472392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185</v>
      </c>
      <c r="DE4" t="s">
        <v>185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299.06</v>
      </c>
      <c r="DJ4">
        <f t="shared" si="10"/>
        <v>299.06</v>
      </c>
      <c r="DK4">
        <v>1</v>
      </c>
      <c r="DL4" t="s">
        <v>185</v>
      </c>
      <c r="DM4">
        <v>0</v>
      </c>
      <c r="DN4" t="s">
        <v>185</v>
      </c>
      <c r="DO4">
        <v>0</v>
      </c>
    </row>
    <row r="5" spans="1:119">
      <c r="A5">
        <f>ROW(Source!A32)</f>
        <v>32</v>
      </c>
      <c r="B5">
        <v>85318860</v>
      </c>
      <c r="C5">
        <v>85321019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518</v>
      </c>
      <c r="J5" t="s">
        <v>185</v>
      </c>
      <c r="K5" t="s">
        <v>519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185</v>
      </c>
      <c r="AT5">
        <v>53.6</v>
      </c>
      <c r="AU5" t="s">
        <v>217</v>
      </c>
      <c r="AV5">
        <v>1</v>
      </c>
      <c r="AW5">
        <v>2</v>
      </c>
      <c r="AX5">
        <v>85321029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0</v>
      </c>
      <c r="CV5">
        <f>ROUND(Y5*Source!I32,7)</f>
        <v>0</v>
      </c>
      <c r="CW5">
        <v>0</v>
      </c>
      <c r="CX5">
        <f>ROUND(Y5*Source!I32,7)</f>
        <v>0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185</v>
      </c>
      <c r="DE5" t="s">
        <v>185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0</v>
      </c>
      <c r="DJ5">
        <f t="shared" si="10"/>
        <v>0</v>
      </c>
      <c r="DK5">
        <v>1</v>
      </c>
      <c r="DL5" t="s">
        <v>185</v>
      </c>
      <c r="DM5">
        <v>0</v>
      </c>
      <c r="DN5" t="s">
        <v>185</v>
      </c>
      <c r="DO5">
        <v>0</v>
      </c>
    </row>
    <row r="6" spans="1:119">
      <c r="A6">
        <f>ROW(Source!A32)</f>
        <v>32</v>
      </c>
      <c r="B6">
        <v>85318860</v>
      </c>
      <c r="C6">
        <v>85321019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520</v>
      </c>
      <c r="J6" t="s">
        <v>185</v>
      </c>
      <c r="K6" t="s">
        <v>521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185</v>
      </c>
      <c r="AT6">
        <v>3.2</v>
      </c>
      <c r="AU6" t="s">
        <v>217</v>
      </c>
      <c r="AV6">
        <v>2</v>
      </c>
      <c r="AW6">
        <v>2</v>
      </c>
      <c r="AX6">
        <v>85321030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185</v>
      </c>
      <c r="DE6" t="s">
        <v>185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185</v>
      </c>
      <c r="DM6">
        <v>0</v>
      </c>
      <c r="DN6" t="s">
        <v>185</v>
      </c>
      <c r="DO6">
        <v>0</v>
      </c>
    </row>
    <row r="7" spans="1:119">
      <c r="A7">
        <f>ROW(Source!A32)</f>
        <v>32</v>
      </c>
      <c r="B7">
        <v>85318860</v>
      </c>
      <c r="C7">
        <v>85321019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522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185</v>
      </c>
      <c r="AT7">
        <v>1.6</v>
      </c>
      <c r="AU7" t="s">
        <v>217</v>
      </c>
      <c r="AV7">
        <v>1</v>
      </c>
      <c r="AW7">
        <v>2</v>
      </c>
      <c r="AX7">
        <v>85321031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</v>
      </c>
      <c r="CX7">
        <f>ROUND(Y7*Source!I32,7)</f>
        <v>0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185</v>
      </c>
      <c r="DE7" t="s">
        <v>185</v>
      </c>
      <c r="DF7">
        <f t="shared" si="6"/>
        <v>0</v>
      </c>
      <c r="DG7">
        <f t="shared" si="7"/>
        <v>0</v>
      </c>
      <c r="DH7">
        <f t="shared" si="8"/>
        <v>0</v>
      </c>
      <c r="DI7">
        <f t="shared" si="9"/>
        <v>0</v>
      </c>
      <c r="DJ7">
        <f>DG7+DH7</f>
        <v>0</v>
      </c>
      <c r="DK7">
        <v>1</v>
      </c>
      <c r="DL7" t="s">
        <v>73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85318860</v>
      </c>
      <c r="C8">
        <v>85321019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523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185</v>
      </c>
      <c r="AT8">
        <v>1.6</v>
      </c>
      <c r="AU8" t="s">
        <v>217</v>
      </c>
      <c r="AV8">
        <v>1</v>
      </c>
      <c r="AW8">
        <v>2</v>
      </c>
      <c r="AX8">
        <v>85321032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</v>
      </c>
      <c r="CX8">
        <f>ROUND(Y8*Source!I32,7)</f>
        <v>0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185</v>
      </c>
      <c r="DE8" t="s">
        <v>185</v>
      </c>
      <c r="DF8">
        <f t="shared" si="6"/>
        <v>0</v>
      </c>
      <c r="DG8">
        <f t="shared" si="7"/>
        <v>0</v>
      </c>
      <c r="DH8">
        <f t="shared" si="8"/>
        <v>0</v>
      </c>
      <c r="DI8">
        <f t="shared" si="9"/>
        <v>0</v>
      </c>
      <c r="DJ8">
        <f>DG8+DH8</f>
        <v>0</v>
      </c>
      <c r="DK8">
        <v>1</v>
      </c>
      <c r="DL8" t="s">
        <v>77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85318860</v>
      </c>
      <c r="C9">
        <v>85321019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524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185</v>
      </c>
      <c r="AT9">
        <v>13.07</v>
      </c>
      <c r="AU9" t="s">
        <v>217</v>
      </c>
      <c r="AV9">
        <v>1</v>
      </c>
      <c r="AW9">
        <v>2</v>
      </c>
      <c r="AX9">
        <v>85321033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185</v>
      </c>
      <c r="DE9" t="s">
        <v>185</v>
      </c>
      <c r="DF9">
        <f t="shared" si="6"/>
        <v>0</v>
      </c>
      <c r="DG9">
        <f t="shared" si="7"/>
        <v>0</v>
      </c>
      <c r="DH9">
        <f t="shared" si="8"/>
        <v>0</v>
      </c>
      <c r="DI9">
        <f t="shared" si="9"/>
        <v>0</v>
      </c>
      <c r="DJ9">
        <f>DG9+DH9</f>
        <v>0</v>
      </c>
      <c r="DK9">
        <v>1</v>
      </c>
      <c r="DL9" t="s">
        <v>185</v>
      </c>
      <c r="DM9">
        <v>0</v>
      </c>
      <c r="DN9" t="s">
        <v>185</v>
      </c>
      <c r="DO9">
        <v>0</v>
      </c>
    </row>
    <row r="10" spans="1:119">
      <c r="A10">
        <f>ROW(Source!A32)</f>
        <v>32</v>
      </c>
      <c r="B10">
        <v>85318860</v>
      </c>
      <c r="C10">
        <v>85321019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525</v>
      </c>
      <c r="K10" t="s">
        <v>86</v>
      </c>
      <c r="L10">
        <v>1346</v>
      </c>
      <c r="N10">
        <v>1009</v>
      </c>
      <c r="O10" t="s">
        <v>87</v>
      </c>
      <c r="P10" t="s">
        <v>87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185</v>
      </c>
      <c r="AT10">
        <v>4.2</v>
      </c>
      <c r="AU10" t="s">
        <v>185</v>
      </c>
      <c r="AV10">
        <v>0</v>
      </c>
      <c r="AW10">
        <v>2</v>
      </c>
      <c r="AX10">
        <v>85321034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185</v>
      </c>
      <c r="DE10" t="s">
        <v>185</v>
      </c>
      <c r="DF10">
        <f>ROUND(ROUND(AE10*AI10,2)*CX10,2)</f>
        <v>0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0</v>
      </c>
      <c r="DK10">
        <v>0</v>
      </c>
      <c r="DL10" t="s">
        <v>185</v>
      </c>
      <c r="DM10">
        <v>0</v>
      </c>
      <c r="DN10" t="s">
        <v>185</v>
      </c>
      <c r="DO10">
        <v>0</v>
      </c>
    </row>
    <row r="11" spans="1:119">
      <c r="A11">
        <f>ROW(Source!A32)</f>
        <v>32</v>
      </c>
      <c r="B11">
        <v>85318860</v>
      </c>
      <c r="C11">
        <v>85321019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526</v>
      </c>
      <c r="J11" t="s">
        <v>527</v>
      </c>
      <c r="K11" t="s">
        <v>528</v>
      </c>
      <c r="L11">
        <v>1346</v>
      </c>
      <c r="N11">
        <v>1009</v>
      </c>
      <c r="O11" t="s">
        <v>87</v>
      </c>
      <c r="P11" t="s">
        <v>87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185</v>
      </c>
      <c r="AT11">
        <v>27</v>
      </c>
      <c r="AU11" t="s">
        <v>185</v>
      </c>
      <c r="AV11">
        <v>0</v>
      </c>
      <c r="AW11">
        <v>2</v>
      </c>
      <c r="AX11">
        <v>85321035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185</v>
      </c>
      <c r="DE11" t="s">
        <v>185</v>
      </c>
      <c r="DF11">
        <f>ROUND(ROUND(AE11*AI11,2)*CX11,2)</f>
        <v>0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0</v>
      </c>
      <c r="DK11">
        <v>0</v>
      </c>
      <c r="DL11" t="s">
        <v>185</v>
      </c>
      <c r="DM11">
        <v>0</v>
      </c>
      <c r="DN11" t="s">
        <v>185</v>
      </c>
      <c r="DO11">
        <v>0</v>
      </c>
    </row>
    <row r="12" spans="1:119">
      <c r="A12">
        <f>ROW(Source!A32)</f>
        <v>32</v>
      </c>
      <c r="B12">
        <v>85318860</v>
      </c>
      <c r="C12">
        <v>85321019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529</v>
      </c>
      <c r="J12" t="s">
        <v>530</v>
      </c>
      <c r="K12" t="s">
        <v>531</v>
      </c>
      <c r="L12">
        <v>1425</v>
      </c>
      <c r="N12">
        <v>1013</v>
      </c>
      <c r="O12" t="s">
        <v>99</v>
      </c>
      <c r="P12" t="s">
        <v>99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185</v>
      </c>
      <c r="AT12">
        <v>0.8</v>
      </c>
      <c r="AU12" t="s">
        <v>185</v>
      </c>
      <c r="AV12">
        <v>0</v>
      </c>
      <c r="AW12">
        <v>2</v>
      </c>
      <c r="AX12">
        <v>85321036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185</v>
      </c>
      <c r="DE12" t="s">
        <v>185</v>
      </c>
      <c r="DF12">
        <f>ROUND(ROUND(AE12*AI12,2)*CX12,2)</f>
        <v>0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0</v>
      </c>
      <c r="DK12">
        <v>0</v>
      </c>
      <c r="DL12" t="s">
        <v>185</v>
      </c>
      <c r="DM12">
        <v>0</v>
      </c>
      <c r="DN12" t="s">
        <v>185</v>
      </c>
      <c r="DO12">
        <v>0</v>
      </c>
    </row>
    <row r="13" spans="1:119">
      <c r="A13">
        <f>ROW(Source!A32)</f>
        <v>32</v>
      </c>
      <c r="B13">
        <v>85318860</v>
      </c>
      <c r="C13">
        <v>85321019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234</v>
      </c>
      <c r="J13" t="s">
        <v>185</v>
      </c>
      <c r="K13" t="s">
        <v>235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185</v>
      </c>
      <c r="AT13">
        <v>2</v>
      </c>
      <c r="AU13" t="s">
        <v>185</v>
      </c>
      <c r="AV13">
        <v>0</v>
      </c>
      <c r="AW13">
        <v>2</v>
      </c>
      <c r="AX13">
        <v>85321040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185</v>
      </c>
      <c r="DE13" t="s">
        <v>185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185</v>
      </c>
      <c r="DM13">
        <v>0</v>
      </c>
      <c r="DN13" t="s">
        <v>185</v>
      </c>
      <c r="DO13">
        <v>0</v>
      </c>
    </row>
    <row r="14" spans="1:119">
      <c r="A14">
        <f>ROW(Source!A33)</f>
        <v>33</v>
      </c>
      <c r="B14">
        <v>85318795</v>
      </c>
      <c r="C14">
        <v>85321019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518</v>
      </c>
      <c r="J14" t="s">
        <v>185</v>
      </c>
      <c r="K14" t="s">
        <v>519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185</v>
      </c>
      <c r="AT14">
        <v>53.6</v>
      </c>
      <c r="AU14" t="s">
        <v>217</v>
      </c>
      <c r="AV14">
        <v>1</v>
      </c>
      <c r="AW14">
        <v>2</v>
      </c>
      <c r="AX14">
        <v>85321029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0</v>
      </c>
      <c r="CV14">
        <f>ROUND(Y14*Source!I33,7)</f>
        <v>0</v>
      </c>
      <c r="CW14">
        <v>0</v>
      </c>
      <c r="CX14">
        <f>ROUND(Y14*Source!I33,7)</f>
        <v>0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185</v>
      </c>
      <c r="DE14" t="s">
        <v>185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0</v>
      </c>
      <c r="DJ14">
        <f>DI14</f>
        <v>0</v>
      </c>
      <c r="DK14">
        <v>1</v>
      </c>
      <c r="DL14" t="s">
        <v>185</v>
      </c>
      <c r="DM14">
        <v>0</v>
      </c>
      <c r="DN14" t="s">
        <v>185</v>
      </c>
      <c r="DO14">
        <v>0</v>
      </c>
    </row>
    <row r="15" spans="1:119">
      <c r="A15">
        <f>ROW(Source!A33)</f>
        <v>33</v>
      </c>
      <c r="B15">
        <v>85318795</v>
      </c>
      <c r="C15">
        <v>85321019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520</v>
      </c>
      <c r="J15" t="s">
        <v>185</v>
      </c>
      <c r="K15" t="s">
        <v>521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185</v>
      </c>
      <c r="AT15">
        <v>3.2</v>
      </c>
      <c r="AU15" t="s">
        <v>217</v>
      </c>
      <c r="AV15">
        <v>2</v>
      </c>
      <c r="AW15">
        <v>2</v>
      </c>
      <c r="AX15">
        <v>85321030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185</v>
      </c>
      <c r="DE15" t="s">
        <v>185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185</v>
      </c>
      <c r="DM15">
        <v>0</v>
      </c>
      <c r="DN15" t="s">
        <v>185</v>
      </c>
      <c r="DO15">
        <v>0</v>
      </c>
    </row>
    <row r="16" spans="1:119">
      <c r="A16">
        <f>ROW(Source!A33)</f>
        <v>33</v>
      </c>
      <c r="B16">
        <v>85318795</v>
      </c>
      <c r="C16">
        <v>85321019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70</v>
      </c>
      <c r="J16" t="s">
        <v>522</v>
      </c>
      <c r="K16" t="s">
        <v>71</v>
      </c>
      <c r="L16">
        <v>1368</v>
      </c>
      <c r="N16">
        <v>1011</v>
      </c>
      <c r="O16" t="s">
        <v>72</v>
      </c>
      <c r="P16" t="s">
        <v>72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185</v>
      </c>
      <c r="AT16">
        <v>1.6</v>
      </c>
      <c r="AU16" t="s">
        <v>217</v>
      </c>
      <c r="AV16">
        <v>1</v>
      </c>
      <c r="AW16">
        <v>2</v>
      </c>
      <c r="AX16">
        <v>85321031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</v>
      </c>
      <c r="CX16">
        <f>ROUND(Y16*Source!I33,7)</f>
        <v>0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185</v>
      </c>
      <c r="DE16" t="s">
        <v>185</v>
      </c>
      <c r="DF16">
        <f t="shared" si="11"/>
        <v>0</v>
      </c>
      <c r="DG16">
        <f t="shared" si="7"/>
        <v>0</v>
      </c>
      <c r="DH16">
        <f t="shared" si="8"/>
        <v>0</v>
      </c>
      <c r="DI16">
        <f t="shared" si="9"/>
        <v>0</v>
      </c>
      <c r="DJ16">
        <f>DG16+DH16</f>
        <v>0</v>
      </c>
      <c r="DK16">
        <v>1</v>
      </c>
      <c r="DL16" t="s">
        <v>73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85318795</v>
      </c>
      <c r="C17">
        <v>85321019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75</v>
      </c>
      <c r="J17" t="s">
        <v>523</v>
      </c>
      <c r="K17" t="s">
        <v>76</v>
      </c>
      <c r="L17">
        <v>1368</v>
      </c>
      <c r="N17">
        <v>1011</v>
      </c>
      <c r="O17" t="s">
        <v>72</v>
      </c>
      <c r="P17" t="s">
        <v>72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185</v>
      </c>
      <c r="AT17">
        <v>1.6</v>
      </c>
      <c r="AU17" t="s">
        <v>217</v>
      </c>
      <c r="AV17">
        <v>1</v>
      </c>
      <c r="AW17">
        <v>2</v>
      </c>
      <c r="AX17">
        <v>85321032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</v>
      </c>
      <c r="CX17">
        <f>ROUND(Y17*Source!I33,7)</f>
        <v>0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185</v>
      </c>
      <c r="DE17" t="s">
        <v>185</v>
      </c>
      <c r="DF17">
        <f t="shared" si="11"/>
        <v>0</v>
      </c>
      <c r="DG17">
        <f t="shared" si="7"/>
        <v>0</v>
      </c>
      <c r="DH17">
        <f t="shared" si="8"/>
        <v>0</v>
      </c>
      <c r="DI17">
        <f t="shared" si="9"/>
        <v>0</v>
      </c>
      <c r="DJ17">
        <f>DG17+DH17</f>
        <v>0</v>
      </c>
      <c r="DK17">
        <v>1</v>
      </c>
      <c r="DL17" t="s">
        <v>77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85318795</v>
      </c>
      <c r="C18">
        <v>85321019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79</v>
      </c>
      <c r="J18" t="s">
        <v>524</v>
      </c>
      <c r="K18" t="s">
        <v>80</v>
      </c>
      <c r="L18">
        <v>1368</v>
      </c>
      <c r="N18">
        <v>1011</v>
      </c>
      <c r="O18" t="s">
        <v>72</v>
      </c>
      <c r="P18" t="s">
        <v>72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185</v>
      </c>
      <c r="AT18">
        <v>13.07</v>
      </c>
      <c r="AU18" t="s">
        <v>217</v>
      </c>
      <c r="AV18">
        <v>1</v>
      </c>
      <c r="AW18">
        <v>2</v>
      </c>
      <c r="AX18">
        <v>85321033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185</v>
      </c>
      <c r="DE18" t="s">
        <v>185</v>
      </c>
      <c r="DF18">
        <f t="shared" si="11"/>
        <v>0</v>
      </c>
      <c r="DG18">
        <f t="shared" si="7"/>
        <v>0</v>
      </c>
      <c r="DH18">
        <f t="shared" si="8"/>
        <v>0</v>
      </c>
      <c r="DI18">
        <f t="shared" si="9"/>
        <v>0</v>
      </c>
      <c r="DJ18">
        <f>DG18+DH18</f>
        <v>0</v>
      </c>
      <c r="DK18">
        <v>1</v>
      </c>
      <c r="DL18" t="s">
        <v>185</v>
      </c>
      <c r="DM18">
        <v>0</v>
      </c>
      <c r="DN18" t="s">
        <v>185</v>
      </c>
      <c r="DO18">
        <v>0</v>
      </c>
    </row>
    <row r="19" spans="1:119">
      <c r="A19">
        <f>ROW(Source!A33)</f>
        <v>33</v>
      </c>
      <c r="B19">
        <v>85318795</v>
      </c>
      <c r="C19">
        <v>85321019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85</v>
      </c>
      <c r="J19" t="s">
        <v>525</v>
      </c>
      <c r="K19" t="s">
        <v>86</v>
      </c>
      <c r="L19">
        <v>1346</v>
      </c>
      <c r="N19">
        <v>1009</v>
      </c>
      <c r="O19" t="s">
        <v>87</v>
      </c>
      <c r="P19" t="s">
        <v>87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185</v>
      </c>
      <c r="AT19">
        <v>4.2</v>
      </c>
      <c r="AU19" t="s">
        <v>185</v>
      </c>
      <c r="AV19">
        <v>0</v>
      </c>
      <c r="AW19">
        <v>2</v>
      </c>
      <c r="AX19">
        <v>85321034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185</v>
      </c>
      <c r="DE19" t="s">
        <v>185</v>
      </c>
      <c r="DF19">
        <f>ROUND(ROUND(AE19*AI19,2)*CX19,2)</f>
        <v>0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0</v>
      </c>
      <c r="DK19">
        <v>0</v>
      </c>
      <c r="DL19" t="s">
        <v>185</v>
      </c>
      <c r="DM19">
        <v>0</v>
      </c>
      <c r="DN19" t="s">
        <v>185</v>
      </c>
      <c r="DO19">
        <v>0</v>
      </c>
    </row>
    <row r="20" spans="1:119">
      <c r="A20">
        <f>ROW(Source!A33)</f>
        <v>33</v>
      </c>
      <c r="B20">
        <v>85318795</v>
      </c>
      <c r="C20">
        <v>85321019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526</v>
      </c>
      <c r="J20" t="s">
        <v>527</v>
      </c>
      <c r="K20" t="s">
        <v>528</v>
      </c>
      <c r="L20">
        <v>1346</v>
      </c>
      <c r="N20">
        <v>1009</v>
      </c>
      <c r="O20" t="s">
        <v>87</v>
      </c>
      <c r="P20" t="s">
        <v>87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185</v>
      </c>
      <c r="AT20">
        <v>27</v>
      </c>
      <c r="AU20" t="s">
        <v>185</v>
      </c>
      <c r="AV20">
        <v>0</v>
      </c>
      <c r="AW20">
        <v>2</v>
      </c>
      <c r="AX20">
        <v>85321035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185</v>
      </c>
      <c r="DE20" t="s">
        <v>185</v>
      </c>
      <c r="DF20">
        <f>ROUND(ROUND(AE20*AI20,2)*CX20,2)</f>
        <v>0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0</v>
      </c>
      <c r="DK20">
        <v>0</v>
      </c>
      <c r="DL20" t="s">
        <v>185</v>
      </c>
      <c r="DM20">
        <v>0</v>
      </c>
      <c r="DN20" t="s">
        <v>185</v>
      </c>
      <c r="DO20">
        <v>0</v>
      </c>
    </row>
    <row r="21" spans="1:119">
      <c r="A21">
        <f>ROW(Source!A33)</f>
        <v>33</v>
      </c>
      <c r="B21">
        <v>85318795</v>
      </c>
      <c r="C21">
        <v>85321019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529</v>
      </c>
      <c r="J21" t="s">
        <v>530</v>
      </c>
      <c r="K21" t="s">
        <v>531</v>
      </c>
      <c r="L21">
        <v>1425</v>
      </c>
      <c r="N21">
        <v>1013</v>
      </c>
      <c r="O21" t="s">
        <v>99</v>
      </c>
      <c r="P21" t="s">
        <v>99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185</v>
      </c>
      <c r="AT21">
        <v>0.8</v>
      </c>
      <c r="AU21" t="s">
        <v>185</v>
      </c>
      <c r="AV21">
        <v>0</v>
      </c>
      <c r="AW21">
        <v>2</v>
      </c>
      <c r="AX21">
        <v>85321036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185</v>
      </c>
      <c r="DE21" t="s">
        <v>185</v>
      </c>
      <c r="DF21">
        <f>ROUND(ROUND(AE21*AI21,2)*CX21,2)</f>
        <v>0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0</v>
      </c>
      <c r="DK21">
        <v>0</v>
      </c>
      <c r="DL21" t="s">
        <v>185</v>
      </c>
      <c r="DM21">
        <v>0</v>
      </c>
      <c r="DN21" t="s">
        <v>185</v>
      </c>
      <c r="DO21">
        <v>0</v>
      </c>
    </row>
    <row r="22" spans="1:119">
      <c r="A22">
        <f>ROW(Source!A33)</f>
        <v>33</v>
      </c>
      <c r="B22">
        <v>85318795</v>
      </c>
      <c r="C22">
        <v>85321019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234</v>
      </c>
      <c r="J22" t="s">
        <v>185</v>
      </c>
      <c r="K22" t="s">
        <v>235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185</v>
      </c>
      <c r="AT22">
        <v>2</v>
      </c>
      <c r="AU22" t="s">
        <v>185</v>
      </c>
      <c r="AV22">
        <v>0</v>
      </c>
      <c r="AW22">
        <v>2</v>
      </c>
      <c r="AX22">
        <v>85321040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185</v>
      </c>
      <c r="DE22" t="s">
        <v>185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185</v>
      </c>
      <c r="DM22">
        <v>0</v>
      </c>
      <c r="DN22" t="s">
        <v>185</v>
      </c>
      <c r="DO22">
        <v>0</v>
      </c>
    </row>
    <row r="23" spans="1:119">
      <c r="A23">
        <f>ROW(Source!A36)</f>
        <v>36</v>
      </c>
      <c r="B23">
        <v>85318860</v>
      </c>
      <c r="C23">
        <v>85321042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532</v>
      </c>
      <c r="J23" t="s">
        <v>185</v>
      </c>
      <c r="K23" t="s">
        <v>533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185</v>
      </c>
      <c r="AT23">
        <v>2.13</v>
      </c>
      <c r="AU23" t="s">
        <v>217</v>
      </c>
      <c r="AV23">
        <v>1</v>
      </c>
      <c r="AW23">
        <v>2</v>
      </c>
      <c r="AX23">
        <v>85321050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0</v>
      </c>
      <c r="CV23">
        <f>ROUND(Y23*Source!I36,7)</f>
        <v>0</v>
      </c>
      <c r="CW23">
        <v>0</v>
      </c>
      <c r="CX23">
        <f>ROUND(Y23*Source!I36,7)</f>
        <v>0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185</v>
      </c>
      <c r="DE23" t="s">
        <v>185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0</v>
      </c>
      <c r="DJ23">
        <f>DI23</f>
        <v>0</v>
      </c>
      <c r="DK23">
        <v>1</v>
      </c>
      <c r="DL23" t="s">
        <v>185</v>
      </c>
      <c r="DM23">
        <v>0</v>
      </c>
      <c r="DN23" t="s">
        <v>185</v>
      </c>
      <c r="DO23">
        <v>0</v>
      </c>
    </row>
    <row r="24" spans="1:119">
      <c r="A24">
        <f>ROW(Source!A36)</f>
        <v>36</v>
      </c>
      <c r="B24">
        <v>85318860</v>
      </c>
      <c r="C24">
        <v>85321042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520</v>
      </c>
      <c r="J24" t="s">
        <v>185</v>
      </c>
      <c r="K24" t="s">
        <v>521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185</v>
      </c>
      <c r="AT24">
        <v>0.02</v>
      </c>
      <c r="AU24" t="s">
        <v>217</v>
      </c>
      <c r="AV24">
        <v>2</v>
      </c>
      <c r="AW24">
        <v>2</v>
      </c>
      <c r="AX24">
        <v>85321051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185</v>
      </c>
      <c r="DE24" t="s">
        <v>185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185</v>
      </c>
      <c r="DM24">
        <v>0</v>
      </c>
      <c r="DN24" t="s">
        <v>185</v>
      </c>
      <c r="DO24">
        <v>0</v>
      </c>
    </row>
    <row r="25" spans="1:119">
      <c r="A25">
        <f>ROW(Source!A36)</f>
        <v>36</v>
      </c>
      <c r="B25">
        <v>85318860</v>
      </c>
      <c r="C25">
        <v>85321042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534</v>
      </c>
      <c r="J25" t="s">
        <v>535</v>
      </c>
      <c r="K25" t="s">
        <v>536</v>
      </c>
      <c r="L25">
        <v>1368</v>
      </c>
      <c r="N25">
        <v>1011</v>
      </c>
      <c r="O25" t="s">
        <v>72</v>
      </c>
      <c r="P25" t="s">
        <v>72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185</v>
      </c>
      <c r="AT25">
        <v>0.01</v>
      </c>
      <c r="AU25" t="s">
        <v>217</v>
      </c>
      <c r="AV25">
        <v>1</v>
      </c>
      <c r="AW25">
        <v>2</v>
      </c>
      <c r="AX25">
        <v>85321052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185</v>
      </c>
      <c r="DE25" t="s">
        <v>185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185</v>
      </c>
      <c r="DM25">
        <v>0</v>
      </c>
      <c r="DN25" t="s">
        <v>185</v>
      </c>
      <c r="DO25">
        <v>0</v>
      </c>
    </row>
    <row r="26" spans="1:119">
      <c r="A26">
        <f>ROW(Source!A36)</f>
        <v>36</v>
      </c>
      <c r="B26">
        <v>85318860</v>
      </c>
      <c r="C26">
        <v>85321042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537</v>
      </c>
      <c r="J26" t="s">
        <v>538</v>
      </c>
      <c r="K26" t="s">
        <v>539</v>
      </c>
      <c r="L26">
        <v>1368</v>
      </c>
      <c r="N26">
        <v>1011</v>
      </c>
      <c r="O26" t="s">
        <v>72</v>
      </c>
      <c r="P26" t="s">
        <v>72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185</v>
      </c>
      <c r="AT26">
        <v>0.01</v>
      </c>
      <c r="AU26" t="s">
        <v>217</v>
      </c>
      <c r="AV26">
        <v>1</v>
      </c>
      <c r="AW26">
        <v>2</v>
      </c>
      <c r="AX26">
        <v>85321053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</v>
      </c>
      <c r="CX26">
        <f>ROUND(Y26*Source!I36,7)</f>
        <v>0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185</v>
      </c>
      <c r="DE26" t="s">
        <v>185</v>
      </c>
      <c r="DF26">
        <f t="shared" si="12"/>
        <v>0</v>
      </c>
      <c r="DG26">
        <f>ROUND(ROUND(AF26,2)*CX26,2)</f>
        <v>0</v>
      </c>
      <c r="DH26">
        <f t="shared" si="8"/>
        <v>0</v>
      </c>
      <c r="DI26">
        <f t="shared" si="9"/>
        <v>0</v>
      </c>
      <c r="DJ26">
        <f>DG26+DH26</f>
        <v>0</v>
      </c>
      <c r="DK26">
        <v>1</v>
      </c>
      <c r="DL26" t="s">
        <v>540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85318860</v>
      </c>
      <c r="C27">
        <v>85321042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75</v>
      </c>
      <c r="J27" t="s">
        <v>523</v>
      </c>
      <c r="K27" t="s">
        <v>76</v>
      </c>
      <c r="L27">
        <v>1368</v>
      </c>
      <c r="N27">
        <v>1011</v>
      </c>
      <c r="O27" t="s">
        <v>72</v>
      </c>
      <c r="P27" t="s">
        <v>72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185</v>
      </c>
      <c r="AT27">
        <v>0.01</v>
      </c>
      <c r="AU27" t="s">
        <v>217</v>
      </c>
      <c r="AV27">
        <v>1</v>
      </c>
      <c r="AW27">
        <v>2</v>
      </c>
      <c r="AX27">
        <v>85321054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</v>
      </c>
      <c r="CX27">
        <f>ROUND(Y27*Source!I36,7)</f>
        <v>0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185</v>
      </c>
      <c r="DE27" t="s">
        <v>185</v>
      </c>
      <c r="DF27">
        <f t="shared" si="12"/>
        <v>0</v>
      </c>
      <c r="DG27">
        <f>ROUND(ROUND(AF27,2)*CX27,2)</f>
        <v>0</v>
      </c>
      <c r="DH27">
        <f t="shared" si="8"/>
        <v>0</v>
      </c>
      <c r="DI27">
        <f t="shared" si="9"/>
        <v>0</v>
      </c>
      <c r="DJ27">
        <f>DG27+DH27</f>
        <v>0</v>
      </c>
      <c r="DK27">
        <v>1</v>
      </c>
      <c r="DL27" t="s">
        <v>77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85318860</v>
      </c>
      <c r="C28">
        <v>85321042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541</v>
      </c>
      <c r="J28" t="s">
        <v>542</v>
      </c>
      <c r="K28" t="s">
        <v>543</v>
      </c>
      <c r="L28">
        <v>1368</v>
      </c>
      <c r="N28">
        <v>1011</v>
      </c>
      <c r="O28" t="s">
        <v>72</v>
      </c>
      <c r="P28" t="s">
        <v>72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185</v>
      </c>
      <c r="AT28">
        <v>0.65</v>
      </c>
      <c r="AU28" t="s">
        <v>217</v>
      </c>
      <c r="AV28">
        <v>1</v>
      </c>
      <c r="AW28">
        <v>2</v>
      </c>
      <c r="AX28">
        <v>85321055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185</v>
      </c>
      <c r="DE28" t="s">
        <v>185</v>
      </c>
      <c r="DF28">
        <f t="shared" si="12"/>
        <v>0</v>
      </c>
      <c r="DG28">
        <f>ROUND(ROUND(AF28*AJ28,2)*CX28,2)</f>
        <v>0</v>
      </c>
      <c r="DH28">
        <f t="shared" si="8"/>
        <v>0</v>
      </c>
      <c r="DI28">
        <f t="shared" si="9"/>
        <v>0</v>
      </c>
      <c r="DJ28">
        <f>DG28+DH28</f>
        <v>0</v>
      </c>
      <c r="DK28">
        <v>0</v>
      </c>
      <c r="DL28" t="s">
        <v>185</v>
      </c>
      <c r="DM28">
        <v>0</v>
      </c>
      <c r="DN28" t="s">
        <v>185</v>
      </c>
      <c r="DO28">
        <v>0</v>
      </c>
    </row>
    <row r="29" spans="1:119">
      <c r="A29">
        <f>ROW(Source!A36)</f>
        <v>36</v>
      </c>
      <c r="B29">
        <v>85318860</v>
      </c>
      <c r="C29">
        <v>85321042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544</v>
      </c>
      <c r="J29" t="s">
        <v>545</v>
      </c>
      <c r="K29" t="s">
        <v>546</v>
      </c>
      <c r="L29">
        <v>1346</v>
      </c>
      <c r="N29">
        <v>1009</v>
      </c>
      <c r="O29" t="s">
        <v>87</v>
      </c>
      <c r="P29" t="s">
        <v>87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185</v>
      </c>
      <c r="AT29">
        <v>1.4</v>
      </c>
      <c r="AU29" t="s">
        <v>185</v>
      </c>
      <c r="AV29">
        <v>0</v>
      </c>
      <c r="AW29">
        <v>2</v>
      </c>
      <c r="AX29">
        <v>85321057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185</v>
      </c>
      <c r="DE29" t="s">
        <v>185</v>
      </c>
      <c r="DF29">
        <f>ROUND(ROUND(AE29*AI29,2)*CX29,2)</f>
        <v>0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0</v>
      </c>
      <c r="DK29">
        <v>0</v>
      </c>
      <c r="DL29" t="s">
        <v>185</v>
      </c>
      <c r="DM29">
        <v>0</v>
      </c>
      <c r="DN29" t="s">
        <v>185</v>
      </c>
      <c r="DO29">
        <v>0</v>
      </c>
    </row>
    <row r="30" spans="1:119">
      <c r="A30">
        <f>ROW(Source!A37)</f>
        <v>37</v>
      </c>
      <c r="B30">
        <v>85318795</v>
      </c>
      <c r="C30">
        <v>85321042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532</v>
      </c>
      <c r="J30" t="s">
        <v>185</v>
      </c>
      <c r="K30" t="s">
        <v>533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185</v>
      </c>
      <c r="AT30">
        <v>2.13</v>
      </c>
      <c r="AU30" t="s">
        <v>217</v>
      </c>
      <c r="AV30">
        <v>1</v>
      </c>
      <c r="AW30">
        <v>2</v>
      </c>
      <c r="AX30">
        <v>85321050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0</v>
      </c>
      <c r="CV30">
        <f>ROUND(Y30*Source!I37,7)</f>
        <v>0</v>
      </c>
      <c r="CW30">
        <v>0</v>
      </c>
      <c r="CX30">
        <f>ROUND(Y30*Source!I37,7)</f>
        <v>0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185</v>
      </c>
      <c r="DE30" t="s">
        <v>185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0</v>
      </c>
      <c r="DJ30">
        <f>DI30</f>
        <v>0</v>
      </c>
      <c r="DK30">
        <v>1</v>
      </c>
      <c r="DL30" t="s">
        <v>185</v>
      </c>
      <c r="DM30">
        <v>0</v>
      </c>
      <c r="DN30" t="s">
        <v>185</v>
      </c>
      <c r="DO30">
        <v>0</v>
      </c>
    </row>
    <row r="31" spans="1:119">
      <c r="A31">
        <f>ROW(Source!A37)</f>
        <v>37</v>
      </c>
      <c r="B31">
        <v>85318795</v>
      </c>
      <c r="C31">
        <v>85321042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520</v>
      </c>
      <c r="J31" t="s">
        <v>185</v>
      </c>
      <c r="K31" t="s">
        <v>521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185</v>
      </c>
      <c r="AT31">
        <v>0.02</v>
      </c>
      <c r="AU31" t="s">
        <v>217</v>
      </c>
      <c r="AV31">
        <v>2</v>
      </c>
      <c r="AW31">
        <v>2</v>
      </c>
      <c r="AX31">
        <v>85321051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185</v>
      </c>
      <c r="DE31" t="s">
        <v>185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185</v>
      </c>
      <c r="DM31">
        <v>0</v>
      </c>
      <c r="DN31" t="s">
        <v>185</v>
      </c>
      <c r="DO31">
        <v>0</v>
      </c>
    </row>
    <row r="32" spans="1:119">
      <c r="A32">
        <f>ROW(Source!A37)</f>
        <v>37</v>
      </c>
      <c r="B32">
        <v>85318795</v>
      </c>
      <c r="C32">
        <v>85321042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534</v>
      </c>
      <c r="J32" t="s">
        <v>535</v>
      </c>
      <c r="K32" t="s">
        <v>536</v>
      </c>
      <c r="L32">
        <v>1368</v>
      </c>
      <c r="N32">
        <v>1011</v>
      </c>
      <c r="O32" t="s">
        <v>72</v>
      </c>
      <c r="P32" t="s">
        <v>72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185</v>
      </c>
      <c r="AT32">
        <v>0.01</v>
      </c>
      <c r="AU32" t="s">
        <v>217</v>
      </c>
      <c r="AV32">
        <v>1</v>
      </c>
      <c r="AW32">
        <v>2</v>
      </c>
      <c r="AX32">
        <v>85321052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185</v>
      </c>
      <c r="DE32" t="s">
        <v>185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185</v>
      </c>
      <c r="DM32">
        <v>0</v>
      </c>
      <c r="DN32" t="s">
        <v>185</v>
      </c>
      <c r="DO32">
        <v>0</v>
      </c>
    </row>
    <row r="33" spans="1:119">
      <c r="A33">
        <f>ROW(Source!A37)</f>
        <v>37</v>
      </c>
      <c r="B33">
        <v>85318795</v>
      </c>
      <c r="C33">
        <v>85321042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537</v>
      </c>
      <c r="J33" t="s">
        <v>538</v>
      </c>
      <c r="K33" t="s">
        <v>539</v>
      </c>
      <c r="L33">
        <v>1368</v>
      </c>
      <c r="N33">
        <v>1011</v>
      </c>
      <c r="O33" t="s">
        <v>72</v>
      </c>
      <c r="P33" t="s">
        <v>72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185</v>
      </c>
      <c r="AT33">
        <v>0.01</v>
      </c>
      <c r="AU33" t="s">
        <v>217</v>
      </c>
      <c r="AV33">
        <v>1</v>
      </c>
      <c r="AW33">
        <v>2</v>
      </c>
      <c r="AX33">
        <v>85321053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</v>
      </c>
      <c r="CX33">
        <f>ROUND(Y33*Source!I37,7)</f>
        <v>0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185</v>
      </c>
      <c r="DE33" t="s">
        <v>185</v>
      </c>
      <c r="DF33">
        <f t="shared" si="19"/>
        <v>0</v>
      </c>
      <c r="DG33">
        <f>ROUND(ROUND(AF33,2)*CX33,2)</f>
        <v>0</v>
      </c>
      <c r="DH33">
        <f t="shared" si="8"/>
        <v>0</v>
      </c>
      <c r="DI33">
        <f t="shared" si="9"/>
        <v>0</v>
      </c>
      <c r="DJ33">
        <f>DG33+DH33</f>
        <v>0</v>
      </c>
      <c r="DK33">
        <v>1</v>
      </c>
      <c r="DL33" t="s">
        <v>540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85318795</v>
      </c>
      <c r="C34">
        <v>85321042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75</v>
      </c>
      <c r="J34" t="s">
        <v>523</v>
      </c>
      <c r="K34" t="s">
        <v>76</v>
      </c>
      <c r="L34">
        <v>1368</v>
      </c>
      <c r="N34">
        <v>1011</v>
      </c>
      <c r="O34" t="s">
        <v>72</v>
      </c>
      <c r="P34" t="s">
        <v>72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185</v>
      </c>
      <c r="AT34">
        <v>0.01</v>
      </c>
      <c r="AU34" t="s">
        <v>217</v>
      </c>
      <c r="AV34">
        <v>1</v>
      </c>
      <c r="AW34">
        <v>2</v>
      </c>
      <c r="AX34">
        <v>85321054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</v>
      </c>
      <c r="CX34">
        <f>ROUND(Y34*Source!I37,7)</f>
        <v>0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185</v>
      </c>
      <c r="DE34" t="s">
        <v>185</v>
      </c>
      <c r="DF34">
        <f t="shared" si="19"/>
        <v>0</v>
      </c>
      <c r="DG34">
        <f>ROUND(ROUND(AF34,2)*CX34,2)</f>
        <v>0</v>
      </c>
      <c r="DH34">
        <f t="shared" si="8"/>
        <v>0</v>
      </c>
      <c r="DI34">
        <f t="shared" si="9"/>
        <v>0</v>
      </c>
      <c r="DJ34">
        <f>DG34+DH34</f>
        <v>0</v>
      </c>
      <c r="DK34">
        <v>1</v>
      </c>
      <c r="DL34" t="s">
        <v>77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85318795</v>
      </c>
      <c r="C35">
        <v>85321042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541</v>
      </c>
      <c r="J35" t="s">
        <v>542</v>
      </c>
      <c r="K35" t="s">
        <v>543</v>
      </c>
      <c r="L35">
        <v>1368</v>
      </c>
      <c r="N35">
        <v>1011</v>
      </c>
      <c r="O35" t="s">
        <v>72</v>
      </c>
      <c r="P35" t="s">
        <v>72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185</v>
      </c>
      <c r="AT35">
        <v>0.65</v>
      </c>
      <c r="AU35" t="s">
        <v>217</v>
      </c>
      <c r="AV35">
        <v>1</v>
      </c>
      <c r="AW35">
        <v>2</v>
      </c>
      <c r="AX35">
        <v>85321055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185</v>
      </c>
      <c r="DE35" t="s">
        <v>185</v>
      </c>
      <c r="DF35">
        <f t="shared" si="19"/>
        <v>0</v>
      </c>
      <c r="DG35">
        <f>ROUND(ROUND(AF35*AJ35,2)*CX35,2)</f>
        <v>0</v>
      </c>
      <c r="DH35">
        <f t="shared" si="8"/>
        <v>0</v>
      </c>
      <c r="DI35">
        <f t="shared" si="9"/>
        <v>0</v>
      </c>
      <c r="DJ35">
        <f>DG35+DH35</f>
        <v>0</v>
      </c>
      <c r="DK35">
        <v>0</v>
      </c>
      <c r="DL35" t="s">
        <v>185</v>
      </c>
      <c r="DM35">
        <v>0</v>
      </c>
      <c r="DN35" t="s">
        <v>185</v>
      </c>
      <c r="DO35">
        <v>0</v>
      </c>
    </row>
    <row r="36" spans="1:119">
      <c r="A36">
        <f>ROW(Source!A37)</f>
        <v>37</v>
      </c>
      <c r="B36">
        <v>85318795</v>
      </c>
      <c r="C36">
        <v>85321042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544</v>
      </c>
      <c r="J36" t="s">
        <v>545</v>
      </c>
      <c r="K36" t="s">
        <v>546</v>
      </c>
      <c r="L36">
        <v>1346</v>
      </c>
      <c r="N36">
        <v>1009</v>
      </c>
      <c r="O36" t="s">
        <v>87</v>
      </c>
      <c r="P36" t="s">
        <v>87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185</v>
      </c>
      <c r="AT36">
        <v>1.4</v>
      </c>
      <c r="AU36" t="s">
        <v>185</v>
      </c>
      <c r="AV36">
        <v>0</v>
      </c>
      <c r="AW36">
        <v>2</v>
      </c>
      <c r="AX36">
        <v>85321057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185</v>
      </c>
      <c r="DE36" t="s">
        <v>185</v>
      </c>
      <c r="DF36">
        <f>ROUND(ROUND(AE36*AI36,2)*CX36,2)</f>
        <v>0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0</v>
      </c>
      <c r="DK36">
        <v>0</v>
      </c>
      <c r="DL36" t="s">
        <v>185</v>
      </c>
      <c r="DM36">
        <v>0</v>
      </c>
      <c r="DN36" t="s">
        <v>185</v>
      </c>
      <c r="DO36">
        <v>0</v>
      </c>
    </row>
    <row r="37" spans="1:119">
      <c r="A37">
        <f>ROW(Source!A38)</f>
        <v>38</v>
      </c>
      <c r="B37">
        <v>85318860</v>
      </c>
      <c r="C37">
        <v>85321058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518</v>
      </c>
      <c r="J37" t="s">
        <v>185</v>
      </c>
      <c r="K37" t="s">
        <v>519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185</v>
      </c>
      <c r="AT37">
        <v>13.4</v>
      </c>
      <c r="AU37" t="s">
        <v>217</v>
      </c>
      <c r="AV37">
        <v>1</v>
      </c>
      <c r="AW37">
        <v>2</v>
      </c>
      <c r="AX37">
        <v>85321065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0</v>
      </c>
      <c r="CV37">
        <f>ROUND(Y37*Source!I38,7)</f>
        <v>0</v>
      </c>
      <c r="CW37">
        <v>0</v>
      </c>
      <c r="CX37">
        <f>ROUND(Y37*Source!I38,7)</f>
        <v>0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185</v>
      </c>
      <c r="DE37" t="s">
        <v>185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0</v>
      </c>
      <c r="DJ37">
        <f>DI37</f>
        <v>0</v>
      </c>
      <c r="DK37">
        <v>1</v>
      </c>
      <c r="DL37" t="s">
        <v>185</v>
      </c>
      <c r="DM37">
        <v>0</v>
      </c>
      <c r="DN37" t="s">
        <v>185</v>
      </c>
      <c r="DO37">
        <v>0</v>
      </c>
    </row>
    <row r="38" spans="1:119">
      <c r="A38">
        <f>ROW(Source!A38)</f>
        <v>38</v>
      </c>
      <c r="B38">
        <v>85318860</v>
      </c>
      <c r="C38">
        <v>85321058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520</v>
      </c>
      <c r="J38" t="s">
        <v>185</v>
      </c>
      <c r="K38" t="s">
        <v>521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185</v>
      </c>
      <c r="AT38">
        <v>1.46</v>
      </c>
      <c r="AU38" t="s">
        <v>217</v>
      </c>
      <c r="AV38">
        <v>2</v>
      </c>
      <c r="AW38">
        <v>2</v>
      </c>
      <c r="AX38">
        <v>85321066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0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185</v>
      </c>
      <c r="DE38" t="s">
        <v>185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185</v>
      </c>
      <c r="DM38">
        <v>0</v>
      </c>
      <c r="DN38" t="s">
        <v>185</v>
      </c>
      <c r="DO38">
        <v>0</v>
      </c>
    </row>
    <row r="39" spans="1:119">
      <c r="A39">
        <f>ROW(Source!A38)</f>
        <v>38</v>
      </c>
      <c r="B39">
        <v>85318860</v>
      </c>
      <c r="C39">
        <v>85321058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70</v>
      </c>
      <c r="J39" t="s">
        <v>522</v>
      </c>
      <c r="K39" t="s">
        <v>71</v>
      </c>
      <c r="L39">
        <v>1368</v>
      </c>
      <c r="N39">
        <v>1011</v>
      </c>
      <c r="O39" t="s">
        <v>72</v>
      </c>
      <c r="P39" t="s">
        <v>72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185</v>
      </c>
      <c r="AT39">
        <v>0.73</v>
      </c>
      <c r="AU39" t="s">
        <v>217</v>
      </c>
      <c r="AV39">
        <v>1</v>
      </c>
      <c r="AW39">
        <v>2</v>
      </c>
      <c r="AX39">
        <v>85321067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</v>
      </c>
      <c r="CX39">
        <f>ROUND(Y39*Source!I38,7)</f>
        <v>0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185</v>
      </c>
      <c r="DE39" t="s">
        <v>185</v>
      </c>
      <c r="DF39">
        <f>ROUND(ROUND(AE39,2)*CX39,2)</f>
        <v>0</v>
      </c>
      <c r="DG39">
        <f t="shared" si="20"/>
        <v>0</v>
      </c>
      <c r="DH39">
        <f t="shared" si="8"/>
        <v>0</v>
      </c>
      <c r="DI39">
        <f t="shared" si="9"/>
        <v>0</v>
      </c>
      <c r="DJ39">
        <f>DG39+DH39</f>
        <v>0</v>
      </c>
      <c r="DK39">
        <v>1</v>
      </c>
      <c r="DL39" t="s">
        <v>73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85318860</v>
      </c>
      <c r="C40">
        <v>85321058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75</v>
      </c>
      <c r="J40" t="s">
        <v>523</v>
      </c>
      <c r="K40" t="s">
        <v>76</v>
      </c>
      <c r="L40">
        <v>1368</v>
      </c>
      <c r="N40">
        <v>1011</v>
      </c>
      <c r="O40" t="s">
        <v>72</v>
      </c>
      <c r="P40" t="s">
        <v>72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185</v>
      </c>
      <c r="AT40">
        <v>0.73</v>
      </c>
      <c r="AU40" t="s">
        <v>217</v>
      </c>
      <c r="AV40">
        <v>1</v>
      </c>
      <c r="AW40">
        <v>2</v>
      </c>
      <c r="AX40">
        <v>85321068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</v>
      </c>
      <c r="CX40">
        <f>ROUND(Y40*Source!I38,7)</f>
        <v>0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185</v>
      </c>
      <c r="DE40" t="s">
        <v>185</v>
      </c>
      <c r="DF40">
        <f>ROUND(ROUND(AE40,2)*CX40,2)</f>
        <v>0</v>
      </c>
      <c r="DG40">
        <f t="shared" si="20"/>
        <v>0</v>
      </c>
      <c r="DH40">
        <f t="shared" si="8"/>
        <v>0</v>
      </c>
      <c r="DI40">
        <f t="shared" si="9"/>
        <v>0</v>
      </c>
      <c r="DJ40">
        <f>DG40+DH40</f>
        <v>0</v>
      </c>
      <c r="DK40">
        <v>1</v>
      </c>
      <c r="DL40" t="s">
        <v>77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85318860</v>
      </c>
      <c r="C41">
        <v>85321058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526</v>
      </c>
      <c r="J41" t="s">
        <v>527</v>
      </c>
      <c r="K41" t="s">
        <v>528</v>
      </c>
      <c r="L41">
        <v>1346</v>
      </c>
      <c r="N41">
        <v>1009</v>
      </c>
      <c r="O41" t="s">
        <v>87</v>
      </c>
      <c r="P41" t="s">
        <v>87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185</v>
      </c>
      <c r="AT41">
        <v>0.77</v>
      </c>
      <c r="AU41" t="s">
        <v>185</v>
      </c>
      <c r="AV41">
        <v>0</v>
      </c>
      <c r="AW41">
        <v>2</v>
      </c>
      <c r="AX41">
        <v>85321070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185</v>
      </c>
      <c r="DE41" t="s">
        <v>185</v>
      </c>
      <c r="DF41">
        <f>ROUND(ROUND(AE41*AI41,2)*CX41,2)</f>
        <v>0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0</v>
      </c>
      <c r="DK41">
        <v>0</v>
      </c>
      <c r="DL41" t="s">
        <v>185</v>
      </c>
      <c r="DM41">
        <v>0</v>
      </c>
      <c r="DN41" t="s">
        <v>185</v>
      </c>
      <c r="DO41">
        <v>0</v>
      </c>
    </row>
    <row r="42" spans="1:119">
      <c r="A42">
        <f>ROW(Source!A38)</f>
        <v>38</v>
      </c>
      <c r="B42">
        <v>85318860</v>
      </c>
      <c r="C42">
        <v>85321058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234</v>
      </c>
      <c r="J42" t="s">
        <v>185</v>
      </c>
      <c r="K42" t="s">
        <v>235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185</v>
      </c>
      <c r="AT42">
        <v>2</v>
      </c>
      <c r="AU42" t="s">
        <v>185</v>
      </c>
      <c r="AV42">
        <v>0</v>
      </c>
      <c r="AW42">
        <v>2</v>
      </c>
      <c r="AX42">
        <v>85321074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0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185</v>
      </c>
      <c r="DE42" t="s">
        <v>185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185</v>
      </c>
      <c r="DM42">
        <v>0</v>
      </c>
      <c r="DN42" t="s">
        <v>185</v>
      </c>
      <c r="DO42">
        <v>0</v>
      </c>
    </row>
    <row r="43" spans="1:119">
      <c r="A43">
        <f>ROW(Source!A39)</f>
        <v>39</v>
      </c>
      <c r="B43">
        <v>85318795</v>
      </c>
      <c r="C43">
        <v>85321058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518</v>
      </c>
      <c r="J43" t="s">
        <v>185</v>
      </c>
      <c r="K43" t="s">
        <v>519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185</v>
      </c>
      <c r="AT43">
        <v>13.4</v>
      </c>
      <c r="AU43" t="s">
        <v>217</v>
      </c>
      <c r="AV43">
        <v>1</v>
      </c>
      <c r="AW43">
        <v>2</v>
      </c>
      <c r="AX43">
        <v>85321065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0</v>
      </c>
      <c r="CV43">
        <f>ROUND(Y43*Source!I39,7)</f>
        <v>0</v>
      </c>
      <c r="CW43">
        <v>0</v>
      </c>
      <c r="CX43">
        <f>ROUND(Y43*Source!I39,7)</f>
        <v>0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185</v>
      </c>
      <c r="DE43" t="s">
        <v>185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0</v>
      </c>
      <c r="DJ43">
        <f>DI43</f>
        <v>0</v>
      </c>
      <c r="DK43">
        <v>1</v>
      </c>
      <c r="DL43" t="s">
        <v>185</v>
      </c>
      <c r="DM43">
        <v>0</v>
      </c>
      <c r="DN43" t="s">
        <v>185</v>
      </c>
      <c r="DO43">
        <v>0</v>
      </c>
    </row>
    <row r="44" spans="1:119">
      <c r="A44">
        <f>ROW(Source!A39)</f>
        <v>39</v>
      </c>
      <c r="B44">
        <v>85318795</v>
      </c>
      <c r="C44">
        <v>85321058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520</v>
      </c>
      <c r="J44" t="s">
        <v>185</v>
      </c>
      <c r="K44" t="s">
        <v>521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185</v>
      </c>
      <c r="AT44">
        <v>1.46</v>
      </c>
      <c r="AU44" t="s">
        <v>217</v>
      </c>
      <c r="AV44">
        <v>2</v>
      </c>
      <c r="AW44">
        <v>2</v>
      </c>
      <c r="AX44">
        <v>85321066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0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185</v>
      </c>
      <c r="DE44" t="s">
        <v>185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185</v>
      </c>
      <c r="DM44">
        <v>0</v>
      </c>
      <c r="DN44" t="s">
        <v>185</v>
      </c>
      <c r="DO44">
        <v>0</v>
      </c>
    </row>
    <row r="45" spans="1:119">
      <c r="A45">
        <f>ROW(Source!A39)</f>
        <v>39</v>
      </c>
      <c r="B45">
        <v>85318795</v>
      </c>
      <c r="C45">
        <v>85321058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70</v>
      </c>
      <c r="J45" t="s">
        <v>522</v>
      </c>
      <c r="K45" t="s">
        <v>71</v>
      </c>
      <c r="L45">
        <v>1368</v>
      </c>
      <c r="N45">
        <v>1011</v>
      </c>
      <c r="O45" t="s">
        <v>72</v>
      </c>
      <c r="P45" t="s">
        <v>72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185</v>
      </c>
      <c r="AT45">
        <v>0.73</v>
      </c>
      <c r="AU45" t="s">
        <v>217</v>
      </c>
      <c r="AV45">
        <v>1</v>
      </c>
      <c r="AW45">
        <v>2</v>
      </c>
      <c r="AX45">
        <v>85321067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</v>
      </c>
      <c r="CX45">
        <f>ROUND(Y45*Source!I39,7)</f>
        <v>0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185</v>
      </c>
      <c r="DE45" t="s">
        <v>185</v>
      </c>
      <c r="DF45">
        <f>ROUND(ROUND(AE45,2)*CX45,2)</f>
        <v>0</v>
      </c>
      <c r="DG45">
        <f t="shared" si="20"/>
        <v>0</v>
      </c>
      <c r="DH45">
        <f t="shared" si="8"/>
        <v>0</v>
      </c>
      <c r="DI45">
        <f t="shared" si="9"/>
        <v>0</v>
      </c>
      <c r="DJ45">
        <f>DG45+DH45</f>
        <v>0</v>
      </c>
      <c r="DK45">
        <v>1</v>
      </c>
      <c r="DL45" t="s">
        <v>73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85318795</v>
      </c>
      <c r="C46">
        <v>85321058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75</v>
      </c>
      <c r="J46" t="s">
        <v>523</v>
      </c>
      <c r="K46" t="s">
        <v>76</v>
      </c>
      <c r="L46">
        <v>1368</v>
      </c>
      <c r="N46">
        <v>1011</v>
      </c>
      <c r="O46" t="s">
        <v>72</v>
      </c>
      <c r="P46" t="s">
        <v>72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185</v>
      </c>
      <c r="AT46">
        <v>0.73</v>
      </c>
      <c r="AU46" t="s">
        <v>217</v>
      </c>
      <c r="AV46">
        <v>1</v>
      </c>
      <c r="AW46">
        <v>2</v>
      </c>
      <c r="AX46">
        <v>85321068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</v>
      </c>
      <c r="CX46">
        <f>ROUND(Y46*Source!I39,7)</f>
        <v>0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185</v>
      </c>
      <c r="DE46" t="s">
        <v>185</v>
      </c>
      <c r="DF46">
        <f>ROUND(ROUND(AE46,2)*CX46,2)</f>
        <v>0</v>
      </c>
      <c r="DG46">
        <f t="shared" si="20"/>
        <v>0</v>
      </c>
      <c r="DH46">
        <f t="shared" si="8"/>
        <v>0</v>
      </c>
      <c r="DI46">
        <f t="shared" si="9"/>
        <v>0</v>
      </c>
      <c r="DJ46">
        <f>DG46+DH46</f>
        <v>0</v>
      </c>
      <c r="DK46">
        <v>1</v>
      </c>
      <c r="DL46" t="s">
        <v>77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85318795</v>
      </c>
      <c r="C47">
        <v>85321058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526</v>
      </c>
      <c r="J47" t="s">
        <v>527</v>
      </c>
      <c r="K47" t="s">
        <v>528</v>
      </c>
      <c r="L47">
        <v>1346</v>
      </c>
      <c r="N47">
        <v>1009</v>
      </c>
      <c r="O47" t="s">
        <v>87</v>
      </c>
      <c r="P47" t="s">
        <v>87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185</v>
      </c>
      <c r="AT47">
        <v>0.77</v>
      </c>
      <c r="AU47" t="s">
        <v>185</v>
      </c>
      <c r="AV47">
        <v>0</v>
      </c>
      <c r="AW47">
        <v>2</v>
      </c>
      <c r="AX47">
        <v>85321070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185</v>
      </c>
      <c r="DE47" t="s">
        <v>185</v>
      </c>
      <c r="DF47">
        <f>ROUND(ROUND(AE47*AI47,2)*CX47,2)</f>
        <v>0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0</v>
      </c>
      <c r="DK47">
        <v>0</v>
      </c>
      <c r="DL47" t="s">
        <v>185</v>
      </c>
      <c r="DM47">
        <v>0</v>
      </c>
      <c r="DN47" t="s">
        <v>185</v>
      </c>
      <c r="DO47">
        <v>0</v>
      </c>
    </row>
    <row r="48" spans="1:119">
      <c r="A48">
        <f>ROW(Source!A39)</f>
        <v>39</v>
      </c>
      <c r="B48">
        <v>85318795</v>
      </c>
      <c r="C48">
        <v>85321058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234</v>
      </c>
      <c r="J48" t="s">
        <v>185</v>
      </c>
      <c r="K48" t="s">
        <v>235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185</v>
      </c>
      <c r="AT48">
        <v>2</v>
      </c>
      <c r="AU48" t="s">
        <v>185</v>
      </c>
      <c r="AV48">
        <v>0</v>
      </c>
      <c r="AW48">
        <v>2</v>
      </c>
      <c r="AX48">
        <v>85321074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0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185</v>
      </c>
      <c r="DE48" t="s">
        <v>185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185</v>
      </c>
      <c r="DM48">
        <v>0</v>
      </c>
      <c r="DN48" t="s">
        <v>185</v>
      </c>
      <c r="DO48">
        <v>0</v>
      </c>
    </row>
    <row r="49" spans="1:119">
      <c r="A49">
        <f>ROW(Source!A42)</f>
        <v>42</v>
      </c>
      <c r="B49">
        <v>85318860</v>
      </c>
      <c r="C49">
        <v>85321076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66</v>
      </c>
      <c r="J49" t="s">
        <v>185</v>
      </c>
      <c r="K49" t="s">
        <v>67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185</v>
      </c>
      <c r="AT49">
        <v>31.28</v>
      </c>
      <c r="AU49" t="s">
        <v>217</v>
      </c>
      <c r="AV49">
        <v>1</v>
      </c>
      <c r="AW49">
        <v>2</v>
      </c>
      <c r="AX49">
        <v>85321086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1489.45</v>
      </c>
      <c r="CV49">
        <f>ROUND(Y49*Source!I42,7)</f>
        <v>2.53368</v>
      </c>
      <c r="CW49">
        <v>0</v>
      </c>
      <c r="CX49">
        <f>ROUND(Y49*Source!I42,7)</f>
        <v>2.53368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185</v>
      </c>
      <c r="DE49" t="s">
        <v>185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2010.75</v>
      </c>
      <c r="DJ49">
        <f>DI49</f>
        <v>2010.75</v>
      </c>
      <c r="DK49">
        <v>1</v>
      </c>
      <c r="DL49" t="s">
        <v>185</v>
      </c>
      <c r="DM49">
        <v>0</v>
      </c>
      <c r="DN49" t="s">
        <v>185</v>
      </c>
      <c r="DO49">
        <v>0</v>
      </c>
    </row>
    <row r="50" spans="1:119">
      <c r="A50">
        <f>ROW(Source!A42)</f>
        <v>42</v>
      </c>
      <c r="B50">
        <v>85318860</v>
      </c>
      <c r="C50">
        <v>85321076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520</v>
      </c>
      <c r="J50" t="s">
        <v>185</v>
      </c>
      <c r="K50" t="s">
        <v>521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185</v>
      </c>
      <c r="AT50">
        <v>0.7</v>
      </c>
      <c r="AU50" t="s">
        <v>217</v>
      </c>
      <c r="AV50">
        <v>2</v>
      </c>
      <c r="AW50">
        <v>2</v>
      </c>
      <c r="AX50">
        <v>85321087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0.0567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185</v>
      </c>
      <c r="DE50" t="s">
        <v>185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185</v>
      </c>
      <c r="DM50">
        <v>0</v>
      </c>
      <c r="DN50" t="s">
        <v>185</v>
      </c>
      <c r="DO50">
        <v>0</v>
      </c>
    </row>
    <row r="51" spans="1:119">
      <c r="A51">
        <f>ROW(Source!A42)</f>
        <v>42</v>
      </c>
      <c r="B51">
        <v>85318860</v>
      </c>
      <c r="C51">
        <v>85321076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70</v>
      </c>
      <c r="J51" t="s">
        <v>522</v>
      </c>
      <c r="K51" t="s">
        <v>71</v>
      </c>
      <c r="L51">
        <v>1368</v>
      </c>
      <c r="N51">
        <v>1011</v>
      </c>
      <c r="O51" t="s">
        <v>72</v>
      </c>
      <c r="P51" t="s">
        <v>72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185</v>
      </c>
      <c r="AT51">
        <v>0.35</v>
      </c>
      <c r="AU51" t="s">
        <v>217</v>
      </c>
      <c r="AV51">
        <v>1</v>
      </c>
      <c r="AW51">
        <v>2</v>
      </c>
      <c r="AX51">
        <v>85321088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0.02835</v>
      </c>
      <c r="CX51">
        <f>ROUND(Y51*Source!I42,7)</f>
        <v>0.02835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185</v>
      </c>
      <c r="DE51" t="s">
        <v>185</v>
      </c>
      <c r="DF51">
        <f t="shared" si="21"/>
        <v>0</v>
      </c>
      <c r="DG51">
        <f t="shared" si="20"/>
        <v>46.11</v>
      </c>
      <c r="DH51">
        <f t="shared" si="8"/>
        <v>30.91</v>
      </c>
      <c r="DI51">
        <f t="shared" si="9"/>
        <v>0</v>
      </c>
      <c r="DJ51">
        <f>DG51+DH51</f>
        <v>77.02</v>
      </c>
      <c r="DK51">
        <v>1</v>
      </c>
      <c r="DL51" t="s">
        <v>73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85318860</v>
      </c>
      <c r="C52">
        <v>85321076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75</v>
      </c>
      <c r="J52" t="s">
        <v>523</v>
      </c>
      <c r="K52" t="s">
        <v>76</v>
      </c>
      <c r="L52">
        <v>1368</v>
      </c>
      <c r="N52">
        <v>1011</v>
      </c>
      <c r="O52" t="s">
        <v>72</v>
      </c>
      <c r="P52" t="s">
        <v>72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185</v>
      </c>
      <c r="AT52">
        <v>0.35</v>
      </c>
      <c r="AU52" t="s">
        <v>217</v>
      </c>
      <c r="AV52">
        <v>1</v>
      </c>
      <c r="AW52">
        <v>2</v>
      </c>
      <c r="AX52">
        <v>85321089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0.02835</v>
      </c>
      <c r="CX52">
        <f>ROUND(Y52*Source!I42,7)</f>
        <v>0.02835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185</v>
      </c>
      <c r="DE52" t="s">
        <v>185</v>
      </c>
      <c r="DF52">
        <f t="shared" si="21"/>
        <v>0</v>
      </c>
      <c r="DG52">
        <f t="shared" si="20"/>
        <v>18.19</v>
      </c>
      <c r="DH52">
        <f t="shared" si="8"/>
        <v>23.01</v>
      </c>
      <c r="DI52">
        <f t="shared" si="9"/>
        <v>0</v>
      </c>
      <c r="DJ52">
        <f>DG52+DH52</f>
        <v>41.2</v>
      </c>
      <c r="DK52">
        <v>1</v>
      </c>
      <c r="DL52" t="s">
        <v>77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85318860</v>
      </c>
      <c r="C53">
        <v>85321076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79</v>
      </c>
      <c r="J53" t="s">
        <v>524</v>
      </c>
      <c r="K53" t="s">
        <v>80</v>
      </c>
      <c r="L53">
        <v>1368</v>
      </c>
      <c r="N53">
        <v>1011</v>
      </c>
      <c r="O53" t="s">
        <v>72</v>
      </c>
      <c r="P53" t="s">
        <v>72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185</v>
      </c>
      <c r="AT53">
        <v>2.16</v>
      </c>
      <c r="AU53" t="s">
        <v>217</v>
      </c>
      <c r="AV53">
        <v>1</v>
      </c>
      <c r="AW53">
        <v>2</v>
      </c>
      <c r="AX53">
        <v>85321090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0.17496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185</v>
      </c>
      <c r="DE53" t="s">
        <v>185</v>
      </c>
      <c r="DF53">
        <f t="shared" si="21"/>
        <v>0</v>
      </c>
      <c r="DG53">
        <f t="shared" si="20"/>
        <v>6.06</v>
      </c>
      <c r="DH53">
        <f t="shared" si="8"/>
        <v>0</v>
      </c>
      <c r="DI53">
        <f t="shared" si="9"/>
        <v>0</v>
      </c>
      <c r="DJ53">
        <f>DG53+DH53</f>
        <v>6.06</v>
      </c>
      <c r="DK53">
        <v>1</v>
      </c>
      <c r="DL53" t="s">
        <v>185</v>
      </c>
      <c r="DM53">
        <v>0</v>
      </c>
      <c r="DN53" t="s">
        <v>185</v>
      </c>
      <c r="DO53">
        <v>0</v>
      </c>
    </row>
    <row r="54" spans="1:119">
      <c r="A54">
        <f>ROW(Source!A42)</f>
        <v>42</v>
      </c>
      <c r="B54">
        <v>85318860</v>
      </c>
      <c r="C54">
        <v>85321076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82</v>
      </c>
      <c r="J54" t="s">
        <v>547</v>
      </c>
      <c r="K54" t="s">
        <v>83</v>
      </c>
      <c r="L54">
        <v>1383</v>
      </c>
      <c r="N54">
        <v>1013</v>
      </c>
      <c r="O54" t="s">
        <v>84</v>
      </c>
      <c r="P54" t="s">
        <v>84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185</v>
      </c>
      <c r="AT54">
        <v>1.1488</v>
      </c>
      <c r="AU54" t="s">
        <v>185</v>
      </c>
      <c r="AV54">
        <v>0</v>
      </c>
      <c r="AW54">
        <v>2</v>
      </c>
      <c r="AX54">
        <v>85321091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0.068928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185</v>
      </c>
      <c r="DE54" t="s">
        <v>185</v>
      </c>
      <c r="DF54">
        <f t="shared" si="21"/>
        <v>0.5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0.5</v>
      </c>
      <c r="DK54">
        <v>1</v>
      </c>
      <c r="DL54" t="s">
        <v>185</v>
      </c>
      <c r="DM54">
        <v>0</v>
      </c>
      <c r="DN54" t="s">
        <v>185</v>
      </c>
      <c r="DO54">
        <v>0</v>
      </c>
    </row>
    <row r="55" spans="1:119">
      <c r="A55">
        <f>ROW(Source!A42)</f>
        <v>42</v>
      </c>
      <c r="B55">
        <v>85318860</v>
      </c>
      <c r="C55">
        <v>85321076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85</v>
      </c>
      <c r="J55" t="s">
        <v>525</v>
      </c>
      <c r="K55" t="s">
        <v>86</v>
      </c>
      <c r="L55">
        <v>1346</v>
      </c>
      <c r="N55">
        <v>1009</v>
      </c>
      <c r="O55" t="s">
        <v>87</v>
      </c>
      <c r="P55" t="s">
        <v>87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185</v>
      </c>
      <c r="AT55">
        <v>0.96</v>
      </c>
      <c r="AU55" t="s">
        <v>185</v>
      </c>
      <c r="AV55">
        <v>0</v>
      </c>
      <c r="AW55">
        <v>2</v>
      </c>
      <c r="AX55">
        <v>85321092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0.0576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185</v>
      </c>
      <c r="DE55" t="s">
        <v>185</v>
      </c>
      <c r="DF55">
        <f>ROUND(ROUND(AE55*AI55,2)*CX55,2)</f>
        <v>6.99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6.99</v>
      </c>
      <c r="DK55">
        <v>0</v>
      </c>
      <c r="DL55" t="s">
        <v>185</v>
      </c>
      <c r="DM55">
        <v>0</v>
      </c>
      <c r="DN55" t="s">
        <v>185</v>
      </c>
      <c r="DO55">
        <v>0</v>
      </c>
    </row>
    <row r="56" spans="1:119">
      <c r="A56">
        <f>ROW(Source!A42)</f>
        <v>42</v>
      </c>
      <c r="B56">
        <v>85318860</v>
      </c>
      <c r="C56">
        <v>85321076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88</v>
      </c>
      <c r="J56" t="s">
        <v>548</v>
      </c>
      <c r="K56" t="s">
        <v>89</v>
      </c>
      <c r="L56">
        <v>1346</v>
      </c>
      <c r="N56">
        <v>1009</v>
      </c>
      <c r="O56" t="s">
        <v>87</v>
      </c>
      <c r="P56" t="s">
        <v>87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185</v>
      </c>
      <c r="AT56">
        <v>0.55</v>
      </c>
      <c r="AU56" t="s">
        <v>185</v>
      </c>
      <c r="AV56">
        <v>0</v>
      </c>
      <c r="AW56">
        <v>2</v>
      </c>
      <c r="AX56">
        <v>85321093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0.033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185</v>
      </c>
      <c r="DE56" t="s">
        <v>185</v>
      </c>
      <c r="DF56">
        <f>ROUND(ROUND(AE56*AI56,2)*CX56,2)</f>
        <v>8.03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8.03</v>
      </c>
      <c r="DK56">
        <v>0</v>
      </c>
      <c r="DL56" t="s">
        <v>185</v>
      </c>
      <c r="DM56">
        <v>0</v>
      </c>
      <c r="DN56" t="s">
        <v>185</v>
      </c>
      <c r="DO56">
        <v>0</v>
      </c>
    </row>
    <row r="57" spans="1:119">
      <c r="A57">
        <f>ROW(Source!A42)</f>
        <v>42</v>
      </c>
      <c r="B57">
        <v>85318860</v>
      </c>
      <c r="C57">
        <v>85321076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234</v>
      </c>
      <c r="J57" t="s">
        <v>185</v>
      </c>
      <c r="K57" t="s">
        <v>235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185</v>
      </c>
      <c r="AT57">
        <v>2</v>
      </c>
      <c r="AU57" t="s">
        <v>185</v>
      </c>
      <c r="AV57">
        <v>0</v>
      </c>
      <c r="AW57">
        <v>2</v>
      </c>
      <c r="AX57">
        <v>85321094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0.12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185</v>
      </c>
      <c r="DE57" t="s">
        <v>185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185</v>
      </c>
      <c r="DM57">
        <v>0</v>
      </c>
      <c r="DN57" t="s">
        <v>185</v>
      </c>
      <c r="DO57">
        <v>0</v>
      </c>
    </row>
    <row r="58" spans="1:119">
      <c r="A58">
        <f>ROW(Source!A43)</f>
        <v>43</v>
      </c>
      <c r="B58">
        <v>85318795</v>
      </c>
      <c r="C58">
        <v>85321076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66</v>
      </c>
      <c r="J58" t="s">
        <v>185</v>
      </c>
      <c r="K58" t="s">
        <v>67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185</v>
      </c>
      <c r="AT58">
        <v>31.28</v>
      </c>
      <c r="AU58" t="s">
        <v>217</v>
      </c>
      <c r="AV58">
        <v>1</v>
      </c>
      <c r="AW58">
        <v>2</v>
      </c>
      <c r="AX58">
        <v>85321086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1489.45</v>
      </c>
      <c r="CV58">
        <f>ROUND(Y58*Source!I43,7)</f>
        <v>2.53368</v>
      </c>
      <c r="CW58">
        <v>0</v>
      </c>
      <c r="CX58">
        <f>ROUND(Y58*Source!I43,7)</f>
        <v>2.53368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185</v>
      </c>
      <c r="DE58" t="s">
        <v>185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2010.75</v>
      </c>
      <c r="DJ58">
        <f>DI58</f>
        <v>2010.75</v>
      </c>
      <c r="DK58">
        <v>1</v>
      </c>
      <c r="DL58" t="s">
        <v>185</v>
      </c>
      <c r="DM58">
        <v>0</v>
      </c>
      <c r="DN58" t="s">
        <v>185</v>
      </c>
      <c r="DO58">
        <v>0</v>
      </c>
    </row>
    <row r="59" spans="1:119">
      <c r="A59">
        <f>ROW(Source!A43)</f>
        <v>43</v>
      </c>
      <c r="B59">
        <v>85318795</v>
      </c>
      <c r="C59">
        <v>85321076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520</v>
      </c>
      <c r="J59" t="s">
        <v>185</v>
      </c>
      <c r="K59" t="s">
        <v>521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185</v>
      </c>
      <c r="AT59">
        <v>0.7</v>
      </c>
      <c r="AU59" t="s">
        <v>217</v>
      </c>
      <c r="AV59">
        <v>2</v>
      </c>
      <c r="AW59">
        <v>2</v>
      </c>
      <c r="AX59">
        <v>85321087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0.0567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185</v>
      </c>
      <c r="DE59" t="s">
        <v>185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185</v>
      </c>
      <c r="DM59">
        <v>0</v>
      </c>
      <c r="DN59" t="s">
        <v>185</v>
      </c>
      <c r="DO59">
        <v>0</v>
      </c>
    </row>
    <row r="60" spans="1:119">
      <c r="A60">
        <f>ROW(Source!A43)</f>
        <v>43</v>
      </c>
      <c r="B60">
        <v>85318795</v>
      </c>
      <c r="C60">
        <v>85321076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70</v>
      </c>
      <c r="J60" t="s">
        <v>522</v>
      </c>
      <c r="K60" t="s">
        <v>71</v>
      </c>
      <c r="L60">
        <v>1368</v>
      </c>
      <c r="N60">
        <v>1011</v>
      </c>
      <c r="O60" t="s">
        <v>72</v>
      </c>
      <c r="P60" t="s">
        <v>72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185</v>
      </c>
      <c r="AT60">
        <v>0.35</v>
      </c>
      <c r="AU60" t="s">
        <v>217</v>
      </c>
      <c r="AV60">
        <v>1</v>
      </c>
      <c r="AW60">
        <v>2</v>
      </c>
      <c r="AX60">
        <v>85321088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0.02835</v>
      </c>
      <c r="CX60">
        <f>ROUND(Y60*Source!I43,7)</f>
        <v>0.02835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185</v>
      </c>
      <c r="DE60" t="s">
        <v>185</v>
      </c>
      <c r="DF60">
        <f t="shared" si="22"/>
        <v>0</v>
      </c>
      <c r="DG60">
        <f t="shared" si="20"/>
        <v>46.11</v>
      </c>
      <c r="DH60">
        <f t="shared" si="8"/>
        <v>30.91</v>
      </c>
      <c r="DI60">
        <f t="shared" si="9"/>
        <v>0</v>
      </c>
      <c r="DJ60">
        <f>DG60+DH60</f>
        <v>77.02</v>
      </c>
      <c r="DK60">
        <v>1</v>
      </c>
      <c r="DL60" t="s">
        <v>73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85318795</v>
      </c>
      <c r="C61">
        <v>85321076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75</v>
      </c>
      <c r="J61" t="s">
        <v>523</v>
      </c>
      <c r="K61" t="s">
        <v>76</v>
      </c>
      <c r="L61">
        <v>1368</v>
      </c>
      <c r="N61">
        <v>1011</v>
      </c>
      <c r="O61" t="s">
        <v>72</v>
      </c>
      <c r="P61" t="s">
        <v>72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185</v>
      </c>
      <c r="AT61">
        <v>0.35</v>
      </c>
      <c r="AU61" t="s">
        <v>217</v>
      </c>
      <c r="AV61">
        <v>1</v>
      </c>
      <c r="AW61">
        <v>2</v>
      </c>
      <c r="AX61">
        <v>85321089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0.02835</v>
      </c>
      <c r="CX61">
        <f>ROUND(Y61*Source!I43,7)</f>
        <v>0.02835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185</v>
      </c>
      <c r="DE61" t="s">
        <v>185</v>
      </c>
      <c r="DF61">
        <f t="shared" si="22"/>
        <v>0</v>
      </c>
      <c r="DG61">
        <f t="shared" si="20"/>
        <v>18.19</v>
      </c>
      <c r="DH61">
        <f t="shared" si="8"/>
        <v>23.01</v>
      </c>
      <c r="DI61">
        <f t="shared" si="9"/>
        <v>0</v>
      </c>
      <c r="DJ61">
        <f>DG61+DH61</f>
        <v>41.2</v>
      </c>
      <c r="DK61">
        <v>1</v>
      </c>
      <c r="DL61" t="s">
        <v>77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85318795</v>
      </c>
      <c r="C62">
        <v>85321076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79</v>
      </c>
      <c r="J62" t="s">
        <v>524</v>
      </c>
      <c r="K62" t="s">
        <v>80</v>
      </c>
      <c r="L62">
        <v>1368</v>
      </c>
      <c r="N62">
        <v>1011</v>
      </c>
      <c r="O62" t="s">
        <v>72</v>
      </c>
      <c r="P62" t="s">
        <v>72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185</v>
      </c>
      <c r="AT62">
        <v>2.16</v>
      </c>
      <c r="AU62" t="s">
        <v>217</v>
      </c>
      <c r="AV62">
        <v>1</v>
      </c>
      <c r="AW62">
        <v>2</v>
      </c>
      <c r="AX62">
        <v>85321090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0.17496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185</v>
      </c>
      <c r="DE62" t="s">
        <v>185</v>
      </c>
      <c r="DF62">
        <f t="shared" si="22"/>
        <v>0</v>
      </c>
      <c r="DG62">
        <f t="shared" si="20"/>
        <v>6.06</v>
      </c>
      <c r="DH62">
        <f t="shared" si="8"/>
        <v>0</v>
      </c>
      <c r="DI62">
        <f t="shared" si="9"/>
        <v>0</v>
      </c>
      <c r="DJ62">
        <f>DG62+DH62</f>
        <v>6.06</v>
      </c>
      <c r="DK62">
        <v>1</v>
      </c>
      <c r="DL62" t="s">
        <v>185</v>
      </c>
      <c r="DM62">
        <v>0</v>
      </c>
      <c r="DN62" t="s">
        <v>185</v>
      </c>
      <c r="DO62">
        <v>0</v>
      </c>
    </row>
    <row r="63" spans="1:119">
      <c r="A63">
        <f>ROW(Source!A43)</f>
        <v>43</v>
      </c>
      <c r="B63">
        <v>85318795</v>
      </c>
      <c r="C63">
        <v>85321076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82</v>
      </c>
      <c r="J63" t="s">
        <v>547</v>
      </c>
      <c r="K63" t="s">
        <v>83</v>
      </c>
      <c r="L63">
        <v>1383</v>
      </c>
      <c r="N63">
        <v>1013</v>
      </c>
      <c r="O63" t="s">
        <v>84</v>
      </c>
      <c r="P63" t="s">
        <v>84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185</v>
      </c>
      <c r="AT63">
        <v>1.1488</v>
      </c>
      <c r="AU63" t="s">
        <v>185</v>
      </c>
      <c r="AV63">
        <v>0</v>
      </c>
      <c r="AW63">
        <v>2</v>
      </c>
      <c r="AX63">
        <v>85321091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0.068928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185</v>
      </c>
      <c r="DE63" t="s">
        <v>185</v>
      </c>
      <c r="DF63">
        <f t="shared" si="22"/>
        <v>0.5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0.5</v>
      </c>
      <c r="DK63">
        <v>1</v>
      </c>
      <c r="DL63" t="s">
        <v>185</v>
      </c>
      <c r="DM63">
        <v>0</v>
      </c>
      <c r="DN63" t="s">
        <v>185</v>
      </c>
      <c r="DO63">
        <v>0</v>
      </c>
    </row>
    <row r="64" spans="1:119">
      <c r="A64">
        <f>ROW(Source!A43)</f>
        <v>43</v>
      </c>
      <c r="B64">
        <v>85318795</v>
      </c>
      <c r="C64">
        <v>85321076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85</v>
      </c>
      <c r="J64" t="s">
        <v>525</v>
      </c>
      <c r="K64" t="s">
        <v>86</v>
      </c>
      <c r="L64">
        <v>1346</v>
      </c>
      <c r="N64">
        <v>1009</v>
      </c>
      <c r="O64" t="s">
        <v>87</v>
      </c>
      <c r="P64" t="s">
        <v>87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185</v>
      </c>
      <c r="AT64">
        <v>0.96</v>
      </c>
      <c r="AU64" t="s">
        <v>185</v>
      </c>
      <c r="AV64">
        <v>0</v>
      </c>
      <c r="AW64">
        <v>2</v>
      </c>
      <c r="AX64">
        <v>85321092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0.0576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185</v>
      </c>
      <c r="DE64" t="s">
        <v>185</v>
      </c>
      <c r="DF64">
        <f>ROUND(ROUND(AE64*AI64,2)*CX64,2)</f>
        <v>6.99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6.99</v>
      </c>
      <c r="DK64">
        <v>0</v>
      </c>
      <c r="DL64" t="s">
        <v>185</v>
      </c>
      <c r="DM64">
        <v>0</v>
      </c>
      <c r="DN64" t="s">
        <v>185</v>
      </c>
      <c r="DO64">
        <v>0</v>
      </c>
    </row>
    <row r="65" spans="1:119">
      <c r="A65">
        <f>ROW(Source!A43)</f>
        <v>43</v>
      </c>
      <c r="B65">
        <v>85318795</v>
      </c>
      <c r="C65">
        <v>85321076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88</v>
      </c>
      <c r="J65" t="s">
        <v>548</v>
      </c>
      <c r="K65" t="s">
        <v>89</v>
      </c>
      <c r="L65">
        <v>1346</v>
      </c>
      <c r="N65">
        <v>1009</v>
      </c>
      <c r="O65" t="s">
        <v>87</v>
      </c>
      <c r="P65" t="s">
        <v>87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185</v>
      </c>
      <c r="AT65">
        <v>0.55</v>
      </c>
      <c r="AU65" t="s">
        <v>185</v>
      </c>
      <c r="AV65">
        <v>0</v>
      </c>
      <c r="AW65">
        <v>2</v>
      </c>
      <c r="AX65">
        <v>85321093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0.033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185</v>
      </c>
      <c r="DE65" t="s">
        <v>185</v>
      </c>
      <c r="DF65">
        <f>ROUND(ROUND(AE65*AI65,2)*CX65,2)</f>
        <v>8.03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8.03</v>
      </c>
      <c r="DK65">
        <v>0</v>
      </c>
      <c r="DL65" t="s">
        <v>185</v>
      </c>
      <c r="DM65">
        <v>0</v>
      </c>
      <c r="DN65" t="s">
        <v>185</v>
      </c>
      <c r="DO65">
        <v>0</v>
      </c>
    </row>
    <row r="66" spans="1:119">
      <c r="A66">
        <f>ROW(Source!A43)</f>
        <v>43</v>
      </c>
      <c r="B66">
        <v>85318795</v>
      </c>
      <c r="C66">
        <v>85321076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234</v>
      </c>
      <c r="J66" t="s">
        <v>185</v>
      </c>
      <c r="K66" t="s">
        <v>235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185</v>
      </c>
      <c r="AT66">
        <v>2</v>
      </c>
      <c r="AU66" t="s">
        <v>185</v>
      </c>
      <c r="AV66">
        <v>0</v>
      </c>
      <c r="AW66">
        <v>2</v>
      </c>
      <c r="AX66">
        <v>85321094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0.12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185</v>
      </c>
      <c r="DE66" t="s">
        <v>185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185</v>
      </c>
      <c r="DM66">
        <v>0</v>
      </c>
      <c r="DN66" t="s">
        <v>185</v>
      </c>
      <c r="DO66">
        <v>0</v>
      </c>
    </row>
    <row r="67" spans="1:119">
      <c r="A67">
        <f>ROW(Source!A46)</f>
        <v>46</v>
      </c>
      <c r="B67">
        <v>85318860</v>
      </c>
      <c r="C67">
        <v>85321096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66</v>
      </c>
      <c r="J67" t="s">
        <v>185</v>
      </c>
      <c r="K67" t="s">
        <v>67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185</v>
      </c>
      <c r="AT67">
        <v>14.4</v>
      </c>
      <c r="AU67" t="s">
        <v>217</v>
      </c>
      <c r="AV67">
        <v>1</v>
      </c>
      <c r="AW67">
        <v>2</v>
      </c>
      <c r="AX67">
        <v>85321107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0</v>
      </c>
      <c r="CV67">
        <f>ROUND(Y67*Source!I46,7)</f>
        <v>0</v>
      </c>
      <c r="CW67">
        <v>0</v>
      </c>
      <c r="CX67">
        <f>ROUND(Y67*Source!I46,7)</f>
        <v>0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185</v>
      </c>
      <c r="DE67" t="s">
        <v>185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0</v>
      </c>
      <c r="DJ67">
        <f>DI67</f>
        <v>0</v>
      </c>
      <c r="DK67">
        <v>1</v>
      </c>
      <c r="DL67" t="s">
        <v>185</v>
      </c>
      <c r="DM67">
        <v>0</v>
      </c>
      <c r="DN67" t="s">
        <v>185</v>
      </c>
      <c r="DO67">
        <v>0</v>
      </c>
    </row>
    <row r="68" spans="1:119">
      <c r="A68">
        <f>ROW(Source!A46)</f>
        <v>46</v>
      </c>
      <c r="B68">
        <v>85318860</v>
      </c>
      <c r="C68">
        <v>85321096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520</v>
      </c>
      <c r="J68" t="s">
        <v>185</v>
      </c>
      <c r="K68" t="s">
        <v>521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185</v>
      </c>
      <c r="AT68">
        <v>0.4</v>
      </c>
      <c r="AU68" t="s">
        <v>217</v>
      </c>
      <c r="AV68">
        <v>2</v>
      </c>
      <c r="AW68">
        <v>2</v>
      </c>
      <c r="AX68">
        <v>85321108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185</v>
      </c>
      <c r="DE68" t="s">
        <v>185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185</v>
      </c>
      <c r="DM68">
        <v>0</v>
      </c>
      <c r="DN68" t="s">
        <v>185</v>
      </c>
      <c r="DO68">
        <v>0</v>
      </c>
    </row>
    <row r="69" spans="1:119">
      <c r="A69">
        <f>ROW(Source!A46)</f>
        <v>46</v>
      </c>
      <c r="B69">
        <v>85318860</v>
      </c>
      <c r="C69">
        <v>85321096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70</v>
      </c>
      <c r="J69" t="s">
        <v>522</v>
      </c>
      <c r="K69" t="s">
        <v>71</v>
      </c>
      <c r="L69">
        <v>1368</v>
      </c>
      <c r="N69">
        <v>1011</v>
      </c>
      <c r="O69" t="s">
        <v>72</v>
      </c>
      <c r="P69" t="s">
        <v>72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185</v>
      </c>
      <c r="AT69">
        <v>0.2</v>
      </c>
      <c r="AU69" t="s">
        <v>217</v>
      </c>
      <c r="AV69">
        <v>1</v>
      </c>
      <c r="AW69">
        <v>2</v>
      </c>
      <c r="AX69">
        <v>85321109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</v>
      </c>
      <c r="CX69">
        <f>ROUND(Y69*Source!I46,7)</f>
        <v>0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185</v>
      </c>
      <c r="DE69" t="s">
        <v>185</v>
      </c>
      <c r="DF69">
        <f>ROUND(ROUND(AE69,2)*CX69,2)</f>
        <v>0</v>
      </c>
      <c r="DG69">
        <f t="shared" si="20"/>
        <v>0</v>
      </c>
      <c r="DH69">
        <f t="shared" si="23"/>
        <v>0</v>
      </c>
      <c r="DI69">
        <f t="shared" si="24"/>
        <v>0</v>
      </c>
      <c r="DJ69">
        <f>DG69+DH69</f>
        <v>0</v>
      </c>
      <c r="DK69">
        <v>1</v>
      </c>
      <c r="DL69" t="s">
        <v>73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85318860</v>
      </c>
      <c r="C70">
        <v>85321096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75</v>
      </c>
      <c r="J70" t="s">
        <v>523</v>
      </c>
      <c r="K70" t="s">
        <v>76</v>
      </c>
      <c r="L70">
        <v>1368</v>
      </c>
      <c r="N70">
        <v>1011</v>
      </c>
      <c r="O70" t="s">
        <v>72</v>
      </c>
      <c r="P70" t="s">
        <v>72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185</v>
      </c>
      <c r="AT70">
        <v>0.2</v>
      </c>
      <c r="AU70" t="s">
        <v>217</v>
      </c>
      <c r="AV70">
        <v>1</v>
      </c>
      <c r="AW70">
        <v>2</v>
      </c>
      <c r="AX70">
        <v>85321110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</v>
      </c>
      <c r="CX70">
        <f>ROUND(Y70*Source!I46,7)</f>
        <v>0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185</v>
      </c>
      <c r="DE70" t="s">
        <v>185</v>
      </c>
      <c r="DF70">
        <f>ROUND(ROUND(AE70,2)*CX70,2)</f>
        <v>0</v>
      </c>
      <c r="DG70">
        <f t="shared" si="20"/>
        <v>0</v>
      </c>
      <c r="DH70">
        <f t="shared" si="23"/>
        <v>0</v>
      </c>
      <c r="DI70">
        <f t="shared" si="24"/>
        <v>0</v>
      </c>
      <c r="DJ70">
        <f>DG70+DH70</f>
        <v>0</v>
      </c>
      <c r="DK70">
        <v>1</v>
      </c>
      <c r="DL70" t="s">
        <v>77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85318860</v>
      </c>
      <c r="C71">
        <v>85321096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549</v>
      </c>
      <c r="J71" t="s">
        <v>550</v>
      </c>
      <c r="K71" t="s">
        <v>551</v>
      </c>
      <c r="L71">
        <v>1301</v>
      </c>
      <c r="N71">
        <v>1003</v>
      </c>
      <c r="O71" t="s">
        <v>341</v>
      </c>
      <c r="P71" t="s">
        <v>341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185</v>
      </c>
      <c r="AT71">
        <v>33.33</v>
      </c>
      <c r="AU71" t="s">
        <v>185</v>
      </c>
      <c r="AV71">
        <v>0</v>
      </c>
      <c r="AW71">
        <v>2</v>
      </c>
      <c r="AX71">
        <v>85321111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0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185</v>
      </c>
      <c r="DE71" t="s">
        <v>185</v>
      </c>
      <c r="DF71">
        <f>ROUND(ROUND(AE71*AI71,2)*CX71,2)</f>
        <v>0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0</v>
      </c>
      <c r="DK71">
        <v>0</v>
      </c>
      <c r="DL71" t="s">
        <v>185</v>
      </c>
      <c r="DM71">
        <v>0</v>
      </c>
      <c r="DN71" t="s">
        <v>185</v>
      </c>
      <c r="DO71">
        <v>0</v>
      </c>
    </row>
    <row r="72" spans="1:119">
      <c r="A72">
        <f>ROW(Source!A46)</f>
        <v>46</v>
      </c>
      <c r="B72">
        <v>85318860</v>
      </c>
      <c r="C72">
        <v>85321096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552</v>
      </c>
      <c r="J72" t="s">
        <v>553</v>
      </c>
      <c r="K72" t="s">
        <v>554</v>
      </c>
      <c r="L72">
        <v>1348</v>
      </c>
      <c r="N72">
        <v>1009</v>
      </c>
      <c r="O72" t="s">
        <v>228</v>
      </c>
      <c r="P72" t="s">
        <v>228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185</v>
      </c>
      <c r="AT72">
        <v>0.00137</v>
      </c>
      <c r="AU72" t="s">
        <v>185</v>
      </c>
      <c r="AV72">
        <v>0</v>
      </c>
      <c r="AW72">
        <v>2</v>
      </c>
      <c r="AX72">
        <v>85321112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0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185</v>
      </c>
      <c r="DE72" t="s">
        <v>185</v>
      </c>
      <c r="DF72">
        <f>ROUND(ROUND(AE72*AI72,2)*CX72,2)</f>
        <v>0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0</v>
      </c>
      <c r="DK72">
        <v>0</v>
      </c>
      <c r="DL72" t="s">
        <v>185</v>
      </c>
      <c r="DM72">
        <v>0</v>
      </c>
      <c r="DN72" t="s">
        <v>185</v>
      </c>
      <c r="DO72">
        <v>0</v>
      </c>
    </row>
    <row r="73" spans="1:119">
      <c r="A73">
        <f>ROW(Source!A46)</f>
        <v>46</v>
      </c>
      <c r="B73">
        <v>85318860</v>
      </c>
      <c r="C73">
        <v>85321096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555</v>
      </c>
      <c r="J73" t="s">
        <v>556</v>
      </c>
      <c r="K73" t="s">
        <v>557</v>
      </c>
      <c r="L73">
        <v>1346</v>
      </c>
      <c r="N73">
        <v>1009</v>
      </c>
      <c r="O73" t="s">
        <v>87</v>
      </c>
      <c r="P73" t="s">
        <v>87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185</v>
      </c>
      <c r="AT73">
        <v>0.02</v>
      </c>
      <c r="AU73" t="s">
        <v>185</v>
      </c>
      <c r="AV73">
        <v>0</v>
      </c>
      <c r="AW73">
        <v>2</v>
      </c>
      <c r="AX73">
        <v>85321113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185</v>
      </c>
      <c r="DE73" t="s">
        <v>185</v>
      </c>
      <c r="DF73">
        <f>ROUND(ROUND(AE73*AI73,2)*CX73,2)</f>
        <v>0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</v>
      </c>
      <c r="DK73">
        <v>0</v>
      </c>
      <c r="DL73" t="s">
        <v>185</v>
      </c>
      <c r="DM73">
        <v>0</v>
      </c>
      <c r="DN73" t="s">
        <v>185</v>
      </c>
      <c r="DO73">
        <v>0</v>
      </c>
    </row>
    <row r="74" spans="1:119">
      <c r="A74">
        <f>ROW(Source!A46)</f>
        <v>46</v>
      </c>
      <c r="B74">
        <v>85318860</v>
      </c>
      <c r="C74">
        <v>85321096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558</v>
      </c>
      <c r="J74" t="s">
        <v>559</v>
      </c>
      <c r="K74" t="s">
        <v>560</v>
      </c>
      <c r="L74">
        <v>1425</v>
      </c>
      <c r="N74">
        <v>1013</v>
      </c>
      <c r="O74" t="s">
        <v>99</v>
      </c>
      <c r="P74" t="s">
        <v>99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185</v>
      </c>
      <c r="AT74">
        <v>0.05</v>
      </c>
      <c r="AU74" t="s">
        <v>185</v>
      </c>
      <c r="AV74">
        <v>0</v>
      </c>
      <c r="AW74">
        <v>2</v>
      </c>
      <c r="AX74">
        <v>85321114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185</v>
      </c>
      <c r="DE74" t="s">
        <v>185</v>
      </c>
      <c r="DF74">
        <f>ROUND(ROUND(AE74*AI74,2)*CX74,2)</f>
        <v>0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0</v>
      </c>
      <c r="DK74">
        <v>0</v>
      </c>
      <c r="DL74" t="s">
        <v>185</v>
      </c>
      <c r="DM74">
        <v>0</v>
      </c>
      <c r="DN74" t="s">
        <v>185</v>
      </c>
      <c r="DO74">
        <v>0</v>
      </c>
    </row>
    <row r="75" spans="1:119">
      <c r="A75">
        <f>ROW(Source!A46)</f>
        <v>46</v>
      </c>
      <c r="B75">
        <v>85318860</v>
      </c>
      <c r="C75">
        <v>85321096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561</v>
      </c>
      <c r="J75" t="s">
        <v>562</v>
      </c>
      <c r="K75" t="s">
        <v>563</v>
      </c>
      <c r="L75">
        <v>1407</v>
      </c>
      <c r="N75">
        <v>1013</v>
      </c>
      <c r="O75" t="s">
        <v>564</v>
      </c>
      <c r="P75" t="s">
        <v>564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185</v>
      </c>
      <c r="AT75">
        <v>0.0122</v>
      </c>
      <c r="AU75" t="s">
        <v>185</v>
      </c>
      <c r="AV75">
        <v>0</v>
      </c>
      <c r="AW75">
        <v>2</v>
      </c>
      <c r="AX75">
        <v>85321115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185</v>
      </c>
      <c r="DE75" t="s">
        <v>185</v>
      </c>
      <c r="DF75">
        <f>ROUND(ROUND(AE75*AI75,2)*CX75,2)</f>
        <v>0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0</v>
      </c>
      <c r="DK75">
        <v>0</v>
      </c>
      <c r="DL75" t="s">
        <v>185</v>
      </c>
      <c r="DM75">
        <v>0</v>
      </c>
      <c r="DN75" t="s">
        <v>185</v>
      </c>
      <c r="DO75">
        <v>0</v>
      </c>
    </row>
    <row r="76" spans="1:119">
      <c r="A76">
        <f>ROW(Source!A46)</f>
        <v>46</v>
      </c>
      <c r="B76">
        <v>85318860</v>
      </c>
      <c r="C76">
        <v>85321096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234</v>
      </c>
      <c r="J76" t="s">
        <v>185</v>
      </c>
      <c r="K76" t="s">
        <v>235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185</v>
      </c>
      <c r="AT76">
        <v>2</v>
      </c>
      <c r="AU76" t="s">
        <v>185</v>
      </c>
      <c r="AV76">
        <v>0</v>
      </c>
      <c r="AW76">
        <v>2</v>
      </c>
      <c r="AX76">
        <v>85321116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185</v>
      </c>
      <c r="DE76" t="s">
        <v>185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185</v>
      </c>
      <c r="DM76">
        <v>0</v>
      </c>
      <c r="DN76" t="s">
        <v>185</v>
      </c>
      <c r="DO76">
        <v>0</v>
      </c>
    </row>
    <row r="77" spans="1:119">
      <c r="A77">
        <f>ROW(Source!A47)</f>
        <v>47</v>
      </c>
      <c r="B77">
        <v>85318795</v>
      </c>
      <c r="C77">
        <v>85321096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66</v>
      </c>
      <c r="J77" t="s">
        <v>185</v>
      </c>
      <c r="K77" t="s">
        <v>67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185</v>
      </c>
      <c r="AT77">
        <v>14.4</v>
      </c>
      <c r="AU77" t="s">
        <v>217</v>
      </c>
      <c r="AV77">
        <v>1</v>
      </c>
      <c r="AW77">
        <v>2</v>
      </c>
      <c r="AX77">
        <v>85321107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0</v>
      </c>
      <c r="CV77">
        <f>ROUND(Y77*Source!I47,7)</f>
        <v>0</v>
      </c>
      <c r="CW77">
        <v>0</v>
      </c>
      <c r="CX77">
        <f>ROUND(Y77*Source!I47,7)</f>
        <v>0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185</v>
      </c>
      <c r="DE77" t="s">
        <v>185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0</v>
      </c>
      <c r="DJ77">
        <f>DI77</f>
        <v>0</v>
      </c>
      <c r="DK77">
        <v>1</v>
      </c>
      <c r="DL77" t="s">
        <v>185</v>
      </c>
      <c r="DM77">
        <v>0</v>
      </c>
      <c r="DN77" t="s">
        <v>185</v>
      </c>
      <c r="DO77">
        <v>0</v>
      </c>
    </row>
    <row r="78" spans="1:119">
      <c r="A78">
        <f>ROW(Source!A47)</f>
        <v>47</v>
      </c>
      <c r="B78">
        <v>85318795</v>
      </c>
      <c r="C78">
        <v>85321096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520</v>
      </c>
      <c r="J78" t="s">
        <v>185</v>
      </c>
      <c r="K78" t="s">
        <v>521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185</v>
      </c>
      <c r="AT78">
        <v>0.4</v>
      </c>
      <c r="AU78" t="s">
        <v>217</v>
      </c>
      <c r="AV78">
        <v>2</v>
      </c>
      <c r="AW78">
        <v>2</v>
      </c>
      <c r="AX78">
        <v>85321108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185</v>
      </c>
      <c r="DE78" t="s">
        <v>185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185</v>
      </c>
      <c r="DM78">
        <v>0</v>
      </c>
      <c r="DN78" t="s">
        <v>185</v>
      </c>
      <c r="DO78">
        <v>0</v>
      </c>
    </row>
    <row r="79" spans="1:119">
      <c r="A79">
        <f>ROW(Source!A47)</f>
        <v>47</v>
      </c>
      <c r="B79">
        <v>85318795</v>
      </c>
      <c r="C79">
        <v>85321096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70</v>
      </c>
      <c r="J79" t="s">
        <v>522</v>
      </c>
      <c r="K79" t="s">
        <v>71</v>
      </c>
      <c r="L79">
        <v>1368</v>
      </c>
      <c r="N79">
        <v>1011</v>
      </c>
      <c r="O79" t="s">
        <v>72</v>
      </c>
      <c r="P79" t="s">
        <v>72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185</v>
      </c>
      <c r="AT79">
        <v>0.2</v>
      </c>
      <c r="AU79" t="s">
        <v>217</v>
      </c>
      <c r="AV79">
        <v>1</v>
      </c>
      <c r="AW79">
        <v>2</v>
      </c>
      <c r="AX79">
        <v>85321109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</v>
      </c>
      <c r="CX79">
        <f>ROUND(Y79*Source!I47,7)</f>
        <v>0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185</v>
      </c>
      <c r="DE79" t="s">
        <v>185</v>
      </c>
      <c r="DF79">
        <f>ROUND(ROUND(AE79,2)*CX79,2)</f>
        <v>0</v>
      </c>
      <c r="DG79">
        <f t="shared" si="20"/>
        <v>0</v>
      </c>
      <c r="DH79">
        <f t="shared" si="23"/>
        <v>0</v>
      </c>
      <c r="DI79">
        <f t="shared" si="24"/>
        <v>0</v>
      </c>
      <c r="DJ79">
        <f>DG79+DH79</f>
        <v>0</v>
      </c>
      <c r="DK79">
        <v>1</v>
      </c>
      <c r="DL79" t="s">
        <v>73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85318795</v>
      </c>
      <c r="C80">
        <v>85321096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75</v>
      </c>
      <c r="J80" t="s">
        <v>523</v>
      </c>
      <c r="K80" t="s">
        <v>76</v>
      </c>
      <c r="L80">
        <v>1368</v>
      </c>
      <c r="N80">
        <v>1011</v>
      </c>
      <c r="O80" t="s">
        <v>72</v>
      </c>
      <c r="P80" t="s">
        <v>72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185</v>
      </c>
      <c r="AT80">
        <v>0.2</v>
      </c>
      <c r="AU80" t="s">
        <v>217</v>
      </c>
      <c r="AV80">
        <v>1</v>
      </c>
      <c r="AW80">
        <v>2</v>
      </c>
      <c r="AX80">
        <v>85321110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</v>
      </c>
      <c r="CX80">
        <f>ROUND(Y80*Source!I47,7)</f>
        <v>0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185</v>
      </c>
      <c r="DE80" t="s">
        <v>185</v>
      </c>
      <c r="DF80">
        <f>ROUND(ROUND(AE80,2)*CX80,2)</f>
        <v>0</v>
      </c>
      <c r="DG80">
        <f t="shared" si="20"/>
        <v>0</v>
      </c>
      <c r="DH80">
        <f t="shared" si="23"/>
        <v>0</v>
      </c>
      <c r="DI80">
        <f t="shared" si="24"/>
        <v>0</v>
      </c>
      <c r="DJ80">
        <f>DG80+DH80</f>
        <v>0</v>
      </c>
      <c r="DK80">
        <v>1</v>
      </c>
      <c r="DL80" t="s">
        <v>77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85318795</v>
      </c>
      <c r="C81">
        <v>85321096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549</v>
      </c>
      <c r="J81" t="s">
        <v>550</v>
      </c>
      <c r="K81" t="s">
        <v>551</v>
      </c>
      <c r="L81">
        <v>1301</v>
      </c>
      <c r="N81">
        <v>1003</v>
      </c>
      <c r="O81" t="s">
        <v>341</v>
      </c>
      <c r="P81" t="s">
        <v>341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185</v>
      </c>
      <c r="AT81">
        <v>33.33</v>
      </c>
      <c r="AU81" t="s">
        <v>185</v>
      </c>
      <c r="AV81">
        <v>0</v>
      </c>
      <c r="AW81">
        <v>2</v>
      </c>
      <c r="AX81">
        <v>85321111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0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185</v>
      </c>
      <c r="DE81" t="s">
        <v>185</v>
      </c>
      <c r="DF81">
        <f>ROUND(ROUND(AE81*AI81,2)*CX81,2)</f>
        <v>0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0</v>
      </c>
      <c r="DK81">
        <v>0</v>
      </c>
      <c r="DL81" t="s">
        <v>185</v>
      </c>
      <c r="DM81">
        <v>0</v>
      </c>
      <c r="DN81" t="s">
        <v>185</v>
      </c>
      <c r="DO81">
        <v>0</v>
      </c>
    </row>
    <row r="82" spans="1:119">
      <c r="A82">
        <f>ROW(Source!A47)</f>
        <v>47</v>
      </c>
      <c r="B82">
        <v>85318795</v>
      </c>
      <c r="C82">
        <v>85321096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552</v>
      </c>
      <c r="J82" t="s">
        <v>553</v>
      </c>
      <c r="K82" t="s">
        <v>554</v>
      </c>
      <c r="L82">
        <v>1348</v>
      </c>
      <c r="N82">
        <v>1009</v>
      </c>
      <c r="O82" t="s">
        <v>228</v>
      </c>
      <c r="P82" t="s">
        <v>228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185</v>
      </c>
      <c r="AT82">
        <v>0.00137</v>
      </c>
      <c r="AU82" t="s">
        <v>185</v>
      </c>
      <c r="AV82">
        <v>0</v>
      </c>
      <c r="AW82">
        <v>2</v>
      </c>
      <c r="AX82">
        <v>85321112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0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185</v>
      </c>
      <c r="DE82" t="s">
        <v>185</v>
      </c>
      <c r="DF82">
        <f>ROUND(ROUND(AE82*AI82,2)*CX82,2)</f>
        <v>0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0</v>
      </c>
      <c r="DK82">
        <v>0</v>
      </c>
      <c r="DL82" t="s">
        <v>185</v>
      </c>
      <c r="DM82">
        <v>0</v>
      </c>
      <c r="DN82" t="s">
        <v>185</v>
      </c>
      <c r="DO82">
        <v>0</v>
      </c>
    </row>
    <row r="83" spans="1:119">
      <c r="A83">
        <f>ROW(Source!A47)</f>
        <v>47</v>
      </c>
      <c r="B83">
        <v>85318795</v>
      </c>
      <c r="C83">
        <v>85321096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555</v>
      </c>
      <c r="J83" t="s">
        <v>556</v>
      </c>
      <c r="K83" t="s">
        <v>557</v>
      </c>
      <c r="L83">
        <v>1346</v>
      </c>
      <c r="N83">
        <v>1009</v>
      </c>
      <c r="O83" t="s">
        <v>87</v>
      </c>
      <c r="P83" t="s">
        <v>87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185</v>
      </c>
      <c r="AT83">
        <v>0.02</v>
      </c>
      <c r="AU83" t="s">
        <v>185</v>
      </c>
      <c r="AV83">
        <v>0</v>
      </c>
      <c r="AW83">
        <v>2</v>
      </c>
      <c r="AX83">
        <v>85321113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185</v>
      </c>
      <c r="DE83" t="s">
        <v>185</v>
      </c>
      <c r="DF83">
        <f>ROUND(ROUND(AE83*AI83,2)*CX83,2)</f>
        <v>0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</v>
      </c>
      <c r="DK83">
        <v>0</v>
      </c>
      <c r="DL83" t="s">
        <v>185</v>
      </c>
      <c r="DM83">
        <v>0</v>
      </c>
      <c r="DN83" t="s">
        <v>185</v>
      </c>
      <c r="DO83">
        <v>0</v>
      </c>
    </row>
    <row r="84" spans="1:119">
      <c r="A84">
        <f>ROW(Source!A47)</f>
        <v>47</v>
      </c>
      <c r="B84">
        <v>85318795</v>
      </c>
      <c r="C84">
        <v>85321096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558</v>
      </c>
      <c r="J84" t="s">
        <v>559</v>
      </c>
      <c r="K84" t="s">
        <v>560</v>
      </c>
      <c r="L84">
        <v>1425</v>
      </c>
      <c r="N84">
        <v>1013</v>
      </c>
      <c r="O84" t="s">
        <v>99</v>
      </c>
      <c r="P84" t="s">
        <v>99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185</v>
      </c>
      <c r="AT84">
        <v>0.05</v>
      </c>
      <c r="AU84" t="s">
        <v>185</v>
      </c>
      <c r="AV84">
        <v>0</v>
      </c>
      <c r="AW84">
        <v>2</v>
      </c>
      <c r="AX84">
        <v>85321114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185</v>
      </c>
      <c r="DE84" t="s">
        <v>185</v>
      </c>
      <c r="DF84">
        <f>ROUND(ROUND(AE84*AI84,2)*CX84,2)</f>
        <v>0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0</v>
      </c>
      <c r="DK84">
        <v>0</v>
      </c>
      <c r="DL84" t="s">
        <v>185</v>
      </c>
      <c r="DM84">
        <v>0</v>
      </c>
      <c r="DN84" t="s">
        <v>185</v>
      </c>
      <c r="DO84">
        <v>0</v>
      </c>
    </row>
    <row r="85" spans="1:119">
      <c r="A85">
        <f>ROW(Source!A47)</f>
        <v>47</v>
      </c>
      <c r="B85">
        <v>85318795</v>
      </c>
      <c r="C85">
        <v>85321096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561</v>
      </c>
      <c r="J85" t="s">
        <v>562</v>
      </c>
      <c r="K85" t="s">
        <v>563</v>
      </c>
      <c r="L85">
        <v>1407</v>
      </c>
      <c r="N85">
        <v>1013</v>
      </c>
      <c r="O85" t="s">
        <v>564</v>
      </c>
      <c r="P85" t="s">
        <v>564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185</v>
      </c>
      <c r="AT85">
        <v>0.0122</v>
      </c>
      <c r="AU85" t="s">
        <v>185</v>
      </c>
      <c r="AV85">
        <v>0</v>
      </c>
      <c r="AW85">
        <v>2</v>
      </c>
      <c r="AX85">
        <v>85321115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185</v>
      </c>
      <c r="DE85" t="s">
        <v>185</v>
      </c>
      <c r="DF85">
        <f>ROUND(ROUND(AE85*AI85,2)*CX85,2)</f>
        <v>0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0</v>
      </c>
      <c r="DK85">
        <v>0</v>
      </c>
      <c r="DL85" t="s">
        <v>185</v>
      </c>
      <c r="DM85">
        <v>0</v>
      </c>
      <c r="DN85" t="s">
        <v>185</v>
      </c>
      <c r="DO85">
        <v>0</v>
      </c>
    </row>
    <row r="86" spans="1:119">
      <c r="A86">
        <f>ROW(Source!A47)</f>
        <v>47</v>
      </c>
      <c r="B86">
        <v>85318795</v>
      </c>
      <c r="C86">
        <v>85321096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234</v>
      </c>
      <c r="J86" t="s">
        <v>185</v>
      </c>
      <c r="K86" t="s">
        <v>235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185</v>
      </c>
      <c r="AT86">
        <v>2</v>
      </c>
      <c r="AU86" t="s">
        <v>185</v>
      </c>
      <c r="AV86">
        <v>0</v>
      </c>
      <c r="AW86">
        <v>2</v>
      </c>
      <c r="AX86">
        <v>85321116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185</v>
      </c>
      <c r="DE86" t="s">
        <v>185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185</v>
      </c>
      <c r="DM86">
        <v>0</v>
      </c>
      <c r="DN86" t="s">
        <v>185</v>
      </c>
      <c r="DO86">
        <v>0</v>
      </c>
    </row>
    <row r="87" spans="1:119">
      <c r="A87">
        <f>ROW(Source!A50)</f>
        <v>50</v>
      </c>
      <c r="B87">
        <v>85318860</v>
      </c>
      <c r="C87">
        <v>85321118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565</v>
      </c>
      <c r="J87" t="s">
        <v>185</v>
      </c>
      <c r="K87" t="s">
        <v>566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185</v>
      </c>
      <c r="AT87">
        <v>62.83</v>
      </c>
      <c r="AU87" t="s">
        <v>217</v>
      </c>
      <c r="AV87">
        <v>1</v>
      </c>
      <c r="AW87">
        <v>2</v>
      </c>
      <c r="AX87">
        <v>85321133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0</v>
      </c>
      <c r="CV87">
        <f>ROUND(Y87*Source!I50,7)</f>
        <v>0</v>
      </c>
      <c r="CW87">
        <v>0</v>
      </c>
      <c r="CX87">
        <f>ROUND(Y87*Source!I50,7)</f>
        <v>0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185</v>
      </c>
      <c r="DE87" t="s">
        <v>185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0</v>
      </c>
      <c r="DJ87">
        <f>DI87</f>
        <v>0</v>
      </c>
      <c r="DK87">
        <v>1</v>
      </c>
      <c r="DL87" t="s">
        <v>185</v>
      </c>
      <c r="DM87">
        <v>0</v>
      </c>
      <c r="DN87" t="s">
        <v>185</v>
      </c>
      <c r="DO87">
        <v>0</v>
      </c>
    </row>
    <row r="88" spans="1:119">
      <c r="A88">
        <f>ROW(Source!A50)</f>
        <v>50</v>
      </c>
      <c r="B88">
        <v>85318860</v>
      </c>
      <c r="C88">
        <v>85321118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520</v>
      </c>
      <c r="J88" t="s">
        <v>185</v>
      </c>
      <c r="K88" t="s">
        <v>521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185</v>
      </c>
      <c r="AT88">
        <v>0.08</v>
      </c>
      <c r="AU88" t="s">
        <v>217</v>
      </c>
      <c r="AV88">
        <v>2</v>
      </c>
      <c r="AW88">
        <v>2</v>
      </c>
      <c r="AX88">
        <v>85321134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185</v>
      </c>
      <c r="DE88" t="s">
        <v>185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185</v>
      </c>
      <c r="DM88">
        <v>0</v>
      </c>
      <c r="DN88" t="s">
        <v>185</v>
      </c>
      <c r="DO88">
        <v>0</v>
      </c>
    </row>
    <row r="89" spans="1:119">
      <c r="A89">
        <f>ROW(Source!A50)</f>
        <v>50</v>
      </c>
      <c r="B89">
        <v>85318860</v>
      </c>
      <c r="C89">
        <v>85321118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522</v>
      </c>
      <c r="K89" t="s">
        <v>71</v>
      </c>
      <c r="L89">
        <v>1368</v>
      </c>
      <c r="N89">
        <v>1011</v>
      </c>
      <c r="O89" t="s">
        <v>72</v>
      </c>
      <c r="P89" t="s">
        <v>72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185</v>
      </c>
      <c r="AT89">
        <v>0.04</v>
      </c>
      <c r="AU89" t="s">
        <v>217</v>
      </c>
      <c r="AV89">
        <v>1</v>
      </c>
      <c r="AW89">
        <v>2</v>
      </c>
      <c r="AX89">
        <v>85321135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</v>
      </c>
      <c r="CX89">
        <f>ROUND(Y89*Source!I50,7)</f>
        <v>0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185</v>
      </c>
      <c r="DE89" t="s">
        <v>185</v>
      </c>
      <c r="DF89">
        <f t="shared" si="39"/>
        <v>0</v>
      </c>
      <c r="DG89">
        <f t="shared" si="20"/>
        <v>0</v>
      </c>
      <c r="DH89">
        <f t="shared" si="23"/>
        <v>0</v>
      </c>
      <c r="DI89">
        <f t="shared" si="24"/>
        <v>0</v>
      </c>
      <c r="DJ89">
        <f>DG89+DH89</f>
        <v>0</v>
      </c>
      <c r="DK89">
        <v>1</v>
      </c>
      <c r="DL89" t="s">
        <v>73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85318860</v>
      </c>
      <c r="C90">
        <v>85321118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75</v>
      </c>
      <c r="J90" t="s">
        <v>523</v>
      </c>
      <c r="K90" t="s">
        <v>76</v>
      </c>
      <c r="L90">
        <v>1368</v>
      </c>
      <c r="N90">
        <v>1011</v>
      </c>
      <c r="O90" t="s">
        <v>72</v>
      </c>
      <c r="P90" t="s">
        <v>72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185</v>
      </c>
      <c r="AT90">
        <v>0.04</v>
      </c>
      <c r="AU90" t="s">
        <v>217</v>
      </c>
      <c r="AV90">
        <v>1</v>
      </c>
      <c r="AW90">
        <v>2</v>
      </c>
      <c r="AX90">
        <v>85321136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</v>
      </c>
      <c r="CX90">
        <f>ROUND(Y90*Source!I50,7)</f>
        <v>0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185</v>
      </c>
      <c r="DE90" t="s">
        <v>185</v>
      </c>
      <c r="DF90">
        <f t="shared" si="39"/>
        <v>0</v>
      </c>
      <c r="DG90">
        <f t="shared" si="20"/>
        <v>0</v>
      </c>
      <c r="DH90">
        <f t="shared" si="23"/>
        <v>0</v>
      </c>
      <c r="DI90">
        <f t="shared" si="24"/>
        <v>0</v>
      </c>
      <c r="DJ90">
        <f>DG90+DH90</f>
        <v>0</v>
      </c>
      <c r="DK90">
        <v>1</v>
      </c>
      <c r="DL90" t="s">
        <v>77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85318860</v>
      </c>
      <c r="C91">
        <v>85321118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567</v>
      </c>
      <c r="J91" t="s">
        <v>568</v>
      </c>
      <c r="K91" t="s">
        <v>569</v>
      </c>
      <c r="L91">
        <v>1368</v>
      </c>
      <c r="N91">
        <v>1011</v>
      </c>
      <c r="O91" t="s">
        <v>72</v>
      </c>
      <c r="P91" t="s">
        <v>72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185</v>
      </c>
      <c r="AT91">
        <v>18.65</v>
      </c>
      <c r="AU91" t="s">
        <v>217</v>
      </c>
      <c r="AV91">
        <v>1</v>
      </c>
      <c r="AW91">
        <v>2</v>
      </c>
      <c r="AX91">
        <v>85321137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0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185</v>
      </c>
      <c r="DE91" t="s">
        <v>185</v>
      </c>
      <c r="DF91">
        <f t="shared" si="39"/>
        <v>0</v>
      </c>
      <c r="DG91">
        <f t="shared" si="20"/>
        <v>0</v>
      </c>
      <c r="DH91">
        <f t="shared" si="23"/>
        <v>0</v>
      </c>
      <c r="DI91">
        <f t="shared" si="24"/>
        <v>0</v>
      </c>
      <c r="DJ91">
        <f>DG91+DH91</f>
        <v>0</v>
      </c>
      <c r="DK91">
        <v>1</v>
      </c>
      <c r="DL91" t="s">
        <v>185</v>
      </c>
      <c r="DM91">
        <v>0</v>
      </c>
      <c r="DN91" t="s">
        <v>185</v>
      </c>
      <c r="DO91">
        <v>0</v>
      </c>
    </row>
    <row r="92" spans="1:119">
      <c r="A92">
        <f>ROW(Source!A50)</f>
        <v>50</v>
      </c>
      <c r="B92">
        <v>85318860</v>
      </c>
      <c r="C92">
        <v>85321118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570</v>
      </c>
      <c r="J92" t="s">
        <v>571</v>
      </c>
      <c r="K92" t="s">
        <v>572</v>
      </c>
      <c r="L92">
        <v>1346</v>
      </c>
      <c r="N92">
        <v>1009</v>
      </c>
      <c r="O92" t="s">
        <v>87</v>
      </c>
      <c r="P92" t="s">
        <v>87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185</v>
      </c>
      <c r="AT92">
        <v>0.3</v>
      </c>
      <c r="AU92" t="s">
        <v>185</v>
      </c>
      <c r="AV92">
        <v>0</v>
      </c>
      <c r="AW92">
        <v>2</v>
      </c>
      <c r="AX92">
        <v>85321138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185</v>
      </c>
      <c r="DE92" t="s">
        <v>185</v>
      </c>
      <c r="DF92">
        <f t="shared" ref="DF92:DF99" si="46">ROUND(ROUND(AE92*AI92,2)*CX92,2)</f>
        <v>0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0</v>
      </c>
      <c r="DK92">
        <v>0</v>
      </c>
      <c r="DL92" t="s">
        <v>185</v>
      </c>
      <c r="DM92">
        <v>0</v>
      </c>
      <c r="DN92" t="s">
        <v>185</v>
      </c>
      <c r="DO92">
        <v>0</v>
      </c>
    </row>
    <row r="93" spans="1:119">
      <c r="A93">
        <f>ROW(Source!A50)</f>
        <v>50</v>
      </c>
      <c r="B93">
        <v>85318860</v>
      </c>
      <c r="C93">
        <v>85321118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573</v>
      </c>
      <c r="J93" t="s">
        <v>574</v>
      </c>
      <c r="K93" t="s">
        <v>575</v>
      </c>
      <c r="L93">
        <v>1346</v>
      </c>
      <c r="N93">
        <v>1009</v>
      </c>
      <c r="O93" t="s">
        <v>87</v>
      </c>
      <c r="P93" t="s">
        <v>87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185</v>
      </c>
      <c r="AT93">
        <v>0.12</v>
      </c>
      <c r="AU93" t="s">
        <v>185</v>
      </c>
      <c r="AV93">
        <v>0</v>
      </c>
      <c r="AW93">
        <v>2</v>
      </c>
      <c r="AX93">
        <v>85321139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185</v>
      </c>
      <c r="DE93" t="s">
        <v>185</v>
      </c>
      <c r="DF93">
        <f t="shared" si="46"/>
        <v>0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0</v>
      </c>
      <c r="DK93">
        <v>0</v>
      </c>
      <c r="DL93" t="s">
        <v>185</v>
      </c>
      <c r="DM93">
        <v>0</v>
      </c>
      <c r="DN93" t="s">
        <v>185</v>
      </c>
      <c r="DO93">
        <v>0</v>
      </c>
    </row>
    <row r="94" spans="1:119">
      <c r="A94">
        <f>ROW(Source!A50)</f>
        <v>50</v>
      </c>
      <c r="B94">
        <v>85318860</v>
      </c>
      <c r="C94">
        <v>85321118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549</v>
      </c>
      <c r="J94" t="s">
        <v>550</v>
      </c>
      <c r="K94" t="s">
        <v>551</v>
      </c>
      <c r="L94">
        <v>1301</v>
      </c>
      <c r="N94">
        <v>1003</v>
      </c>
      <c r="O94" t="s">
        <v>341</v>
      </c>
      <c r="P94" t="s">
        <v>341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185</v>
      </c>
      <c r="AT94">
        <v>91.67</v>
      </c>
      <c r="AU94" t="s">
        <v>185</v>
      </c>
      <c r="AV94">
        <v>0</v>
      </c>
      <c r="AW94">
        <v>2</v>
      </c>
      <c r="AX94">
        <v>85321140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0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185</v>
      </c>
      <c r="DE94" t="s">
        <v>185</v>
      </c>
      <c r="DF94">
        <f t="shared" si="46"/>
        <v>0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0</v>
      </c>
      <c r="DK94">
        <v>0</v>
      </c>
      <c r="DL94" t="s">
        <v>185</v>
      </c>
      <c r="DM94">
        <v>0</v>
      </c>
      <c r="DN94" t="s">
        <v>185</v>
      </c>
      <c r="DO94">
        <v>0</v>
      </c>
    </row>
    <row r="95" spans="1:119">
      <c r="A95">
        <f>ROW(Source!A50)</f>
        <v>50</v>
      </c>
      <c r="B95">
        <v>85318860</v>
      </c>
      <c r="C95">
        <v>85321118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576</v>
      </c>
      <c r="J95" t="s">
        <v>577</v>
      </c>
      <c r="K95" t="s">
        <v>578</v>
      </c>
      <c r="L95">
        <v>1302</v>
      </c>
      <c r="N95">
        <v>1003</v>
      </c>
      <c r="O95" t="s">
        <v>579</v>
      </c>
      <c r="P95" t="s">
        <v>579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185</v>
      </c>
      <c r="AT95">
        <v>1.5</v>
      </c>
      <c r="AU95" t="s">
        <v>185</v>
      </c>
      <c r="AV95">
        <v>0</v>
      </c>
      <c r="AW95">
        <v>2</v>
      </c>
      <c r="AX95">
        <v>85321141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185</v>
      </c>
      <c r="DE95" t="s">
        <v>185</v>
      </c>
      <c r="DF95">
        <f t="shared" si="46"/>
        <v>0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0</v>
      </c>
      <c r="DK95">
        <v>0</v>
      </c>
      <c r="DL95" t="s">
        <v>185</v>
      </c>
      <c r="DM95">
        <v>0</v>
      </c>
      <c r="DN95" t="s">
        <v>185</v>
      </c>
      <c r="DO95">
        <v>0</v>
      </c>
    </row>
    <row r="96" spans="1:119">
      <c r="A96">
        <f>ROW(Source!A50)</f>
        <v>50</v>
      </c>
      <c r="B96">
        <v>85318860</v>
      </c>
      <c r="C96">
        <v>85321118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526</v>
      </c>
      <c r="J96" t="s">
        <v>527</v>
      </c>
      <c r="K96" t="s">
        <v>528</v>
      </c>
      <c r="L96">
        <v>1346</v>
      </c>
      <c r="N96">
        <v>1009</v>
      </c>
      <c r="O96" t="s">
        <v>87</v>
      </c>
      <c r="P96" t="s">
        <v>87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185</v>
      </c>
      <c r="AT96">
        <v>7.94</v>
      </c>
      <c r="AU96" t="s">
        <v>185</v>
      </c>
      <c r="AV96">
        <v>0</v>
      </c>
      <c r="AW96">
        <v>2</v>
      </c>
      <c r="AX96">
        <v>85321142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185</v>
      </c>
      <c r="DE96" t="s">
        <v>185</v>
      </c>
      <c r="DF96">
        <f t="shared" si="46"/>
        <v>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0</v>
      </c>
      <c r="DK96">
        <v>0</v>
      </c>
      <c r="DL96" t="s">
        <v>185</v>
      </c>
      <c r="DM96">
        <v>0</v>
      </c>
      <c r="DN96" t="s">
        <v>185</v>
      </c>
      <c r="DO96">
        <v>0</v>
      </c>
    </row>
    <row r="97" spans="1:119">
      <c r="A97">
        <f>ROW(Source!A50)</f>
        <v>50</v>
      </c>
      <c r="B97">
        <v>85318860</v>
      </c>
      <c r="C97">
        <v>85321118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580</v>
      </c>
      <c r="J97" t="s">
        <v>581</v>
      </c>
      <c r="K97" t="s">
        <v>582</v>
      </c>
      <c r="L97">
        <v>1346</v>
      </c>
      <c r="N97">
        <v>1009</v>
      </c>
      <c r="O97" t="s">
        <v>87</v>
      </c>
      <c r="P97" t="s">
        <v>87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185</v>
      </c>
      <c r="AT97">
        <v>0.07</v>
      </c>
      <c r="AU97" t="s">
        <v>185</v>
      </c>
      <c r="AV97">
        <v>0</v>
      </c>
      <c r="AW97">
        <v>2</v>
      </c>
      <c r="AX97">
        <v>85321143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185</v>
      </c>
      <c r="DE97" t="s">
        <v>185</v>
      </c>
      <c r="DF97">
        <f t="shared" si="46"/>
        <v>0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0</v>
      </c>
      <c r="DK97">
        <v>0</v>
      </c>
      <c r="DL97" t="s">
        <v>185</v>
      </c>
      <c r="DM97">
        <v>0</v>
      </c>
      <c r="DN97" t="s">
        <v>185</v>
      </c>
      <c r="DO97">
        <v>0</v>
      </c>
    </row>
    <row r="98" spans="1:119">
      <c r="A98">
        <f>ROW(Source!A50)</f>
        <v>50</v>
      </c>
      <c r="B98">
        <v>85318860</v>
      </c>
      <c r="C98">
        <v>85321118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583</v>
      </c>
      <c r="J98" t="s">
        <v>584</v>
      </c>
      <c r="K98" t="s">
        <v>585</v>
      </c>
      <c r="L98">
        <v>1348</v>
      </c>
      <c r="N98">
        <v>1009</v>
      </c>
      <c r="O98" t="s">
        <v>228</v>
      </c>
      <c r="P98" t="s">
        <v>228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185</v>
      </c>
      <c r="AT98">
        <v>0.0005</v>
      </c>
      <c r="AU98" t="s">
        <v>185</v>
      </c>
      <c r="AV98">
        <v>0</v>
      </c>
      <c r="AW98">
        <v>2</v>
      </c>
      <c r="AX98">
        <v>85321144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0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185</v>
      </c>
      <c r="DE98" t="s">
        <v>185</v>
      </c>
      <c r="DF98">
        <f t="shared" si="46"/>
        <v>0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0</v>
      </c>
      <c r="DK98">
        <v>0</v>
      </c>
      <c r="DL98" t="s">
        <v>185</v>
      </c>
      <c r="DM98">
        <v>0</v>
      </c>
      <c r="DN98" t="s">
        <v>185</v>
      </c>
      <c r="DO98">
        <v>0</v>
      </c>
    </row>
    <row r="99" spans="1:119">
      <c r="A99">
        <f>ROW(Source!A50)</f>
        <v>50</v>
      </c>
      <c r="B99">
        <v>85318860</v>
      </c>
      <c r="C99">
        <v>85321118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586</v>
      </c>
      <c r="J99" t="s">
        <v>587</v>
      </c>
      <c r="K99" t="s">
        <v>588</v>
      </c>
      <c r="L99">
        <v>1425</v>
      </c>
      <c r="N99">
        <v>1013</v>
      </c>
      <c r="O99" t="s">
        <v>99</v>
      </c>
      <c r="P99" t="s">
        <v>99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185</v>
      </c>
      <c r="AT99">
        <v>1.02</v>
      </c>
      <c r="AU99" t="s">
        <v>185</v>
      </c>
      <c r="AV99">
        <v>0</v>
      </c>
      <c r="AW99">
        <v>2</v>
      </c>
      <c r="AX99">
        <v>85321145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185</v>
      </c>
      <c r="DE99" t="s">
        <v>185</v>
      </c>
      <c r="DF99">
        <f t="shared" si="46"/>
        <v>0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0</v>
      </c>
      <c r="DK99">
        <v>0</v>
      </c>
      <c r="DL99" t="s">
        <v>185</v>
      </c>
      <c r="DM99">
        <v>0</v>
      </c>
      <c r="DN99" t="s">
        <v>185</v>
      </c>
      <c r="DO99">
        <v>0</v>
      </c>
    </row>
    <row r="100" spans="1:119">
      <c r="A100">
        <f>ROW(Source!A50)</f>
        <v>50</v>
      </c>
      <c r="B100">
        <v>85318860</v>
      </c>
      <c r="C100">
        <v>85321118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234</v>
      </c>
      <c r="J100" t="s">
        <v>185</v>
      </c>
      <c r="K100" t="s">
        <v>235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185</v>
      </c>
      <c r="AT100">
        <v>2</v>
      </c>
      <c r="AU100" t="s">
        <v>185</v>
      </c>
      <c r="AV100">
        <v>0</v>
      </c>
      <c r="AW100">
        <v>2</v>
      </c>
      <c r="AX100">
        <v>85321146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185</v>
      </c>
      <c r="DE100" t="s">
        <v>185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185</v>
      </c>
      <c r="DM100">
        <v>0</v>
      </c>
      <c r="DN100" t="s">
        <v>185</v>
      </c>
      <c r="DO100">
        <v>0</v>
      </c>
    </row>
    <row r="101" spans="1:119">
      <c r="A101">
        <f>ROW(Source!A51)</f>
        <v>51</v>
      </c>
      <c r="B101">
        <v>85318795</v>
      </c>
      <c r="C101">
        <v>85321118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565</v>
      </c>
      <c r="J101" t="s">
        <v>185</v>
      </c>
      <c r="K101" t="s">
        <v>566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185</v>
      </c>
      <c r="AT101">
        <v>62.83</v>
      </c>
      <c r="AU101" t="s">
        <v>217</v>
      </c>
      <c r="AV101">
        <v>1</v>
      </c>
      <c r="AW101">
        <v>2</v>
      </c>
      <c r="AX101">
        <v>85321133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0</v>
      </c>
      <c r="CV101">
        <f>ROUND(Y101*Source!I51,7)</f>
        <v>0</v>
      </c>
      <c r="CW101">
        <v>0</v>
      </c>
      <c r="CX101">
        <f>ROUND(Y101*Source!I51,7)</f>
        <v>0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185</v>
      </c>
      <c r="DE101" t="s">
        <v>185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0</v>
      </c>
      <c r="DJ101">
        <f>DI101</f>
        <v>0</v>
      </c>
      <c r="DK101">
        <v>1</v>
      </c>
      <c r="DL101" t="s">
        <v>185</v>
      </c>
      <c r="DM101">
        <v>0</v>
      </c>
      <c r="DN101" t="s">
        <v>185</v>
      </c>
      <c r="DO101">
        <v>0</v>
      </c>
    </row>
    <row r="102" spans="1:119">
      <c r="A102">
        <f>ROW(Source!A51)</f>
        <v>51</v>
      </c>
      <c r="B102">
        <v>85318795</v>
      </c>
      <c r="C102">
        <v>85321118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520</v>
      </c>
      <c r="J102" t="s">
        <v>185</v>
      </c>
      <c r="K102" t="s">
        <v>521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185</v>
      </c>
      <c r="AT102">
        <v>0.08</v>
      </c>
      <c r="AU102" t="s">
        <v>217</v>
      </c>
      <c r="AV102">
        <v>2</v>
      </c>
      <c r="AW102">
        <v>2</v>
      </c>
      <c r="AX102">
        <v>85321134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185</v>
      </c>
      <c r="DE102" t="s">
        <v>185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185</v>
      </c>
      <c r="DM102">
        <v>0</v>
      </c>
      <c r="DN102" t="s">
        <v>185</v>
      </c>
      <c r="DO102">
        <v>0</v>
      </c>
    </row>
    <row r="103" spans="1:119">
      <c r="A103">
        <f>ROW(Source!A51)</f>
        <v>51</v>
      </c>
      <c r="B103">
        <v>85318795</v>
      </c>
      <c r="C103">
        <v>85321118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70</v>
      </c>
      <c r="J103" t="s">
        <v>522</v>
      </c>
      <c r="K103" t="s">
        <v>71</v>
      </c>
      <c r="L103">
        <v>1368</v>
      </c>
      <c r="N103">
        <v>1011</v>
      </c>
      <c r="O103" t="s">
        <v>72</v>
      </c>
      <c r="P103" t="s">
        <v>72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185</v>
      </c>
      <c r="AT103">
        <v>0.04</v>
      </c>
      <c r="AU103" t="s">
        <v>217</v>
      </c>
      <c r="AV103">
        <v>1</v>
      </c>
      <c r="AW103">
        <v>2</v>
      </c>
      <c r="AX103">
        <v>85321135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</v>
      </c>
      <c r="CX103">
        <f>ROUND(Y103*Source!I51,7)</f>
        <v>0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185</v>
      </c>
      <c r="DE103" t="s">
        <v>185</v>
      </c>
      <c r="DF103">
        <f t="shared" si="48"/>
        <v>0</v>
      </c>
      <c r="DG103">
        <f t="shared" si="49"/>
        <v>0</v>
      </c>
      <c r="DH103">
        <f t="shared" si="23"/>
        <v>0</v>
      </c>
      <c r="DI103">
        <f t="shared" si="24"/>
        <v>0</v>
      </c>
      <c r="DJ103">
        <f>DG103+DH103</f>
        <v>0</v>
      </c>
      <c r="DK103">
        <v>1</v>
      </c>
      <c r="DL103" t="s">
        <v>73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85318795</v>
      </c>
      <c r="C104">
        <v>85321118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75</v>
      </c>
      <c r="J104" t="s">
        <v>523</v>
      </c>
      <c r="K104" t="s">
        <v>76</v>
      </c>
      <c r="L104">
        <v>1368</v>
      </c>
      <c r="N104">
        <v>1011</v>
      </c>
      <c r="O104" t="s">
        <v>72</v>
      </c>
      <c r="P104" t="s">
        <v>72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185</v>
      </c>
      <c r="AT104">
        <v>0.04</v>
      </c>
      <c r="AU104" t="s">
        <v>217</v>
      </c>
      <c r="AV104">
        <v>1</v>
      </c>
      <c r="AW104">
        <v>2</v>
      </c>
      <c r="AX104">
        <v>85321136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</v>
      </c>
      <c r="CX104">
        <f>ROUND(Y104*Source!I51,7)</f>
        <v>0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185</v>
      </c>
      <c r="DE104" t="s">
        <v>185</v>
      </c>
      <c r="DF104">
        <f t="shared" si="48"/>
        <v>0</v>
      </c>
      <c r="DG104">
        <f t="shared" si="49"/>
        <v>0</v>
      </c>
      <c r="DH104">
        <f t="shared" si="23"/>
        <v>0</v>
      </c>
      <c r="DI104">
        <f t="shared" si="24"/>
        <v>0</v>
      </c>
      <c r="DJ104">
        <f>DG104+DH104</f>
        <v>0</v>
      </c>
      <c r="DK104">
        <v>1</v>
      </c>
      <c r="DL104" t="s">
        <v>77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85318795</v>
      </c>
      <c r="C105">
        <v>85321118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567</v>
      </c>
      <c r="J105" t="s">
        <v>568</v>
      </c>
      <c r="K105" t="s">
        <v>569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185</v>
      </c>
      <c r="AT105">
        <v>18.65</v>
      </c>
      <c r="AU105" t="s">
        <v>217</v>
      </c>
      <c r="AV105">
        <v>1</v>
      </c>
      <c r="AW105">
        <v>2</v>
      </c>
      <c r="AX105">
        <v>85321137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0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185</v>
      </c>
      <c r="DE105" t="s">
        <v>185</v>
      </c>
      <c r="DF105">
        <f t="shared" si="48"/>
        <v>0</v>
      </c>
      <c r="DG105">
        <f t="shared" si="49"/>
        <v>0</v>
      </c>
      <c r="DH105">
        <f t="shared" si="23"/>
        <v>0</v>
      </c>
      <c r="DI105">
        <f t="shared" si="24"/>
        <v>0</v>
      </c>
      <c r="DJ105">
        <f>DG105+DH105</f>
        <v>0</v>
      </c>
      <c r="DK105">
        <v>1</v>
      </c>
      <c r="DL105" t="s">
        <v>185</v>
      </c>
      <c r="DM105">
        <v>0</v>
      </c>
      <c r="DN105" t="s">
        <v>185</v>
      </c>
      <c r="DO105">
        <v>0</v>
      </c>
    </row>
    <row r="106" spans="1:119">
      <c r="A106">
        <f>ROW(Source!A51)</f>
        <v>51</v>
      </c>
      <c r="B106">
        <v>85318795</v>
      </c>
      <c r="C106">
        <v>85321118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570</v>
      </c>
      <c r="J106" t="s">
        <v>571</v>
      </c>
      <c r="K106" t="s">
        <v>572</v>
      </c>
      <c r="L106">
        <v>1346</v>
      </c>
      <c r="N106">
        <v>1009</v>
      </c>
      <c r="O106" t="s">
        <v>87</v>
      </c>
      <c r="P106" t="s">
        <v>87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185</v>
      </c>
      <c r="AT106">
        <v>0.3</v>
      </c>
      <c r="AU106" t="s">
        <v>185</v>
      </c>
      <c r="AV106">
        <v>0</v>
      </c>
      <c r="AW106">
        <v>2</v>
      </c>
      <c r="AX106">
        <v>85321138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185</v>
      </c>
      <c r="DE106" t="s">
        <v>185</v>
      </c>
      <c r="DF106">
        <f t="shared" ref="DF106:DF113" si="56">ROUND(ROUND(AE106*AI106,2)*CX106,2)</f>
        <v>0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0</v>
      </c>
      <c r="DK106">
        <v>0</v>
      </c>
      <c r="DL106" t="s">
        <v>185</v>
      </c>
      <c r="DM106">
        <v>0</v>
      </c>
      <c r="DN106" t="s">
        <v>185</v>
      </c>
      <c r="DO106">
        <v>0</v>
      </c>
    </row>
    <row r="107" spans="1:119">
      <c r="A107">
        <f>ROW(Source!A51)</f>
        <v>51</v>
      </c>
      <c r="B107">
        <v>85318795</v>
      </c>
      <c r="C107">
        <v>85321118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573</v>
      </c>
      <c r="J107" t="s">
        <v>574</v>
      </c>
      <c r="K107" t="s">
        <v>575</v>
      </c>
      <c r="L107">
        <v>1346</v>
      </c>
      <c r="N107">
        <v>1009</v>
      </c>
      <c r="O107" t="s">
        <v>87</v>
      </c>
      <c r="P107" t="s">
        <v>87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185</v>
      </c>
      <c r="AT107">
        <v>0.12</v>
      </c>
      <c r="AU107" t="s">
        <v>185</v>
      </c>
      <c r="AV107">
        <v>0</v>
      </c>
      <c r="AW107">
        <v>2</v>
      </c>
      <c r="AX107">
        <v>85321139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185</v>
      </c>
      <c r="DE107" t="s">
        <v>185</v>
      </c>
      <c r="DF107">
        <f t="shared" si="56"/>
        <v>0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0</v>
      </c>
      <c r="DK107">
        <v>0</v>
      </c>
      <c r="DL107" t="s">
        <v>185</v>
      </c>
      <c r="DM107">
        <v>0</v>
      </c>
      <c r="DN107" t="s">
        <v>185</v>
      </c>
      <c r="DO107">
        <v>0</v>
      </c>
    </row>
    <row r="108" spans="1:119">
      <c r="A108">
        <f>ROW(Source!A51)</f>
        <v>51</v>
      </c>
      <c r="B108">
        <v>85318795</v>
      </c>
      <c r="C108">
        <v>85321118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549</v>
      </c>
      <c r="J108" t="s">
        <v>550</v>
      </c>
      <c r="K108" t="s">
        <v>551</v>
      </c>
      <c r="L108">
        <v>1301</v>
      </c>
      <c r="N108">
        <v>1003</v>
      </c>
      <c r="O108" t="s">
        <v>341</v>
      </c>
      <c r="P108" t="s">
        <v>341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185</v>
      </c>
      <c r="AT108">
        <v>91.67</v>
      </c>
      <c r="AU108" t="s">
        <v>185</v>
      </c>
      <c r="AV108">
        <v>0</v>
      </c>
      <c r="AW108">
        <v>2</v>
      </c>
      <c r="AX108">
        <v>85321140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0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185</v>
      </c>
      <c r="DE108" t="s">
        <v>185</v>
      </c>
      <c r="DF108">
        <f t="shared" si="56"/>
        <v>0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0</v>
      </c>
      <c r="DK108">
        <v>0</v>
      </c>
      <c r="DL108" t="s">
        <v>185</v>
      </c>
      <c r="DM108">
        <v>0</v>
      </c>
      <c r="DN108" t="s">
        <v>185</v>
      </c>
      <c r="DO108">
        <v>0</v>
      </c>
    </row>
    <row r="109" spans="1:119">
      <c r="A109">
        <f>ROW(Source!A51)</f>
        <v>51</v>
      </c>
      <c r="B109">
        <v>85318795</v>
      </c>
      <c r="C109">
        <v>85321118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576</v>
      </c>
      <c r="J109" t="s">
        <v>577</v>
      </c>
      <c r="K109" t="s">
        <v>578</v>
      </c>
      <c r="L109">
        <v>1302</v>
      </c>
      <c r="N109">
        <v>1003</v>
      </c>
      <c r="O109" t="s">
        <v>579</v>
      </c>
      <c r="P109" t="s">
        <v>579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185</v>
      </c>
      <c r="AT109">
        <v>1.5</v>
      </c>
      <c r="AU109" t="s">
        <v>185</v>
      </c>
      <c r="AV109">
        <v>0</v>
      </c>
      <c r="AW109">
        <v>2</v>
      </c>
      <c r="AX109">
        <v>85321141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185</v>
      </c>
      <c r="DE109" t="s">
        <v>185</v>
      </c>
      <c r="DF109">
        <f t="shared" si="56"/>
        <v>0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0</v>
      </c>
      <c r="DK109">
        <v>0</v>
      </c>
      <c r="DL109" t="s">
        <v>185</v>
      </c>
      <c r="DM109">
        <v>0</v>
      </c>
      <c r="DN109" t="s">
        <v>185</v>
      </c>
      <c r="DO109">
        <v>0</v>
      </c>
    </row>
    <row r="110" spans="1:119">
      <c r="A110">
        <f>ROW(Source!A51)</f>
        <v>51</v>
      </c>
      <c r="B110">
        <v>85318795</v>
      </c>
      <c r="C110">
        <v>85321118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526</v>
      </c>
      <c r="J110" t="s">
        <v>527</v>
      </c>
      <c r="K110" t="s">
        <v>528</v>
      </c>
      <c r="L110">
        <v>1346</v>
      </c>
      <c r="N110">
        <v>1009</v>
      </c>
      <c r="O110" t="s">
        <v>87</v>
      </c>
      <c r="P110" t="s">
        <v>87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185</v>
      </c>
      <c r="AT110">
        <v>7.94</v>
      </c>
      <c r="AU110" t="s">
        <v>185</v>
      </c>
      <c r="AV110">
        <v>0</v>
      </c>
      <c r="AW110">
        <v>2</v>
      </c>
      <c r="AX110">
        <v>85321142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185</v>
      </c>
      <c r="DE110" t="s">
        <v>185</v>
      </c>
      <c r="DF110">
        <f t="shared" si="56"/>
        <v>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0</v>
      </c>
      <c r="DK110">
        <v>0</v>
      </c>
      <c r="DL110" t="s">
        <v>185</v>
      </c>
      <c r="DM110">
        <v>0</v>
      </c>
      <c r="DN110" t="s">
        <v>185</v>
      </c>
      <c r="DO110">
        <v>0</v>
      </c>
    </row>
    <row r="111" spans="1:119">
      <c r="A111">
        <f>ROW(Source!A51)</f>
        <v>51</v>
      </c>
      <c r="B111">
        <v>85318795</v>
      </c>
      <c r="C111">
        <v>85321118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580</v>
      </c>
      <c r="J111" t="s">
        <v>581</v>
      </c>
      <c r="K111" t="s">
        <v>582</v>
      </c>
      <c r="L111">
        <v>1346</v>
      </c>
      <c r="N111">
        <v>1009</v>
      </c>
      <c r="O111" t="s">
        <v>87</v>
      </c>
      <c r="P111" t="s">
        <v>87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185</v>
      </c>
      <c r="AT111">
        <v>0.07</v>
      </c>
      <c r="AU111" t="s">
        <v>185</v>
      </c>
      <c r="AV111">
        <v>0</v>
      </c>
      <c r="AW111">
        <v>2</v>
      </c>
      <c r="AX111">
        <v>85321143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185</v>
      </c>
      <c r="DE111" t="s">
        <v>185</v>
      </c>
      <c r="DF111">
        <f t="shared" si="56"/>
        <v>0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0</v>
      </c>
      <c r="DK111">
        <v>0</v>
      </c>
      <c r="DL111" t="s">
        <v>185</v>
      </c>
      <c r="DM111">
        <v>0</v>
      </c>
      <c r="DN111" t="s">
        <v>185</v>
      </c>
      <c r="DO111">
        <v>0</v>
      </c>
    </row>
    <row r="112" spans="1:119">
      <c r="A112">
        <f>ROW(Source!A51)</f>
        <v>51</v>
      </c>
      <c r="B112">
        <v>85318795</v>
      </c>
      <c r="C112">
        <v>85321118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583</v>
      </c>
      <c r="J112" t="s">
        <v>584</v>
      </c>
      <c r="K112" t="s">
        <v>585</v>
      </c>
      <c r="L112">
        <v>1348</v>
      </c>
      <c r="N112">
        <v>1009</v>
      </c>
      <c r="O112" t="s">
        <v>228</v>
      </c>
      <c r="P112" t="s">
        <v>228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185</v>
      </c>
      <c r="AT112">
        <v>0.0005</v>
      </c>
      <c r="AU112" t="s">
        <v>185</v>
      </c>
      <c r="AV112">
        <v>0</v>
      </c>
      <c r="AW112">
        <v>2</v>
      </c>
      <c r="AX112">
        <v>85321144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0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185</v>
      </c>
      <c r="DE112" t="s">
        <v>185</v>
      </c>
      <c r="DF112">
        <f t="shared" si="56"/>
        <v>0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0</v>
      </c>
      <c r="DK112">
        <v>0</v>
      </c>
      <c r="DL112" t="s">
        <v>185</v>
      </c>
      <c r="DM112">
        <v>0</v>
      </c>
      <c r="DN112" t="s">
        <v>185</v>
      </c>
      <c r="DO112">
        <v>0</v>
      </c>
    </row>
    <row r="113" spans="1:119">
      <c r="A113">
        <f>ROW(Source!A51)</f>
        <v>51</v>
      </c>
      <c r="B113">
        <v>85318795</v>
      </c>
      <c r="C113">
        <v>85321118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586</v>
      </c>
      <c r="J113" t="s">
        <v>587</v>
      </c>
      <c r="K113" t="s">
        <v>588</v>
      </c>
      <c r="L113">
        <v>1425</v>
      </c>
      <c r="N113">
        <v>1013</v>
      </c>
      <c r="O113" t="s">
        <v>99</v>
      </c>
      <c r="P113" t="s">
        <v>99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185</v>
      </c>
      <c r="AT113">
        <v>1.02</v>
      </c>
      <c r="AU113" t="s">
        <v>185</v>
      </c>
      <c r="AV113">
        <v>0</v>
      </c>
      <c r="AW113">
        <v>2</v>
      </c>
      <c r="AX113">
        <v>85321145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185</v>
      </c>
      <c r="DE113" t="s">
        <v>185</v>
      </c>
      <c r="DF113">
        <f t="shared" si="56"/>
        <v>0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0</v>
      </c>
      <c r="DK113">
        <v>0</v>
      </c>
      <c r="DL113" t="s">
        <v>185</v>
      </c>
      <c r="DM113">
        <v>0</v>
      </c>
      <c r="DN113" t="s">
        <v>185</v>
      </c>
      <c r="DO113">
        <v>0</v>
      </c>
    </row>
    <row r="114" spans="1:119">
      <c r="A114">
        <f>ROW(Source!A51)</f>
        <v>51</v>
      </c>
      <c r="B114">
        <v>85318795</v>
      </c>
      <c r="C114">
        <v>85321118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234</v>
      </c>
      <c r="J114" t="s">
        <v>185</v>
      </c>
      <c r="K114" t="s">
        <v>235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185</v>
      </c>
      <c r="AT114">
        <v>2</v>
      </c>
      <c r="AU114" t="s">
        <v>185</v>
      </c>
      <c r="AV114">
        <v>0</v>
      </c>
      <c r="AW114">
        <v>2</v>
      </c>
      <c r="AX114">
        <v>85321146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185</v>
      </c>
      <c r="DE114" t="s">
        <v>185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185</v>
      </c>
      <c r="DM114">
        <v>0</v>
      </c>
      <c r="DN114" t="s">
        <v>185</v>
      </c>
      <c r="DO114">
        <v>0</v>
      </c>
    </row>
    <row r="115" spans="1:119">
      <c r="A115">
        <f>ROW(Source!A54)</f>
        <v>54</v>
      </c>
      <c r="B115">
        <v>85318860</v>
      </c>
      <c r="C115">
        <v>85321148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66</v>
      </c>
      <c r="J115" t="s">
        <v>185</v>
      </c>
      <c r="K115" t="s">
        <v>67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185</v>
      </c>
      <c r="AT115">
        <v>32.16</v>
      </c>
      <c r="AU115" t="s">
        <v>217</v>
      </c>
      <c r="AV115">
        <v>1</v>
      </c>
      <c r="AW115">
        <v>2</v>
      </c>
      <c r="AX115">
        <v>85321157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255.22</v>
      </c>
      <c r="CV115">
        <f>ROUND(Y115*Source!I54,7)</f>
        <v>0.43416</v>
      </c>
      <c r="CW115">
        <v>0</v>
      </c>
      <c r="CX115">
        <f>ROUND(Y115*Source!I54,7)</f>
        <v>0.43416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185</v>
      </c>
      <c r="DE115" t="s">
        <v>185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344.55</v>
      </c>
      <c r="DJ115">
        <f>DI115</f>
        <v>344.55</v>
      </c>
      <c r="DK115">
        <v>1</v>
      </c>
      <c r="DL115" t="s">
        <v>185</v>
      </c>
      <c r="DM115">
        <v>0</v>
      </c>
      <c r="DN115" t="s">
        <v>185</v>
      </c>
      <c r="DO115">
        <v>0</v>
      </c>
    </row>
    <row r="116" spans="1:119">
      <c r="A116">
        <f>ROW(Source!A54)</f>
        <v>54</v>
      </c>
      <c r="B116">
        <v>85318860</v>
      </c>
      <c r="C116">
        <v>85321148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520</v>
      </c>
      <c r="J116" t="s">
        <v>185</v>
      </c>
      <c r="K116" t="s">
        <v>521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185</v>
      </c>
      <c r="AT116">
        <v>0.06</v>
      </c>
      <c r="AU116" t="s">
        <v>217</v>
      </c>
      <c r="AV116">
        <v>2</v>
      </c>
      <c r="AW116">
        <v>2</v>
      </c>
      <c r="AX116">
        <v>85321158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0.00081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185</v>
      </c>
      <c r="DE116" t="s">
        <v>185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185</v>
      </c>
      <c r="DM116">
        <v>0</v>
      </c>
      <c r="DN116" t="s">
        <v>185</v>
      </c>
      <c r="DO116">
        <v>0</v>
      </c>
    </row>
    <row r="117" spans="1:119">
      <c r="A117">
        <f>ROW(Source!A54)</f>
        <v>54</v>
      </c>
      <c r="B117">
        <v>85318860</v>
      </c>
      <c r="C117">
        <v>85321148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70</v>
      </c>
      <c r="J117" t="s">
        <v>522</v>
      </c>
      <c r="K117" t="s">
        <v>71</v>
      </c>
      <c r="L117">
        <v>1368</v>
      </c>
      <c r="N117">
        <v>1011</v>
      </c>
      <c r="O117" t="s">
        <v>72</v>
      </c>
      <c r="P117" t="s">
        <v>72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185</v>
      </c>
      <c r="AT117">
        <v>0.03</v>
      </c>
      <c r="AU117" t="s">
        <v>217</v>
      </c>
      <c r="AV117">
        <v>1</v>
      </c>
      <c r="AW117">
        <v>2</v>
      </c>
      <c r="AX117">
        <v>85321159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0.000405</v>
      </c>
      <c r="CX117">
        <f>ROUND(Y117*Source!I54,7)</f>
        <v>0.000405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185</v>
      </c>
      <c r="DE117" t="s">
        <v>185</v>
      </c>
      <c r="DF117">
        <f t="shared" si="58"/>
        <v>0</v>
      </c>
      <c r="DG117">
        <f t="shared" si="49"/>
        <v>0.66</v>
      </c>
      <c r="DH117">
        <f t="shared" si="23"/>
        <v>0.44</v>
      </c>
      <c r="DI117">
        <f t="shared" si="24"/>
        <v>0</v>
      </c>
      <c r="DJ117">
        <f>DG117+DH117</f>
        <v>1.1</v>
      </c>
      <c r="DK117">
        <v>1</v>
      </c>
      <c r="DL117" t="s">
        <v>73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85318860</v>
      </c>
      <c r="C118">
        <v>85321148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75</v>
      </c>
      <c r="J118" t="s">
        <v>523</v>
      </c>
      <c r="K118" t="s">
        <v>76</v>
      </c>
      <c r="L118">
        <v>1368</v>
      </c>
      <c r="N118">
        <v>1011</v>
      </c>
      <c r="O118" t="s">
        <v>72</v>
      </c>
      <c r="P118" t="s">
        <v>72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185</v>
      </c>
      <c r="AT118">
        <v>0.03</v>
      </c>
      <c r="AU118" t="s">
        <v>217</v>
      </c>
      <c r="AV118">
        <v>1</v>
      </c>
      <c r="AW118">
        <v>2</v>
      </c>
      <c r="AX118">
        <v>85321160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0.000405</v>
      </c>
      <c r="CX118">
        <f>ROUND(Y118*Source!I54,7)</f>
        <v>0.000405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185</v>
      </c>
      <c r="DE118" t="s">
        <v>185</v>
      </c>
      <c r="DF118">
        <f t="shared" si="58"/>
        <v>0</v>
      </c>
      <c r="DG118">
        <f t="shared" si="49"/>
        <v>0.26</v>
      </c>
      <c r="DH118">
        <f t="shared" si="23"/>
        <v>0.33</v>
      </c>
      <c r="DI118">
        <f t="shared" si="24"/>
        <v>0</v>
      </c>
      <c r="DJ118">
        <f>DG118+DH118</f>
        <v>0.59</v>
      </c>
      <c r="DK118">
        <v>1</v>
      </c>
      <c r="DL118" t="s">
        <v>77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85318860</v>
      </c>
      <c r="C119">
        <v>85321148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82</v>
      </c>
      <c r="J119" t="s">
        <v>547</v>
      </c>
      <c r="K119" t="s">
        <v>83</v>
      </c>
      <c r="L119">
        <v>1383</v>
      </c>
      <c r="N119">
        <v>1013</v>
      </c>
      <c r="O119" t="s">
        <v>84</v>
      </c>
      <c r="P119" t="s">
        <v>84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185</v>
      </c>
      <c r="AT119">
        <v>6.656</v>
      </c>
      <c r="AU119" t="s">
        <v>185</v>
      </c>
      <c r="AV119">
        <v>0</v>
      </c>
      <c r="AW119">
        <v>2</v>
      </c>
      <c r="AX119">
        <v>85321161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0.06656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185</v>
      </c>
      <c r="DE119" t="s">
        <v>185</v>
      </c>
      <c r="DF119">
        <f t="shared" si="58"/>
        <v>0.49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0.49</v>
      </c>
      <c r="DK119">
        <v>1</v>
      </c>
      <c r="DL119" t="s">
        <v>185</v>
      </c>
      <c r="DM119">
        <v>0</v>
      </c>
      <c r="DN119" t="s">
        <v>185</v>
      </c>
      <c r="DO119">
        <v>0</v>
      </c>
    </row>
    <row r="120" spans="1:119">
      <c r="A120">
        <f>ROW(Source!A54)</f>
        <v>54</v>
      </c>
      <c r="B120">
        <v>85318860</v>
      </c>
      <c r="C120">
        <v>85321148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97</v>
      </c>
      <c r="J120" t="s">
        <v>589</v>
      </c>
      <c r="K120" t="s">
        <v>98</v>
      </c>
      <c r="L120">
        <v>1425</v>
      </c>
      <c r="N120">
        <v>1013</v>
      </c>
      <c r="O120" t="s">
        <v>99</v>
      </c>
      <c r="P120" t="s">
        <v>99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185</v>
      </c>
      <c r="AT120">
        <v>2.04</v>
      </c>
      <c r="AU120" t="s">
        <v>185</v>
      </c>
      <c r="AV120">
        <v>0</v>
      </c>
      <c r="AW120">
        <v>2</v>
      </c>
      <c r="AX120">
        <v>85321162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0.0204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185</v>
      </c>
      <c r="DE120" t="s">
        <v>185</v>
      </c>
      <c r="DF120">
        <f>ROUND(ROUND(AE120*AI120,2)*CX120,2)</f>
        <v>1.1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1.1</v>
      </c>
      <c r="DK120">
        <v>0</v>
      </c>
      <c r="DL120" t="s">
        <v>185</v>
      </c>
      <c r="DM120">
        <v>0</v>
      </c>
      <c r="DN120" t="s">
        <v>185</v>
      </c>
      <c r="DO120">
        <v>0</v>
      </c>
    </row>
    <row r="121" spans="1:119">
      <c r="A121">
        <f>ROW(Source!A54)</f>
        <v>54</v>
      </c>
      <c r="B121">
        <v>85318860</v>
      </c>
      <c r="C121">
        <v>85321148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100</v>
      </c>
      <c r="J121" t="s">
        <v>590</v>
      </c>
      <c r="K121" t="s">
        <v>101</v>
      </c>
      <c r="L121">
        <v>1425</v>
      </c>
      <c r="N121">
        <v>1013</v>
      </c>
      <c r="O121" t="s">
        <v>99</v>
      </c>
      <c r="P121" t="s">
        <v>99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185</v>
      </c>
      <c r="AT121">
        <v>2.04</v>
      </c>
      <c r="AU121" t="s">
        <v>185</v>
      </c>
      <c r="AV121">
        <v>0</v>
      </c>
      <c r="AW121">
        <v>2</v>
      </c>
      <c r="AX121">
        <v>85321163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0.0204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185</v>
      </c>
      <c r="DE121" t="s">
        <v>185</v>
      </c>
      <c r="DF121">
        <f>ROUND(ROUND(AE121*AI121,2)*CX121,2)</f>
        <v>0.49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0.49</v>
      </c>
      <c r="DK121">
        <v>0</v>
      </c>
      <c r="DL121" t="s">
        <v>185</v>
      </c>
      <c r="DM121">
        <v>0</v>
      </c>
      <c r="DN121" t="s">
        <v>185</v>
      </c>
      <c r="DO121">
        <v>0</v>
      </c>
    </row>
    <row r="122" spans="1:119">
      <c r="A122">
        <f>ROW(Source!A54)</f>
        <v>54</v>
      </c>
      <c r="B122">
        <v>85318860</v>
      </c>
      <c r="C122">
        <v>85321148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234</v>
      </c>
      <c r="J122" t="s">
        <v>185</v>
      </c>
      <c r="K122" t="s">
        <v>235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185</v>
      </c>
      <c r="AT122">
        <v>2</v>
      </c>
      <c r="AU122" t="s">
        <v>185</v>
      </c>
      <c r="AV122">
        <v>0</v>
      </c>
      <c r="AW122">
        <v>2</v>
      </c>
      <c r="AX122">
        <v>85321164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0.02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185</v>
      </c>
      <c r="DE122" t="s">
        <v>185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185</v>
      </c>
      <c r="DM122">
        <v>0</v>
      </c>
      <c r="DN122" t="s">
        <v>185</v>
      </c>
      <c r="DO122">
        <v>0</v>
      </c>
    </row>
    <row r="123" spans="1:119">
      <c r="A123">
        <f>ROW(Source!A55)</f>
        <v>55</v>
      </c>
      <c r="B123">
        <v>85318795</v>
      </c>
      <c r="C123">
        <v>85321148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66</v>
      </c>
      <c r="J123" t="s">
        <v>185</v>
      </c>
      <c r="K123" t="s">
        <v>67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185</v>
      </c>
      <c r="AT123">
        <v>32.16</v>
      </c>
      <c r="AU123" t="s">
        <v>217</v>
      </c>
      <c r="AV123">
        <v>1</v>
      </c>
      <c r="AW123">
        <v>2</v>
      </c>
      <c r="AX123">
        <v>85321157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255.22</v>
      </c>
      <c r="CV123">
        <f>ROUND(Y123*Source!I55,7)</f>
        <v>0.43416</v>
      </c>
      <c r="CW123">
        <v>0</v>
      </c>
      <c r="CX123">
        <f>ROUND(Y123*Source!I55,7)</f>
        <v>0.43416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185</v>
      </c>
      <c r="DE123" t="s">
        <v>185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344.55</v>
      </c>
      <c r="DJ123">
        <f>DI123</f>
        <v>344.55</v>
      </c>
      <c r="DK123">
        <v>1</v>
      </c>
      <c r="DL123" t="s">
        <v>185</v>
      </c>
      <c r="DM123">
        <v>0</v>
      </c>
      <c r="DN123" t="s">
        <v>185</v>
      </c>
      <c r="DO123">
        <v>0</v>
      </c>
    </row>
    <row r="124" spans="1:119">
      <c r="A124">
        <f>ROW(Source!A55)</f>
        <v>55</v>
      </c>
      <c r="B124">
        <v>85318795</v>
      </c>
      <c r="C124">
        <v>85321148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520</v>
      </c>
      <c r="J124" t="s">
        <v>185</v>
      </c>
      <c r="K124" t="s">
        <v>521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185</v>
      </c>
      <c r="AT124">
        <v>0.06</v>
      </c>
      <c r="AU124" t="s">
        <v>217</v>
      </c>
      <c r="AV124">
        <v>2</v>
      </c>
      <c r="AW124">
        <v>2</v>
      </c>
      <c r="AX124">
        <v>85321158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0.00081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185</v>
      </c>
      <c r="DE124" t="s">
        <v>185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185</v>
      </c>
      <c r="DM124">
        <v>0</v>
      </c>
      <c r="DN124" t="s">
        <v>185</v>
      </c>
      <c r="DO124">
        <v>0</v>
      </c>
    </row>
    <row r="125" spans="1:119">
      <c r="A125">
        <f>ROW(Source!A55)</f>
        <v>55</v>
      </c>
      <c r="B125">
        <v>85318795</v>
      </c>
      <c r="C125">
        <v>85321148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70</v>
      </c>
      <c r="J125" t="s">
        <v>522</v>
      </c>
      <c r="K125" t="s">
        <v>71</v>
      </c>
      <c r="L125">
        <v>1368</v>
      </c>
      <c r="N125">
        <v>1011</v>
      </c>
      <c r="O125" t="s">
        <v>72</v>
      </c>
      <c r="P125" t="s">
        <v>72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185</v>
      </c>
      <c r="AT125">
        <v>0.03</v>
      </c>
      <c r="AU125" t="s">
        <v>217</v>
      </c>
      <c r="AV125">
        <v>1</v>
      </c>
      <c r="AW125">
        <v>2</v>
      </c>
      <c r="AX125">
        <v>85321159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0.000405</v>
      </c>
      <c r="CX125">
        <f>ROUND(Y125*Source!I55,7)</f>
        <v>0.000405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185</v>
      </c>
      <c r="DE125" t="s">
        <v>185</v>
      </c>
      <c r="DF125">
        <f t="shared" si="59"/>
        <v>0</v>
      </c>
      <c r="DG125">
        <f t="shared" si="49"/>
        <v>0.66</v>
      </c>
      <c r="DH125">
        <f t="shared" si="23"/>
        <v>0.44</v>
      </c>
      <c r="DI125">
        <f t="shared" si="24"/>
        <v>0</v>
      </c>
      <c r="DJ125">
        <f>DG125+DH125</f>
        <v>1.1</v>
      </c>
      <c r="DK125">
        <v>1</v>
      </c>
      <c r="DL125" t="s">
        <v>73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85318795</v>
      </c>
      <c r="C126">
        <v>85321148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75</v>
      </c>
      <c r="J126" t="s">
        <v>523</v>
      </c>
      <c r="K126" t="s">
        <v>76</v>
      </c>
      <c r="L126">
        <v>1368</v>
      </c>
      <c r="N126">
        <v>1011</v>
      </c>
      <c r="O126" t="s">
        <v>72</v>
      </c>
      <c r="P126" t="s">
        <v>72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185</v>
      </c>
      <c r="AT126">
        <v>0.03</v>
      </c>
      <c r="AU126" t="s">
        <v>217</v>
      </c>
      <c r="AV126">
        <v>1</v>
      </c>
      <c r="AW126">
        <v>2</v>
      </c>
      <c r="AX126">
        <v>85321160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0.000405</v>
      </c>
      <c r="CX126">
        <f>ROUND(Y126*Source!I55,7)</f>
        <v>0.000405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185</v>
      </c>
      <c r="DE126" t="s">
        <v>185</v>
      </c>
      <c r="DF126">
        <f t="shared" si="59"/>
        <v>0</v>
      </c>
      <c r="DG126">
        <f t="shared" si="49"/>
        <v>0.26</v>
      </c>
      <c r="DH126">
        <f t="shared" si="23"/>
        <v>0.33</v>
      </c>
      <c r="DI126">
        <f t="shared" si="24"/>
        <v>0</v>
      </c>
      <c r="DJ126">
        <f>DG126+DH126</f>
        <v>0.59</v>
      </c>
      <c r="DK126">
        <v>1</v>
      </c>
      <c r="DL126" t="s">
        <v>77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85318795</v>
      </c>
      <c r="C127">
        <v>85321148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82</v>
      </c>
      <c r="J127" t="s">
        <v>547</v>
      </c>
      <c r="K127" t="s">
        <v>83</v>
      </c>
      <c r="L127">
        <v>1383</v>
      </c>
      <c r="N127">
        <v>1013</v>
      </c>
      <c r="O127" t="s">
        <v>84</v>
      </c>
      <c r="P127" t="s">
        <v>84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185</v>
      </c>
      <c r="AT127">
        <v>6.656</v>
      </c>
      <c r="AU127" t="s">
        <v>185</v>
      </c>
      <c r="AV127">
        <v>0</v>
      </c>
      <c r="AW127">
        <v>2</v>
      </c>
      <c r="AX127">
        <v>85321161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0.06656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185</v>
      </c>
      <c r="DE127" t="s">
        <v>185</v>
      </c>
      <c r="DF127">
        <f t="shared" si="59"/>
        <v>0.49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0.49</v>
      </c>
      <c r="DK127">
        <v>1</v>
      </c>
      <c r="DL127" t="s">
        <v>185</v>
      </c>
      <c r="DM127">
        <v>0</v>
      </c>
      <c r="DN127" t="s">
        <v>185</v>
      </c>
      <c r="DO127">
        <v>0</v>
      </c>
    </row>
    <row r="128" spans="1:119">
      <c r="A128">
        <f>ROW(Source!A55)</f>
        <v>55</v>
      </c>
      <c r="B128">
        <v>85318795</v>
      </c>
      <c r="C128">
        <v>85321148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97</v>
      </c>
      <c r="J128" t="s">
        <v>589</v>
      </c>
      <c r="K128" t="s">
        <v>98</v>
      </c>
      <c r="L128">
        <v>1425</v>
      </c>
      <c r="N128">
        <v>1013</v>
      </c>
      <c r="O128" t="s">
        <v>99</v>
      </c>
      <c r="P128" t="s">
        <v>99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185</v>
      </c>
      <c r="AT128">
        <v>2.04</v>
      </c>
      <c r="AU128" t="s">
        <v>185</v>
      </c>
      <c r="AV128">
        <v>0</v>
      </c>
      <c r="AW128">
        <v>2</v>
      </c>
      <c r="AX128">
        <v>85321162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0.0204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185</v>
      </c>
      <c r="DE128" t="s">
        <v>185</v>
      </c>
      <c r="DF128">
        <f>ROUND(ROUND(AE128*AI128,2)*CX128,2)</f>
        <v>1.1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1.1</v>
      </c>
      <c r="DK128">
        <v>0</v>
      </c>
      <c r="DL128" t="s">
        <v>185</v>
      </c>
      <c r="DM128">
        <v>0</v>
      </c>
      <c r="DN128" t="s">
        <v>185</v>
      </c>
      <c r="DO128">
        <v>0</v>
      </c>
    </row>
    <row r="129" spans="1:119">
      <c r="A129">
        <f>ROW(Source!A55)</f>
        <v>55</v>
      </c>
      <c r="B129">
        <v>85318795</v>
      </c>
      <c r="C129">
        <v>85321148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100</v>
      </c>
      <c r="J129" t="s">
        <v>590</v>
      </c>
      <c r="K129" t="s">
        <v>101</v>
      </c>
      <c r="L129">
        <v>1425</v>
      </c>
      <c r="N129">
        <v>1013</v>
      </c>
      <c r="O129" t="s">
        <v>99</v>
      </c>
      <c r="P129" t="s">
        <v>99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185</v>
      </c>
      <c r="AT129">
        <v>2.04</v>
      </c>
      <c r="AU129" t="s">
        <v>185</v>
      </c>
      <c r="AV129">
        <v>0</v>
      </c>
      <c r="AW129">
        <v>2</v>
      </c>
      <c r="AX129">
        <v>85321163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0.0204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185</v>
      </c>
      <c r="DE129" t="s">
        <v>185</v>
      </c>
      <c r="DF129">
        <f>ROUND(ROUND(AE129*AI129,2)*CX129,2)</f>
        <v>0.49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0.49</v>
      </c>
      <c r="DK129">
        <v>0</v>
      </c>
      <c r="DL129" t="s">
        <v>185</v>
      </c>
      <c r="DM129">
        <v>0</v>
      </c>
      <c r="DN129" t="s">
        <v>185</v>
      </c>
      <c r="DO129">
        <v>0</v>
      </c>
    </row>
    <row r="130" spans="1:119">
      <c r="A130">
        <f>ROW(Source!A55)</f>
        <v>55</v>
      </c>
      <c r="B130">
        <v>85318795</v>
      </c>
      <c r="C130">
        <v>85321148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234</v>
      </c>
      <c r="J130" t="s">
        <v>185</v>
      </c>
      <c r="K130" t="s">
        <v>235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185</v>
      </c>
      <c r="AT130">
        <v>2</v>
      </c>
      <c r="AU130" t="s">
        <v>185</v>
      </c>
      <c r="AV130">
        <v>0</v>
      </c>
      <c r="AW130">
        <v>2</v>
      </c>
      <c r="AX130">
        <v>85321164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0.02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185</v>
      </c>
      <c r="DE130" t="s">
        <v>185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185</v>
      </c>
      <c r="DM130">
        <v>0</v>
      </c>
      <c r="DN130" t="s">
        <v>185</v>
      </c>
      <c r="DO130">
        <v>0</v>
      </c>
    </row>
    <row r="131" spans="1:119">
      <c r="A131">
        <f>ROW(Source!A58)</f>
        <v>58</v>
      </c>
      <c r="B131">
        <v>85318860</v>
      </c>
      <c r="C131">
        <v>85321166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532</v>
      </c>
      <c r="J131" t="s">
        <v>185</v>
      </c>
      <c r="K131" t="s">
        <v>533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185</v>
      </c>
      <c r="AT131">
        <v>0.59</v>
      </c>
      <c r="AU131" t="s">
        <v>217</v>
      </c>
      <c r="AV131">
        <v>1</v>
      </c>
      <c r="AW131">
        <v>2</v>
      </c>
      <c r="AX131">
        <v>85321171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0</v>
      </c>
      <c r="CV131">
        <f>ROUND(Y131*Source!I58,7)</f>
        <v>0</v>
      </c>
      <c r="CW131">
        <v>0</v>
      </c>
      <c r="CX131">
        <f>ROUND(Y131*Source!I58,7)</f>
        <v>0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185</v>
      </c>
      <c r="DE131" t="s">
        <v>185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0</v>
      </c>
      <c r="DJ131">
        <f>DI131</f>
        <v>0</v>
      </c>
      <c r="DK131">
        <v>1</v>
      </c>
      <c r="DL131" t="s">
        <v>185</v>
      </c>
      <c r="DM131">
        <v>0</v>
      </c>
      <c r="DN131" t="s">
        <v>185</v>
      </c>
      <c r="DO131">
        <v>0</v>
      </c>
    </row>
    <row r="132" spans="1:119">
      <c r="A132">
        <f>ROW(Source!A58)</f>
        <v>58</v>
      </c>
      <c r="B132">
        <v>85318860</v>
      </c>
      <c r="C132">
        <v>85321166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591</v>
      </c>
      <c r="J132" t="s">
        <v>592</v>
      </c>
      <c r="K132" t="s">
        <v>593</v>
      </c>
      <c r="L132">
        <v>1346</v>
      </c>
      <c r="N132">
        <v>1009</v>
      </c>
      <c r="O132" t="s">
        <v>87</v>
      </c>
      <c r="P132" t="s">
        <v>87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185</v>
      </c>
      <c r="AT132">
        <v>0.04</v>
      </c>
      <c r="AU132" t="s">
        <v>185</v>
      </c>
      <c r="AV132">
        <v>0</v>
      </c>
      <c r="AW132">
        <v>2</v>
      </c>
      <c r="AX132">
        <v>85321172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185</v>
      </c>
      <c r="DE132" t="s">
        <v>185</v>
      </c>
      <c r="DF132">
        <f>ROUND(ROUND(AE132*AI132,2)*CX132,2)</f>
        <v>0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0</v>
      </c>
      <c r="DK132">
        <v>0</v>
      </c>
      <c r="DL132" t="s">
        <v>185</v>
      </c>
      <c r="DM132">
        <v>0</v>
      </c>
      <c r="DN132" t="s">
        <v>185</v>
      </c>
      <c r="DO132">
        <v>0</v>
      </c>
    </row>
    <row r="133" spans="1:119">
      <c r="A133">
        <f>ROW(Source!A58)</f>
        <v>58</v>
      </c>
      <c r="B133">
        <v>85318860</v>
      </c>
      <c r="C133">
        <v>85321166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82</v>
      </c>
      <c r="J133" t="s">
        <v>547</v>
      </c>
      <c r="K133" t="s">
        <v>83</v>
      </c>
      <c r="L133">
        <v>1383</v>
      </c>
      <c r="N133">
        <v>1013</v>
      </c>
      <c r="O133" t="s">
        <v>84</v>
      </c>
      <c r="P133" t="s">
        <v>84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185</v>
      </c>
      <c r="AT133">
        <v>0.064</v>
      </c>
      <c r="AU133" t="s">
        <v>185</v>
      </c>
      <c r="AV133">
        <v>0</v>
      </c>
      <c r="AW133">
        <v>2</v>
      </c>
      <c r="AX133">
        <v>85321173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185</v>
      </c>
      <c r="DE133" t="s">
        <v>185</v>
      </c>
      <c r="DF133">
        <f>ROUND(ROUND(AE133,2)*CX133,2)</f>
        <v>0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0</v>
      </c>
      <c r="DK133">
        <v>1</v>
      </c>
      <c r="DL133" t="s">
        <v>185</v>
      </c>
      <c r="DM133">
        <v>0</v>
      </c>
      <c r="DN133" t="s">
        <v>185</v>
      </c>
      <c r="DO133">
        <v>0</v>
      </c>
    </row>
    <row r="134" spans="1:119">
      <c r="A134">
        <f>ROW(Source!A58)</f>
        <v>58</v>
      </c>
      <c r="B134">
        <v>85318860</v>
      </c>
      <c r="C134">
        <v>85321166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234</v>
      </c>
      <c r="J134" t="s">
        <v>185</v>
      </c>
      <c r="K134" t="s">
        <v>235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185</v>
      </c>
      <c r="AT134">
        <v>2</v>
      </c>
      <c r="AU134" t="s">
        <v>185</v>
      </c>
      <c r="AV134">
        <v>0</v>
      </c>
      <c r="AW134">
        <v>2</v>
      </c>
      <c r="AX134">
        <v>85321176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0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185</v>
      </c>
      <c r="DE134" t="s">
        <v>185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185</v>
      </c>
      <c r="DM134">
        <v>0</v>
      </c>
      <c r="DN134" t="s">
        <v>185</v>
      </c>
      <c r="DO134">
        <v>0</v>
      </c>
    </row>
    <row r="135" spans="1:119">
      <c r="A135">
        <f>ROW(Source!A59)</f>
        <v>59</v>
      </c>
      <c r="B135">
        <v>85318795</v>
      </c>
      <c r="C135">
        <v>85321166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532</v>
      </c>
      <c r="J135" t="s">
        <v>185</v>
      </c>
      <c r="K135" t="s">
        <v>533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185</v>
      </c>
      <c r="AT135">
        <v>0.59</v>
      </c>
      <c r="AU135" t="s">
        <v>217</v>
      </c>
      <c r="AV135">
        <v>1</v>
      </c>
      <c r="AW135">
        <v>2</v>
      </c>
      <c r="AX135">
        <v>85321171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0</v>
      </c>
      <c r="CV135">
        <f>ROUND(Y135*Source!I59,7)</f>
        <v>0</v>
      </c>
      <c r="CW135">
        <v>0</v>
      </c>
      <c r="CX135">
        <f>ROUND(Y135*Source!I59,7)</f>
        <v>0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185</v>
      </c>
      <c r="DE135" t="s">
        <v>185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0</v>
      </c>
      <c r="DJ135">
        <f>DI135</f>
        <v>0</v>
      </c>
      <c r="DK135">
        <v>1</v>
      </c>
      <c r="DL135" t="s">
        <v>185</v>
      </c>
      <c r="DM135">
        <v>0</v>
      </c>
      <c r="DN135" t="s">
        <v>185</v>
      </c>
      <c r="DO135">
        <v>0</v>
      </c>
    </row>
    <row r="136" spans="1:119">
      <c r="A136">
        <f>ROW(Source!A59)</f>
        <v>59</v>
      </c>
      <c r="B136">
        <v>85318795</v>
      </c>
      <c r="C136">
        <v>85321166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591</v>
      </c>
      <c r="J136" t="s">
        <v>592</v>
      </c>
      <c r="K136" t="s">
        <v>593</v>
      </c>
      <c r="L136">
        <v>1346</v>
      </c>
      <c r="N136">
        <v>1009</v>
      </c>
      <c r="O136" t="s">
        <v>87</v>
      </c>
      <c r="P136" t="s">
        <v>87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185</v>
      </c>
      <c r="AT136">
        <v>0.04</v>
      </c>
      <c r="AU136" t="s">
        <v>185</v>
      </c>
      <c r="AV136">
        <v>0</v>
      </c>
      <c r="AW136">
        <v>2</v>
      </c>
      <c r="AX136">
        <v>85321172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185</v>
      </c>
      <c r="DE136" t="s">
        <v>185</v>
      </c>
      <c r="DF136">
        <f>ROUND(ROUND(AE136*AI136,2)*CX136,2)</f>
        <v>0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0</v>
      </c>
      <c r="DK136">
        <v>0</v>
      </c>
      <c r="DL136" t="s">
        <v>185</v>
      </c>
      <c r="DM136">
        <v>0</v>
      </c>
      <c r="DN136" t="s">
        <v>185</v>
      </c>
      <c r="DO136">
        <v>0</v>
      </c>
    </row>
    <row r="137" spans="1:119">
      <c r="A137">
        <f>ROW(Source!A59)</f>
        <v>59</v>
      </c>
      <c r="B137">
        <v>85318795</v>
      </c>
      <c r="C137">
        <v>85321166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82</v>
      </c>
      <c r="J137" t="s">
        <v>547</v>
      </c>
      <c r="K137" t="s">
        <v>83</v>
      </c>
      <c r="L137">
        <v>1383</v>
      </c>
      <c r="N137">
        <v>1013</v>
      </c>
      <c r="O137" t="s">
        <v>84</v>
      </c>
      <c r="P137" t="s">
        <v>84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185</v>
      </c>
      <c r="AT137">
        <v>0.064</v>
      </c>
      <c r="AU137" t="s">
        <v>185</v>
      </c>
      <c r="AV137">
        <v>0</v>
      </c>
      <c r="AW137">
        <v>2</v>
      </c>
      <c r="AX137">
        <v>85321173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185</v>
      </c>
      <c r="DE137" t="s">
        <v>185</v>
      </c>
      <c r="DF137">
        <f t="shared" ref="DF137:DF147" si="62">ROUND(ROUND(AE137,2)*CX137,2)</f>
        <v>0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0</v>
      </c>
      <c r="DK137">
        <v>1</v>
      </c>
      <c r="DL137" t="s">
        <v>185</v>
      </c>
      <c r="DM137">
        <v>0</v>
      </c>
      <c r="DN137" t="s">
        <v>185</v>
      </c>
      <c r="DO137">
        <v>0</v>
      </c>
    </row>
    <row r="138" spans="1:119">
      <c r="A138">
        <f>ROW(Source!A59)</f>
        <v>59</v>
      </c>
      <c r="B138">
        <v>85318795</v>
      </c>
      <c r="C138">
        <v>85321166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234</v>
      </c>
      <c r="J138" t="s">
        <v>185</v>
      </c>
      <c r="K138" t="s">
        <v>235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185</v>
      </c>
      <c r="AT138">
        <v>2</v>
      </c>
      <c r="AU138" t="s">
        <v>185</v>
      </c>
      <c r="AV138">
        <v>0</v>
      </c>
      <c r="AW138">
        <v>2</v>
      </c>
      <c r="AX138">
        <v>85321176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0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185</v>
      </c>
      <c r="DE138" t="s">
        <v>185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185</v>
      </c>
      <c r="DM138">
        <v>0</v>
      </c>
      <c r="DN138" t="s">
        <v>185</v>
      </c>
      <c r="DO138">
        <v>0</v>
      </c>
    </row>
    <row r="139" spans="1:119">
      <c r="A139">
        <f>ROW(Source!A97)</f>
        <v>97</v>
      </c>
      <c r="B139">
        <v>85318860</v>
      </c>
      <c r="C139">
        <v>85321178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516</v>
      </c>
      <c r="J139" t="s">
        <v>185</v>
      </c>
      <c r="K139" t="s">
        <v>517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185</v>
      </c>
      <c r="AT139">
        <v>154</v>
      </c>
      <c r="AU139" t="s">
        <v>217</v>
      </c>
      <c r="AV139">
        <v>1</v>
      </c>
      <c r="AW139">
        <v>2</v>
      </c>
      <c r="AX139">
        <v>85321180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0</v>
      </c>
      <c r="CV139">
        <f>ROUND(Y139*Source!I97,7)</f>
        <v>0</v>
      </c>
      <c r="CW139">
        <v>0</v>
      </c>
      <c r="CX139">
        <f>ROUND(Y139*Source!I97,7)</f>
        <v>0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185</v>
      </c>
      <c r="DE139" t="s">
        <v>185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0</v>
      </c>
      <c r="DJ139">
        <f t="shared" ref="DJ139:DJ144" si="69">DI139</f>
        <v>0</v>
      </c>
      <c r="DK139">
        <v>1</v>
      </c>
      <c r="DL139" t="s">
        <v>185</v>
      </c>
      <c r="DM139">
        <v>0</v>
      </c>
      <c r="DN139" t="s">
        <v>185</v>
      </c>
      <c r="DO139">
        <v>0</v>
      </c>
    </row>
    <row r="140" spans="1:119">
      <c r="A140">
        <f>ROW(Source!A98)</f>
        <v>98</v>
      </c>
      <c r="B140">
        <v>85318795</v>
      </c>
      <c r="C140">
        <v>85321178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516</v>
      </c>
      <c r="J140" t="s">
        <v>185</v>
      </c>
      <c r="K140" t="s">
        <v>517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185</v>
      </c>
      <c r="AT140">
        <v>154</v>
      </c>
      <c r="AU140" t="s">
        <v>217</v>
      </c>
      <c r="AV140">
        <v>1</v>
      </c>
      <c r="AW140">
        <v>2</v>
      </c>
      <c r="AX140">
        <v>85321180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0</v>
      </c>
      <c r="CV140">
        <f>ROUND(Y140*Source!I98,7)</f>
        <v>0</v>
      </c>
      <c r="CW140">
        <v>0</v>
      </c>
      <c r="CX140">
        <f>ROUND(Y140*Source!I98,7)</f>
        <v>0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185</v>
      </c>
      <c r="DE140" t="s">
        <v>185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0</v>
      </c>
      <c r="DJ140">
        <f t="shared" si="69"/>
        <v>0</v>
      </c>
      <c r="DK140">
        <v>1</v>
      </c>
      <c r="DL140" t="s">
        <v>185</v>
      </c>
      <c r="DM140">
        <v>0</v>
      </c>
      <c r="DN140" t="s">
        <v>185</v>
      </c>
      <c r="DO140">
        <v>0</v>
      </c>
    </row>
    <row r="141" spans="1:119">
      <c r="A141">
        <f>ROW(Source!A99)</f>
        <v>99</v>
      </c>
      <c r="B141">
        <v>85318860</v>
      </c>
      <c r="C141">
        <v>85321181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53</v>
      </c>
      <c r="J141" t="s">
        <v>185</v>
      </c>
      <c r="K141" t="s">
        <v>54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185</v>
      </c>
      <c r="AT141">
        <v>97.2</v>
      </c>
      <c r="AU141" t="s">
        <v>217</v>
      </c>
      <c r="AV141">
        <v>1</v>
      </c>
      <c r="AW141">
        <v>2</v>
      </c>
      <c r="AX141">
        <v>85321183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0</v>
      </c>
      <c r="CV141">
        <f>ROUND(Y141*Source!I99,7)</f>
        <v>0</v>
      </c>
      <c r="CW141">
        <v>0</v>
      </c>
      <c r="CX141">
        <f>ROUND(Y141*Source!I99,7)</f>
        <v>0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185</v>
      </c>
      <c r="DE141" t="s">
        <v>185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0</v>
      </c>
      <c r="DJ141">
        <f t="shared" si="69"/>
        <v>0</v>
      </c>
      <c r="DK141">
        <v>1</v>
      </c>
      <c r="DL141" t="s">
        <v>185</v>
      </c>
      <c r="DM141">
        <v>0</v>
      </c>
      <c r="DN141" t="s">
        <v>185</v>
      </c>
      <c r="DO141">
        <v>0</v>
      </c>
    </row>
    <row r="142" spans="1:119">
      <c r="A142">
        <f>ROW(Source!A100)</f>
        <v>100</v>
      </c>
      <c r="B142">
        <v>85318795</v>
      </c>
      <c r="C142">
        <v>85321181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53</v>
      </c>
      <c r="J142" t="s">
        <v>185</v>
      </c>
      <c r="K142" t="s">
        <v>54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185</v>
      </c>
      <c r="AT142">
        <v>97.2</v>
      </c>
      <c r="AU142" t="s">
        <v>217</v>
      </c>
      <c r="AV142">
        <v>1</v>
      </c>
      <c r="AW142">
        <v>2</v>
      </c>
      <c r="AX142">
        <v>85321183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0</v>
      </c>
      <c r="CV142">
        <f>ROUND(Y142*Source!I100,7)</f>
        <v>0</v>
      </c>
      <c r="CW142">
        <v>0</v>
      </c>
      <c r="CX142">
        <f>ROUND(Y142*Source!I100,7)</f>
        <v>0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185</v>
      </c>
      <c r="DE142" t="s">
        <v>185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0</v>
      </c>
      <c r="DJ142">
        <f t="shared" si="69"/>
        <v>0</v>
      </c>
      <c r="DK142">
        <v>1</v>
      </c>
      <c r="DL142" t="s">
        <v>185</v>
      </c>
      <c r="DM142">
        <v>0</v>
      </c>
      <c r="DN142" t="s">
        <v>185</v>
      </c>
      <c r="DO142">
        <v>0</v>
      </c>
    </row>
    <row r="143" spans="1:119">
      <c r="A143">
        <f>ROW(Source!A101)</f>
        <v>101</v>
      </c>
      <c r="B143">
        <v>85318860</v>
      </c>
      <c r="C143">
        <v>85321184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66</v>
      </c>
      <c r="J143" t="s">
        <v>185</v>
      </c>
      <c r="K143" t="s">
        <v>67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185</v>
      </c>
      <c r="AT143">
        <v>7.21</v>
      </c>
      <c r="AU143" t="s">
        <v>217</v>
      </c>
      <c r="AV143">
        <v>1</v>
      </c>
      <c r="AW143">
        <v>2</v>
      </c>
      <c r="AX143">
        <v>85321194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0</v>
      </c>
      <c r="CV143">
        <f>ROUND(Y143*Source!I101,7)</f>
        <v>0</v>
      </c>
      <c r="CW143">
        <v>0</v>
      </c>
      <c r="CX143">
        <f>ROUND(Y143*Source!I101,7)</f>
        <v>0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185</v>
      </c>
      <c r="DE143" t="s">
        <v>185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0</v>
      </c>
      <c r="DJ143">
        <f t="shared" si="69"/>
        <v>0</v>
      </c>
      <c r="DK143">
        <v>1</v>
      </c>
      <c r="DL143" t="s">
        <v>185</v>
      </c>
      <c r="DM143">
        <v>0</v>
      </c>
      <c r="DN143" t="s">
        <v>185</v>
      </c>
      <c r="DO143">
        <v>0</v>
      </c>
    </row>
    <row r="144" spans="1:119">
      <c r="A144">
        <f>ROW(Source!A101)</f>
        <v>101</v>
      </c>
      <c r="B144">
        <v>85318860</v>
      </c>
      <c r="C144">
        <v>85321184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520</v>
      </c>
      <c r="J144" t="s">
        <v>185</v>
      </c>
      <c r="K144" t="s">
        <v>521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185</v>
      </c>
      <c r="AT144">
        <v>0.26</v>
      </c>
      <c r="AU144" t="s">
        <v>217</v>
      </c>
      <c r="AV144">
        <v>2</v>
      </c>
      <c r="AW144">
        <v>2</v>
      </c>
      <c r="AX144">
        <v>85321195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185</v>
      </c>
      <c r="DE144" t="s">
        <v>185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185</v>
      </c>
      <c r="DM144">
        <v>0</v>
      </c>
      <c r="DN144" t="s">
        <v>185</v>
      </c>
      <c r="DO144">
        <v>0</v>
      </c>
    </row>
    <row r="145" spans="1:119">
      <c r="A145">
        <f>ROW(Source!A101)</f>
        <v>101</v>
      </c>
      <c r="B145">
        <v>85318860</v>
      </c>
      <c r="C145">
        <v>85321184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70</v>
      </c>
      <c r="J145" t="s">
        <v>522</v>
      </c>
      <c r="K145" t="s">
        <v>71</v>
      </c>
      <c r="L145">
        <v>1368</v>
      </c>
      <c r="N145">
        <v>1011</v>
      </c>
      <c r="O145" t="s">
        <v>72</v>
      </c>
      <c r="P145" t="s">
        <v>72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185</v>
      </c>
      <c r="AT145">
        <v>0.13</v>
      </c>
      <c r="AU145" t="s">
        <v>217</v>
      </c>
      <c r="AV145">
        <v>1</v>
      </c>
      <c r="AW145">
        <v>2</v>
      </c>
      <c r="AX145">
        <v>85321196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</v>
      </c>
      <c r="CX145">
        <f>ROUND(Y145*Source!I101,7)</f>
        <v>0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185</v>
      </c>
      <c r="DE145" t="s">
        <v>185</v>
      </c>
      <c r="DF145">
        <f t="shared" si="62"/>
        <v>0</v>
      </c>
      <c r="DG145">
        <f t="shared" si="49"/>
        <v>0</v>
      </c>
      <c r="DH145">
        <f t="shared" si="60"/>
        <v>0</v>
      </c>
      <c r="DI145">
        <f t="shared" si="61"/>
        <v>0</v>
      </c>
      <c r="DJ145">
        <f>DG145+DH145</f>
        <v>0</v>
      </c>
      <c r="DK145">
        <v>1</v>
      </c>
      <c r="DL145" t="s">
        <v>73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85318860</v>
      </c>
      <c r="C146">
        <v>85321184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75</v>
      </c>
      <c r="J146" t="s">
        <v>523</v>
      </c>
      <c r="K146" t="s">
        <v>76</v>
      </c>
      <c r="L146">
        <v>1368</v>
      </c>
      <c r="N146">
        <v>1011</v>
      </c>
      <c r="O146" t="s">
        <v>72</v>
      </c>
      <c r="P146" t="s">
        <v>72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185</v>
      </c>
      <c r="AT146">
        <v>0.13</v>
      </c>
      <c r="AU146" t="s">
        <v>217</v>
      </c>
      <c r="AV146">
        <v>1</v>
      </c>
      <c r="AW146">
        <v>2</v>
      </c>
      <c r="AX146">
        <v>85321197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</v>
      </c>
      <c r="CX146">
        <f>ROUND(Y146*Source!I101,7)</f>
        <v>0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185</v>
      </c>
      <c r="DE146" t="s">
        <v>185</v>
      </c>
      <c r="DF146">
        <f t="shared" si="62"/>
        <v>0</v>
      </c>
      <c r="DG146">
        <f t="shared" si="49"/>
        <v>0</v>
      </c>
      <c r="DH146">
        <f t="shared" si="60"/>
        <v>0</v>
      </c>
      <c r="DI146">
        <f t="shared" si="61"/>
        <v>0</v>
      </c>
      <c r="DJ146">
        <f>DG146+DH146</f>
        <v>0</v>
      </c>
      <c r="DK146">
        <v>1</v>
      </c>
      <c r="DL146" t="s">
        <v>77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85318860</v>
      </c>
      <c r="C147">
        <v>85321184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79</v>
      </c>
      <c r="J147" t="s">
        <v>524</v>
      </c>
      <c r="K147" t="s">
        <v>80</v>
      </c>
      <c r="L147">
        <v>1368</v>
      </c>
      <c r="N147">
        <v>1011</v>
      </c>
      <c r="O147" t="s">
        <v>72</v>
      </c>
      <c r="P147" t="s">
        <v>72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185</v>
      </c>
      <c r="AT147">
        <v>2.19</v>
      </c>
      <c r="AU147" t="s">
        <v>217</v>
      </c>
      <c r="AV147">
        <v>1</v>
      </c>
      <c r="AW147">
        <v>2</v>
      </c>
      <c r="AX147">
        <v>85321198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185</v>
      </c>
      <c r="DE147" t="s">
        <v>185</v>
      </c>
      <c r="DF147">
        <f t="shared" si="62"/>
        <v>0</v>
      </c>
      <c r="DG147">
        <f t="shared" si="49"/>
        <v>0</v>
      </c>
      <c r="DH147">
        <f t="shared" si="60"/>
        <v>0</v>
      </c>
      <c r="DI147">
        <f t="shared" si="61"/>
        <v>0</v>
      </c>
      <c r="DJ147">
        <f>DG147+DH147</f>
        <v>0</v>
      </c>
      <c r="DK147">
        <v>1</v>
      </c>
      <c r="DL147" t="s">
        <v>185</v>
      </c>
      <c r="DM147">
        <v>0</v>
      </c>
      <c r="DN147" t="s">
        <v>185</v>
      </c>
      <c r="DO147">
        <v>0</v>
      </c>
    </row>
    <row r="148" spans="1:119">
      <c r="A148">
        <f>ROW(Source!A101)</f>
        <v>101</v>
      </c>
      <c r="B148">
        <v>85318860</v>
      </c>
      <c r="C148">
        <v>85321184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85</v>
      </c>
      <c r="J148" t="s">
        <v>525</v>
      </c>
      <c r="K148" t="s">
        <v>86</v>
      </c>
      <c r="L148">
        <v>1346</v>
      </c>
      <c r="N148">
        <v>1009</v>
      </c>
      <c r="O148" t="s">
        <v>87</v>
      </c>
      <c r="P148" t="s">
        <v>87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185</v>
      </c>
      <c r="AT148">
        <v>0.78</v>
      </c>
      <c r="AU148" t="s">
        <v>185</v>
      </c>
      <c r="AV148">
        <v>0</v>
      </c>
      <c r="AW148">
        <v>2</v>
      </c>
      <c r="AX148">
        <v>85321199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185</v>
      </c>
      <c r="DE148" t="s">
        <v>185</v>
      </c>
      <c r="DF148">
        <f>ROUND(ROUND(AE148*AI148,2)*CX148,2)</f>
        <v>0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0</v>
      </c>
      <c r="DK148">
        <v>0</v>
      </c>
      <c r="DL148" t="s">
        <v>185</v>
      </c>
      <c r="DM148">
        <v>0</v>
      </c>
      <c r="DN148" t="s">
        <v>185</v>
      </c>
      <c r="DO148">
        <v>0</v>
      </c>
    </row>
    <row r="149" spans="1:119">
      <c r="A149">
        <f>ROW(Source!A101)</f>
        <v>101</v>
      </c>
      <c r="B149">
        <v>85318860</v>
      </c>
      <c r="C149">
        <v>85321184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594</v>
      </c>
      <c r="J149" t="s">
        <v>595</v>
      </c>
      <c r="K149" t="s">
        <v>596</v>
      </c>
      <c r="L149">
        <v>1346</v>
      </c>
      <c r="N149">
        <v>1009</v>
      </c>
      <c r="O149" t="s">
        <v>87</v>
      </c>
      <c r="P149" t="s">
        <v>87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185</v>
      </c>
      <c r="AT149">
        <v>2</v>
      </c>
      <c r="AU149" t="s">
        <v>185</v>
      </c>
      <c r="AV149">
        <v>0</v>
      </c>
      <c r="AW149">
        <v>2</v>
      </c>
      <c r="AX149">
        <v>85321200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185</v>
      </c>
      <c r="DE149" t="s">
        <v>185</v>
      </c>
      <c r="DF149">
        <f>ROUND(ROUND(AE149*AI149,2)*CX149,2)</f>
        <v>0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0</v>
      </c>
      <c r="DK149">
        <v>0</v>
      </c>
      <c r="DL149" t="s">
        <v>185</v>
      </c>
      <c r="DM149">
        <v>0</v>
      </c>
      <c r="DN149" t="s">
        <v>185</v>
      </c>
      <c r="DO149">
        <v>0</v>
      </c>
    </row>
    <row r="150" spans="1:119">
      <c r="A150">
        <f>ROW(Source!A101)</f>
        <v>101</v>
      </c>
      <c r="B150">
        <v>85318860</v>
      </c>
      <c r="C150">
        <v>85321184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234</v>
      </c>
      <c r="J150" t="s">
        <v>185</v>
      </c>
      <c r="K150" t="s">
        <v>235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185</v>
      </c>
      <c r="AT150">
        <v>2</v>
      </c>
      <c r="AU150" t="s">
        <v>185</v>
      </c>
      <c r="AV150">
        <v>0</v>
      </c>
      <c r="AW150">
        <v>2</v>
      </c>
      <c r="AX150">
        <v>85321201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185</v>
      </c>
      <c r="DE150" t="s">
        <v>185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185</v>
      </c>
      <c r="DM150">
        <v>0</v>
      </c>
      <c r="DN150" t="s">
        <v>185</v>
      </c>
      <c r="DO150">
        <v>0</v>
      </c>
    </row>
    <row r="151" spans="1:119">
      <c r="A151">
        <f>ROW(Source!A101)</f>
        <v>101</v>
      </c>
      <c r="B151">
        <v>85318860</v>
      </c>
      <c r="C151">
        <v>85321184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339</v>
      </c>
      <c r="J151" t="s">
        <v>185</v>
      </c>
      <c r="K151" t="s">
        <v>340</v>
      </c>
      <c r="L151">
        <v>1301</v>
      </c>
      <c r="N151">
        <v>1003</v>
      </c>
      <c r="O151" t="s">
        <v>341</v>
      </c>
      <c r="P151" t="s">
        <v>341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185</v>
      </c>
      <c r="AT151">
        <v>30</v>
      </c>
      <c r="AU151" t="s">
        <v>185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185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0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185</v>
      </c>
      <c r="DE151" t="s">
        <v>185</v>
      </c>
      <c r="DF151">
        <f t="shared" si="70"/>
        <v>0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0</v>
      </c>
      <c r="DK151">
        <v>0</v>
      </c>
      <c r="DL151" t="s">
        <v>185</v>
      </c>
      <c r="DM151">
        <v>0</v>
      </c>
      <c r="DN151" t="s">
        <v>185</v>
      </c>
      <c r="DO151">
        <v>0</v>
      </c>
    </row>
    <row r="152" spans="1:119">
      <c r="A152">
        <f>ROW(Source!A102)</f>
        <v>102</v>
      </c>
      <c r="B152">
        <v>85318795</v>
      </c>
      <c r="C152">
        <v>85321184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66</v>
      </c>
      <c r="J152" t="s">
        <v>185</v>
      </c>
      <c r="K152" t="s">
        <v>67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185</v>
      </c>
      <c r="AT152">
        <v>7.21</v>
      </c>
      <c r="AU152" t="s">
        <v>217</v>
      </c>
      <c r="AV152">
        <v>1</v>
      </c>
      <c r="AW152">
        <v>2</v>
      </c>
      <c r="AX152">
        <v>85321194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0</v>
      </c>
      <c r="CV152">
        <f>ROUND(Y152*Source!I102,7)</f>
        <v>0</v>
      </c>
      <c r="CW152">
        <v>0</v>
      </c>
      <c r="CX152">
        <f>ROUND(Y152*Source!I102,7)</f>
        <v>0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185</v>
      </c>
      <c r="DE152" t="s">
        <v>185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0</v>
      </c>
      <c r="DJ152">
        <f>DI152</f>
        <v>0</v>
      </c>
      <c r="DK152">
        <v>1</v>
      </c>
      <c r="DL152" t="s">
        <v>185</v>
      </c>
      <c r="DM152">
        <v>0</v>
      </c>
      <c r="DN152" t="s">
        <v>185</v>
      </c>
      <c r="DO152">
        <v>0</v>
      </c>
    </row>
    <row r="153" spans="1:119">
      <c r="A153">
        <f>ROW(Source!A102)</f>
        <v>102</v>
      </c>
      <c r="B153">
        <v>85318795</v>
      </c>
      <c r="C153">
        <v>85321184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520</v>
      </c>
      <c r="J153" t="s">
        <v>185</v>
      </c>
      <c r="K153" t="s">
        <v>521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185</v>
      </c>
      <c r="AT153">
        <v>0.26</v>
      </c>
      <c r="AU153" t="s">
        <v>217</v>
      </c>
      <c r="AV153">
        <v>2</v>
      </c>
      <c r="AW153">
        <v>2</v>
      </c>
      <c r="AX153">
        <v>85321195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185</v>
      </c>
      <c r="DE153" t="s">
        <v>185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185</v>
      </c>
      <c r="DM153">
        <v>0</v>
      </c>
      <c r="DN153" t="s">
        <v>185</v>
      </c>
      <c r="DO153">
        <v>0</v>
      </c>
    </row>
    <row r="154" spans="1:119">
      <c r="A154">
        <f>ROW(Source!A102)</f>
        <v>102</v>
      </c>
      <c r="B154">
        <v>85318795</v>
      </c>
      <c r="C154">
        <v>85321184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70</v>
      </c>
      <c r="J154" t="s">
        <v>522</v>
      </c>
      <c r="K154" t="s">
        <v>71</v>
      </c>
      <c r="L154">
        <v>1368</v>
      </c>
      <c r="N154">
        <v>1011</v>
      </c>
      <c r="O154" t="s">
        <v>72</v>
      </c>
      <c r="P154" t="s">
        <v>72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185</v>
      </c>
      <c r="AT154">
        <v>0.13</v>
      </c>
      <c r="AU154" t="s">
        <v>217</v>
      </c>
      <c r="AV154">
        <v>1</v>
      </c>
      <c r="AW154">
        <v>2</v>
      </c>
      <c r="AX154">
        <v>85321196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</v>
      </c>
      <c r="CX154">
        <f>ROUND(Y154*Source!I102,7)</f>
        <v>0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185</v>
      </c>
      <c r="DE154" t="s">
        <v>185</v>
      </c>
      <c r="DF154">
        <f t="shared" si="70"/>
        <v>0</v>
      </c>
      <c r="DG154">
        <f t="shared" si="49"/>
        <v>0</v>
      </c>
      <c r="DH154">
        <f t="shared" si="60"/>
        <v>0</v>
      </c>
      <c r="DI154">
        <f t="shared" si="61"/>
        <v>0</v>
      </c>
      <c r="DJ154">
        <f>DG154+DH154</f>
        <v>0</v>
      </c>
      <c r="DK154">
        <v>1</v>
      </c>
      <c r="DL154" t="s">
        <v>73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85318795</v>
      </c>
      <c r="C155">
        <v>85321184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75</v>
      </c>
      <c r="J155" t="s">
        <v>523</v>
      </c>
      <c r="K155" t="s">
        <v>76</v>
      </c>
      <c r="L155">
        <v>1368</v>
      </c>
      <c r="N155">
        <v>1011</v>
      </c>
      <c r="O155" t="s">
        <v>72</v>
      </c>
      <c r="P155" t="s">
        <v>72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185</v>
      </c>
      <c r="AT155">
        <v>0.13</v>
      </c>
      <c r="AU155" t="s">
        <v>217</v>
      </c>
      <c r="AV155">
        <v>1</v>
      </c>
      <c r="AW155">
        <v>2</v>
      </c>
      <c r="AX155">
        <v>85321197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</v>
      </c>
      <c r="CX155">
        <f>ROUND(Y155*Source!I102,7)</f>
        <v>0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185</v>
      </c>
      <c r="DE155" t="s">
        <v>185</v>
      </c>
      <c r="DF155">
        <f t="shared" si="70"/>
        <v>0</v>
      </c>
      <c r="DG155">
        <f t="shared" si="49"/>
        <v>0</v>
      </c>
      <c r="DH155">
        <f t="shared" si="60"/>
        <v>0</v>
      </c>
      <c r="DI155">
        <f t="shared" si="61"/>
        <v>0</v>
      </c>
      <c r="DJ155">
        <f>DG155+DH155</f>
        <v>0</v>
      </c>
      <c r="DK155">
        <v>1</v>
      </c>
      <c r="DL155" t="s">
        <v>77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85318795</v>
      </c>
      <c r="C156">
        <v>85321184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79</v>
      </c>
      <c r="J156" t="s">
        <v>524</v>
      </c>
      <c r="K156" t="s">
        <v>80</v>
      </c>
      <c r="L156">
        <v>1368</v>
      </c>
      <c r="N156">
        <v>1011</v>
      </c>
      <c r="O156" t="s">
        <v>72</v>
      </c>
      <c r="P156" t="s">
        <v>72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185</v>
      </c>
      <c r="AT156">
        <v>2.19</v>
      </c>
      <c r="AU156" t="s">
        <v>217</v>
      </c>
      <c r="AV156">
        <v>1</v>
      </c>
      <c r="AW156">
        <v>2</v>
      </c>
      <c r="AX156">
        <v>85321198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185</v>
      </c>
      <c r="DE156" t="s">
        <v>185</v>
      </c>
      <c r="DF156">
        <f t="shared" si="70"/>
        <v>0</v>
      </c>
      <c r="DG156">
        <f t="shared" si="49"/>
        <v>0</v>
      </c>
      <c r="DH156">
        <f t="shared" si="60"/>
        <v>0</v>
      </c>
      <c r="DI156">
        <f t="shared" si="61"/>
        <v>0</v>
      </c>
      <c r="DJ156">
        <f>DG156+DH156</f>
        <v>0</v>
      </c>
      <c r="DK156">
        <v>1</v>
      </c>
      <c r="DL156" t="s">
        <v>185</v>
      </c>
      <c r="DM156">
        <v>0</v>
      </c>
      <c r="DN156" t="s">
        <v>185</v>
      </c>
      <c r="DO156">
        <v>0</v>
      </c>
    </row>
    <row r="157" spans="1:119">
      <c r="A157">
        <f>ROW(Source!A102)</f>
        <v>102</v>
      </c>
      <c r="B157">
        <v>85318795</v>
      </c>
      <c r="C157">
        <v>85321184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85</v>
      </c>
      <c r="J157" t="s">
        <v>525</v>
      </c>
      <c r="K157" t="s">
        <v>86</v>
      </c>
      <c r="L157">
        <v>1346</v>
      </c>
      <c r="N157">
        <v>1009</v>
      </c>
      <c r="O157" t="s">
        <v>87</v>
      </c>
      <c r="P157" t="s">
        <v>87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185</v>
      </c>
      <c r="AT157">
        <v>0.78</v>
      </c>
      <c r="AU157" t="s">
        <v>185</v>
      </c>
      <c r="AV157">
        <v>0</v>
      </c>
      <c r="AW157">
        <v>2</v>
      </c>
      <c r="AX157">
        <v>85321199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185</v>
      </c>
      <c r="DE157" t="s">
        <v>185</v>
      </c>
      <c r="DF157">
        <f>ROUND(ROUND(AE157*AI157,2)*CX157,2)</f>
        <v>0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0</v>
      </c>
      <c r="DK157">
        <v>0</v>
      </c>
      <c r="DL157" t="s">
        <v>185</v>
      </c>
      <c r="DM157">
        <v>0</v>
      </c>
      <c r="DN157" t="s">
        <v>185</v>
      </c>
      <c r="DO157">
        <v>0</v>
      </c>
    </row>
    <row r="158" spans="1:119">
      <c r="A158">
        <f>ROW(Source!A102)</f>
        <v>102</v>
      </c>
      <c r="B158">
        <v>85318795</v>
      </c>
      <c r="C158">
        <v>85321184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594</v>
      </c>
      <c r="J158" t="s">
        <v>595</v>
      </c>
      <c r="K158" t="s">
        <v>596</v>
      </c>
      <c r="L158">
        <v>1346</v>
      </c>
      <c r="N158">
        <v>1009</v>
      </c>
      <c r="O158" t="s">
        <v>87</v>
      </c>
      <c r="P158" t="s">
        <v>87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185</v>
      </c>
      <c r="AT158">
        <v>2</v>
      </c>
      <c r="AU158" t="s">
        <v>185</v>
      </c>
      <c r="AV158">
        <v>0</v>
      </c>
      <c r="AW158">
        <v>2</v>
      </c>
      <c r="AX158">
        <v>85321200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185</v>
      </c>
      <c r="DE158" t="s">
        <v>185</v>
      </c>
      <c r="DF158">
        <f>ROUND(ROUND(AE158*AI158,2)*CX158,2)</f>
        <v>0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0</v>
      </c>
      <c r="DK158">
        <v>0</v>
      </c>
      <c r="DL158" t="s">
        <v>185</v>
      </c>
      <c r="DM158">
        <v>0</v>
      </c>
      <c r="DN158" t="s">
        <v>185</v>
      </c>
      <c r="DO158">
        <v>0</v>
      </c>
    </row>
    <row r="159" spans="1:119">
      <c r="A159">
        <f>ROW(Source!A102)</f>
        <v>102</v>
      </c>
      <c r="B159">
        <v>85318795</v>
      </c>
      <c r="C159">
        <v>85321184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234</v>
      </c>
      <c r="J159" t="s">
        <v>185</v>
      </c>
      <c r="K159" t="s">
        <v>235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185</v>
      </c>
      <c r="AT159">
        <v>2</v>
      </c>
      <c r="AU159" t="s">
        <v>185</v>
      </c>
      <c r="AV159">
        <v>0</v>
      </c>
      <c r="AW159">
        <v>2</v>
      </c>
      <c r="AX159">
        <v>85321201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185</v>
      </c>
      <c r="DE159" t="s">
        <v>185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185</v>
      </c>
      <c r="DM159">
        <v>0</v>
      </c>
      <c r="DN159" t="s">
        <v>185</v>
      </c>
      <c r="DO159">
        <v>0</v>
      </c>
    </row>
    <row r="160" spans="1:119">
      <c r="A160">
        <f>ROW(Source!A102)</f>
        <v>102</v>
      </c>
      <c r="B160">
        <v>85318795</v>
      </c>
      <c r="C160">
        <v>85321184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339</v>
      </c>
      <c r="J160" t="s">
        <v>185</v>
      </c>
      <c r="K160" t="s">
        <v>340</v>
      </c>
      <c r="L160">
        <v>1301</v>
      </c>
      <c r="N160">
        <v>1003</v>
      </c>
      <c r="O160" t="s">
        <v>341</v>
      </c>
      <c r="P160" t="s">
        <v>341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185</v>
      </c>
      <c r="AT160">
        <v>30</v>
      </c>
      <c r="AU160" t="s">
        <v>185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185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0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185</v>
      </c>
      <c r="DE160" t="s">
        <v>185</v>
      </c>
      <c r="DF160">
        <f t="shared" si="71"/>
        <v>0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0</v>
      </c>
      <c r="DK160">
        <v>0</v>
      </c>
      <c r="DL160" t="s">
        <v>185</v>
      </c>
      <c r="DM160">
        <v>0</v>
      </c>
      <c r="DN160" t="s">
        <v>185</v>
      </c>
      <c r="DO160">
        <v>0</v>
      </c>
    </row>
    <row r="161" spans="1:119">
      <c r="A161">
        <f>ROW(Source!A107)</f>
        <v>107</v>
      </c>
      <c r="B161">
        <v>85318860</v>
      </c>
      <c r="C161">
        <v>85321204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66</v>
      </c>
      <c r="J161" t="s">
        <v>185</v>
      </c>
      <c r="K161" t="s">
        <v>67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185</v>
      </c>
      <c r="AT161">
        <v>14.4</v>
      </c>
      <c r="AU161" t="s">
        <v>217</v>
      </c>
      <c r="AV161">
        <v>1</v>
      </c>
      <c r="AW161">
        <v>2</v>
      </c>
      <c r="AX161">
        <v>85321214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0</v>
      </c>
      <c r="CV161">
        <f>ROUND(Y161*Source!I107,7)</f>
        <v>0</v>
      </c>
      <c r="CW161">
        <v>0</v>
      </c>
      <c r="CX161">
        <f>ROUND(Y161*Source!I107,7)</f>
        <v>0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185</v>
      </c>
      <c r="DE161" t="s">
        <v>185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0</v>
      </c>
      <c r="DJ161">
        <f>DI161</f>
        <v>0</v>
      </c>
      <c r="DK161">
        <v>1</v>
      </c>
      <c r="DL161" t="s">
        <v>185</v>
      </c>
      <c r="DM161">
        <v>0</v>
      </c>
      <c r="DN161" t="s">
        <v>185</v>
      </c>
      <c r="DO161">
        <v>0</v>
      </c>
    </row>
    <row r="162" spans="1:119">
      <c r="A162">
        <f>ROW(Source!A107)</f>
        <v>107</v>
      </c>
      <c r="B162">
        <v>85318860</v>
      </c>
      <c r="C162">
        <v>85321204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520</v>
      </c>
      <c r="J162" t="s">
        <v>185</v>
      </c>
      <c r="K162" t="s">
        <v>521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185</v>
      </c>
      <c r="AT162">
        <v>0.4</v>
      </c>
      <c r="AU162" t="s">
        <v>217</v>
      </c>
      <c r="AV162">
        <v>2</v>
      </c>
      <c r="AW162">
        <v>2</v>
      </c>
      <c r="AX162">
        <v>85321215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185</v>
      </c>
      <c r="DE162" t="s">
        <v>185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185</v>
      </c>
      <c r="DM162">
        <v>0</v>
      </c>
      <c r="DN162" t="s">
        <v>185</v>
      </c>
      <c r="DO162">
        <v>0</v>
      </c>
    </row>
    <row r="163" spans="1:119">
      <c r="A163">
        <f>ROW(Source!A107)</f>
        <v>107</v>
      </c>
      <c r="B163">
        <v>85318860</v>
      </c>
      <c r="C163">
        <v>85321204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70</v>
      </c>
      <c r="J163" t="s">
        <v>522</v>
      </c>
      <c r="K163" t="s">
        <v>71</v>
      </c>
      <c r="L163">
        <v>1368</v>
      </c>
      <c r="N163">
        <v>1011</v>
      </c>
      <c r="O163" t="s">
        <v>72</v>
      </c>
      <c r="P163" t="s">
        <v>72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185</v>
      </c>
      <c r="AT163">
        <v>0.2</v>
      </c>
      <c r="AU163" t="s">
        <v>217</v>
      </c>
      <c r="AV163">
        <v>1</v>
      </c>
      <c r="AW163">
        <v>2</v>
      </c>
      <c r="AX163">
        <v>85321216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</v>
      </c>
      <c r="CX163">
        <f>ROUND(Y163*Source!I107,7)</f>
        <v>0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185</v>
      </c>
      <c r="DE163" t="s">
        <v>185</v>
      </c>
      <c r="DF163">
        <f t="shared" si="71"/>
        <v>0</v>
      </c>
      <c r="DG163">
        <f t="shared" si="49"/>
        <v>0</v>
      </c>
      <c r="DH163">
        <f t="shared" si="60"/>
        <v>0</v>
      </c>
      <c r="DI163">
        <f t="shared" si="61"/>
        <v>0</v>
      </c>
      <c r="DJ163">
        <f>DG163+DH163</f>
        <v>0</v>
      </c>
      <c r="DK163">
        <v>1</v>
      </c>
      <c r="DL163" t="s">
        <v>73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85318860</v>
      </c>
      <c r="C164">
        <v>85321204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75</v>
      </c>
      <c r="J164" t="s">
        <v>523</v>
      </c>
      <c r="K164" t="s">
        <v>76</v>
      </c>
      <c r="L164">
        <v>1368</v>
      </c>
      <c r="N164">
        <v>1011</v>
      </c>
      <c r="O164" t="s">
        <v>72</v>
      </c>
      <c r="P164" t="s">
        <v>72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185</v>
      </c>
      <c r="AT164">
        <v>0.2</v>
      </c>
      <c r="AU164" t="s">
        <v>217</v>
      </c>
      <c r="AV164">
        <v>1</v>
      </c>
      <c r="AW164">
        <v>2</v>
      </c>
      <c r="AX164">
        <v>85321217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</v>
      </c>
      <c r="CX164">
        <f>ROUND(Y164*Source!I107,7)</f>
        <v>0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185</v>
      </c>
      <c r="DE164" t="s">
        <v>185</v>
      </c>
      <c r="DF164">
        <f t="shared" si="71"/>
        <v>0</v>
      </c>
      <c r="DG164">
        <f t="shared" ref="DG164:DG216" si="72">ROUND(ROUND(AF164,2)*CX164,2)</f>
        <v>0</v>
      </c>
      <c r="DH164">
        <f t="shared" si="60"/>
        <v>0</v>
      </c>
      <c r="DI164">
        <f t="shared" si="61"/>
        <v>0</v>
      </c>
      <c r="DJ164">
        <f>DG164+DH164</f>
        <v>0</v>
      </c>
      <c r="DK164">
        <v>1</v>
      </c>
      <c r="DL164" t="s">
        <v>77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85318860</v>
      </c>
      <c r="C165">
        <v>85321204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79</v>
      </c>
      <c r="J165" t="s">
        <v>524</v>
      </c>
      <c r="K165" t="s">
        <v>80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185</v>
      </c>
      <c r="AT165">
        <v>2.7</v>
      </c>
      <c r="AU165" t="s">
        <v>217</v>
      </c>
      <c r="AV165">
        <v>1</v>
      </c>
      <c r="AW165">
        <v>2</v>
      </c>
      <c r="AX165">
        <v>85321218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185</v>
      </c>
      <c r="DE165" t="s">
        <v>185</v>
      </c>
      <c r="DF165">
        <f t="shared" si="71"/>
        <v>0</v>
      </c>
      <c r="DG165">
        <f t="shared" si="72"/>
        <v>0</v>
      </c>
      <c r="DH165">
        <f t="shared" si="60"/>
        <v>0</v>
      </c>
      <c r="DI165">
        <f t="shared" si="61"/>
        <v>0</v>
      </c>
      <c r="DJ165">
        <f>DG165+DH165</f>
        <v>0</v>
      </c>
      <c r="DK165">
        <v>1</v>
      </c>
      <c r="DL165" t="s">
        <v>185</v>
      </c>
      <c r="DM165">
        <v>0</v>
      </c>
      <c r="DN165" t="s">
        <v>185</v>
      </c>
      <c r="DO165">
        <v>0</v>
      </c>
    </row>
    <row r="166" spans="1:119">
      <c r="A166">
        <f>ROW(Source!A107)</f>
        <v>107</v>
      </c>
      <c r="B166">
        <v>85318860</v>
      </c>
      <c r="C166">
        <v>85321204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85</v>
      </c>
      <c r="J166" t="s">
        <v>525</v>
      </c>
      <c r="K166" t="s">
        <v>86</v>
      </c>
      <c r="L166">
        <v>1346</v>
      </c>
      <c r="N166">
        <v>1009</v>
      </c>
      <c r="O166" t="s">
        <v>87</v>
      </c>
      <c r="P166" t="s">
        <v>87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185</v>
      </c>
      <c r="AT166">
        <v>0.9</v>
      </c>
      <c r="AU166" t="s">
        <v>185</v>
      </c>
      <c r="AV166">
        <v>0</v>
      </c>
      <c r="AW166">
        <v>2</v>
      </c>
      <c r="AX166">
        <v>85321219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185</v>
      </c>
      <c r="DE166" t="s">
        <v>185</v>
      </c>
      <c r="DF166">
        <f>ROUND(ROUND(AE166*AI166,2)*CX166,2)</f>
        <v>0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0</v>
      </c>
      <c r="DK166">
        <v>0</v>
      </c>
      <c r="DL166" t="s">
        <v>185</v>
      </c>
      <c r="DM166">
        <v>0</v>
      </c>
      <c r="DN166" t="s">
        <v>185</v>
      </c>
      <c r="DO166">
        <v>0</v>
      </c>
    </row>
    <row r="167" spans="1:119">
      <c r="A167">
        <f>ROW(Source!A107)</f>
        <v>107</v>
      </c>
      <c r="B167">
        <v>85318860</v>
      </c>
      <c r="C167">
        <v>85321204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594</v>
      </c>
      <c r="J167" t="s">
        <v>595</v>
      </c>
      <c r="K167" t="s">
        <v>596</v>
      </c>
      <c r="L167">
        <v>1346</v>
      </c>
      <c r="N167">
        <v>1009</v>
      </c>
      <c r="O167" t="s">
        <v>87</v>
      </c>
      <c r="P167" t="s">
        <v>87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185</v>
      </c>
      <c r="AT167">
        <v>3.7</v>
      </c>
      <c r="AU167" t="s">
        <v>185</v>
      </c>
      <c r="AV167">
        <v>0</v>
      </c>
      <c r="AW167">
        <v>2</v>
      </c>
      <c r="AX167">
        <v>85321220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185</v>
      </c>
      <c r="DE167" t="s">
        <v>185</v>
      </c>
      <c r="DF167">
        <f>ROUND(ROUND(AE167*AI167,2)*CX167,2)</f>
        <v>0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0</v>
      </c>
      <c r="DK167">
        <v>0</v>
      </c>
      <c r="DL167" t="s">
        <v>185</v>
      </c>
      <c r="DM167">
        <v>0</v>
      </c>
      <c r="DN167" t="s">
        <v>185</v>
      </c>
      <c r="DO167">
        <v>0</v>
      </c>
    </row>
    <row r="168" spans="1:119">
      <c r="A168">
        <f>ROW(Source!A107)</f>
        <v>107</v>
      </c>
      <c r="B168">
        <v>85318860</v>
      </c>
      <c r="C168">
        <v>85321204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234</v>
      </c>
      <c r="J168" t="s">
        <v>185</v>
      </c>
      <c r="K168" t="s">
        <v>235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185</v>
      </c>
      <c r="AT168">
        <v>2</v>
      </c>
      <c r="AU168" t="s">
        <v>185</v>
      </c>
      <c r="AV168">
        <v>0</v>
      </c>
      <c r="AW168">
        <v>2</v>
      </c>
      <c r="AX168">
        <v>85321221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185</v>
      </c>
      <c r="DE168" t="s">
        <v>185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185</v>
      </c>
      <c r="DM168">
        <v>0</v>
      </c>
      <c r="DN168" t="s">
        <v>185</v>
      </c>
      <c r="DO168">
        <v>0</v>
      </c>
    </row>
    <row r="169" spans="1:119">
      <c r="A169">
        <f>ROW(Source!A107)</f>
        <v>107</v>
      </c>
      <c r="B169">
        <v>85318860</v>
      </c>
      <c r="C169">
        <v>85321204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339</v>
      </c>
      <c r="J169" t="s">
        <v>185</v>
      </c>
      <c r="K169" t="s">
        <v>349</v>
      </c>
      <c r="L169">
        <v>1301</v>
      </c>
      <c r="N169">
        <v>1003</v>
      </c>
      <c r="O169" t="s">
        <v>341</v>
      </c>
      <c r="P169" t="s">
        <v>341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185</v>
      </c>
      <c r="AT169">
        <v>100</v>
      </c>
      <c r="AU169" t="s">
        <v>185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185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0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185</v>
      </c>
      <c r="DE169" t="s">
        <v>185</v>
      </c>
      <c r="DF169">
        <f t="shared" si="73"/>
        <v>0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0</v>
      </c>
      <c r="DK169">
        <v>0</v>
      </c>
      <c r="DL169" t="s">
        <v>185</v>
      </c>
      <c r="DM169">
        <v>0</v>
      </c>
      <c r="DN169" t="s">
        <v>185</v>
      </c>
      <c r="DO169">
        <v>0</v>
      </c>
    </row>
    <row r="170" spans="1:119">
      <c r="A170">
        <f>ROW(Source!A108)</f>
        <v>108</v>
      </c>
      <c r="B170">
        <v>85318795</v>
      </c>
      <c r="C170">
        <v>85321204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66</v>
      </c>
      <c r="J170" t="s">
        <v>185</v>
      </c>
      <c r="K170" t="s">
        <v>67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185</v>
      </c>
      <c r="AT170">
        <v>14.4</v>
      </c>
      <c r="AU170" t="s">
        <v>217</v>
      </c>
      <c r="AV170">
        <v>1</v>
      </c>
      <c r="AW170">
        <v>2</v>
      </c>
      <c r="AX170">
        <v>85321214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0</v>
      </c>
      <c r="CV170">
        <f>ROUND(Y170*Source!I108,7)</f>
        <v>0</v>
      </c>
      <c r="CW170">
        <v>0</v>
      </c>
      <c r="CX170">
        <f>ROUND(Y170*Source!I108,7)</f>
        <v>0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185</v>
      </c>
      <c r="DE170" t="s">
        <v>185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0</v>
      </c>
      <c r="DJ170">
        <f>DI170</f>
        <v>0</v>
      </c>
      <c r="DK170">
        <v>1</v>
      </c>
      <c r="DL170" t="s">
        <v>185</v>
      </c>
      <c r="DM170">
        <v>0</v>
      </c>
      <c r="DN170" t="s">
        <v>185</v>
      </c>
      <c r="DO170">
        <v>0</v>
      </c>
    </row>
    <row r="171" spans="1:119">
      <c r="A171">
        <f>ROW(Source!A108)</f>
        <v>108</v>
      </c>
      <c r="B171">
        <v>85318795</v>
      </c>
      <c r="C171">
        <v>85321204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520</v>
      </c>
      <c r="J171" t="s">
        <v>185</v>
      </c>
      <c r="K171" t="s">
        <v>521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185</v>
      </c>
      <c r="AT171">
        <v>0.4</v>
      </c>
      <c r="AU171" t="s">
        <v>217</v>
      </c>
      <c r="AV171">
        <v>2</v>
      </c>
      <c r="AW171">
        <v>2</v>
      </c>
      <c r="AX171">
        <v>85321215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185</v>
      </c>
      <c r="DE171" t="s">
        <v>185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185</v>
      </c>
      <c r="DM171">
        <v>0</v>
      </c>
      <c r="DN171" t="s">
        <v>185</v>
      </c>
      <c r="DO171">
        <v>0</v>
      </c>
    </row>
    <row r="172" spans="1:119">
      <c r="A172">
        <f>ROW(Source!A108)</f>
        <v>108</v>
      </c>
      <c r="B172">
        <v>85318795</v>
      </c>
      <c r="C172">
        <v>85321204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70</v>
      </c>
      <c r="J172" t="s">
        <v>522</v>
      </c>
      <c r="K172" t="s">
        <v>71</v>
      </c>
      <c r="L172">
        <v>1368</v>
      </c>
      <c r="N172">
        <v>1011</v>
      </c>
      <c r="O172" t="s">
        <v>72</v>
      </c>
      <c r="P172" t="s">
        <v>72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185</v>
      </c>
      <c r="AT172">
        <v>0.2</v>
      </c>
      <c r="AU172" t="s">
        <v>217</v>
      </c>
      <c r="AV172">
        <v>1</v>
      </c>
      <c r="AW172">
        <v>2</v>
      </c>
      <c r="AX172">
        <v>85321216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</v>
      </c>
      <c r="CX172">
        <f>ROUND(Y172*Source!I108,7)</f>
        <v>0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185</v>
      </c>
      <c r="DE172" t="s">
        <v>185</v>
      </c>
      <c r="DF172">
        <f t="shared" si="73"/>
        <v>0</v>
      </c>
      <c r="DG172">
        <f t="shared" si="72"/>
        <v>0</v>
      </c>
      <c r="DH172">
        <f t="shared" si="60"/>
        <v>0</v>
      </c>
      <c r="DI172">
        <f t="shared" si="61"/>
        <v>0</v>
      </c>
      <c r="DJ172">
        <f>DG172+DH172</f>
        <v>0</v>
      </c>
      <c r="DK172">
        <v>1</v>
      </c>
      <c r="DL172" t="s">
        <v>73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85318795</v>
      </c>
      <c r="C173">
        <v>85321204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75</v>
      </c>
      <c r="J173" t="s">
        <v>523</v>
      </c>
      <c r="K173" t="s">
        <v>76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185</v>
      </c>
      <c r="AT173">
        <v>0.2</v>
      </c>
      <c r="AU173" t="s">
        <v>217</v>
      </c>
      <c r="AV173">
        <v>1</v>
      </c>
      <c r="AW173">
        <v>2</v>
      </c>
      <c r="AX173">
        <v>85321217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</v>
      </c>
      <c r="CX173">
        <f>ROUND(Y173*Source!I108,7)</f>
        <v>0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185</v>
      </c>
      <c r="DE173" t="s">
        <v>185</v>
      </c>
      <c r="DF173">
        <f t="shared" si="73"/>
        <v>0</v>
      </c>
      <c r="DG173">
        <f t="shared" si="72"/>
        <v>0</v>
      </c>
      <c r="DH173">
        <f t="shared" si="60"/>
        <v>0</v>
      </c>
      <c r="DI173">
        <f t="shared" si="61"/>
        <v>0</v>
      </c>
      <c r="DJ173">
        <f>DG173+DH173</f>
        <v>0</v>
      </c>
      <c r="DK173">
        <v>1</v>
      </c>
      <c r="DL173" t="s">
        <v>77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85318795</v>
      </c>
      <c r="C174">
        <v>85321204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524</v>
      </c>
      <c r="K174" t="s">
        <v>80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185</v>
      </c>
      <c r="AT174">
        <v>2.7</v>
      </c>
      <c r="AU174" t="s">
        <v>217</v>
      </c>
      <c r="AV174">
        <v>1</v>
      </c>
      <c r="AW174">
        <v>2</v>
      </c>
      <c r="AX174">
        <v>85321218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185</v>
      </c>
      <c r="DE174" t="s">
        <v>185</v>
      </c>
      <c r="DF174">
        <f t="shared" si="73"/>
        <v>0</v>
      </c>
      <c r="DG174">
        <f t="shared" si="72"/>
        <v>0</v>
      </c>
      <c r="DH174">
        <f t="shared" si="60"/>
        <v>0</v>
      </c>
      <c r="DI174">
        <f t="shared" si="61"/>
        <v>0</v>
      </c>
      <c r="DJ174">
        <f>DG174+DH174</f>
        <v>0</v>
      </c>
      <c r="DK174">
        <v>1</v>
      </c>
      <c r="DL174" t="s">
        <v>185</v>
      </c>
      <c r="DM174">
        <v>0</v>
      </c>
      <c r="DN174" t="s">
        <v>185</v>
      </c>
      <c r="DO174">
        <v>0</v>
      </c>
    </row>
    <row r="175" spans="1:119">
      <c r="A175">
        <f>ROW(Source!A108)</f>
        <v>108</v>
      </c>
      <c r="B175">
        <v>85318795</v>
      </c>
      <c r="C175">
        <v>85321204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85</v>
      </c>
      <c r="J175" t="s">
        <v>525</v>
      </c>
      <c r="K175" t="s">
        <v>86</v>
      </c>
      <c r="L175">
        <v>1346</v>
      </c>
      <c r="N175">
        <v>1009</v>
      </c>
      <c r="O175" t="s">
        <v>87</v>
      </c>
      <c r="P175" t="s">
        <v>87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185</v>
      </c>
      <c r="AT175">
        <v>0.9</v>
      </c>
      <c r="AU175" t="s">
        <v>185</v>
      </c>
      <c r="AV175">
        <v>0</v>
      </c>
      <c r="AW175">
        <v>2</v>
      </c>
      <c r="AX175">
        <v>85321219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185</v>
      </c>
      <c r="DE175" t="s">
        <v>185</v>
      </c>
      <c r="DF175">
        <f>ROUND(ROUND(AE175*AI175,2)*CX175,2)</f>
        <v>0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0</v>
      </c>
      <c r="DK175">
        <v>0</v>
      </c>
      <c r="DL175" t="s">
        <v>185</v>
      </c>
      <c r="DM175">
        <v>0</v>
      </c>
      <c r="DN175" t="s">
        <v>185</v>
      </c>
      <c r="DO175">
        <v>0</v>
      </c>
    </row>
    <row r="176" spans="1:119">
      <c r="A176">
        <f>ROW(Source!A108)</f>
        <v>108</v>
      </c>
      <c r="B176">
        <v>85318795</v>
      </c>
      <c r="C176">
        <v>85321204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594</v>
      </c>
      <c r="J176" t="s">
        <v>595</v>
      </c>
      <c r="K176" t="s">
        <v>596</v>
      </c>
      <c r="L176">
        <v>1346</v>
      </c>
      <c r="N176">
        <v>1009</v>
      </c>
      <c r="O176" t="s">
        <v>87</v>
      </c>
      <c r="P176" t="s">
        <v>87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185</v>
      </c>
      <c r="AT176">
        <v>3.7</v>
      </c>
      <c r="AU176" t="s">
        <v>185</v>
      </c>
      <c r="AV176">
        <v>0</v>
      </c>
      <c r="AW176">
        <v>2</v>
      </c>
      <c r="AX176">
        <v>85321220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185</v>
      </c>
      <c r="DE176" t="s">
        <v>185</v>
      </c>
      <c r="DF176">
        <f>ROUND(ROUND(AE176*AI176,2)*CX176,2)</f>
        <v>0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0</v>
      </c>
      <c r="DK176">
        <v>0</v>
      </c>
      <c r="DL176" t="s">
        <v>185</v>
      </c>
      <c r="DM176">
        <v>0</v>
      </c>
      <c r="DN176" t="s">
        <v>185</v>
      </c>
      <c r="DO176">
        <v>0</v>
      </c>
    </row>
    <row r="177" spans="1:119">
      <c r="A177">
        <f>ROW(Source!A108)</f>
        <v>108</v>
      </c>
      <c r="B177">
        <v>85318795</v>
      </c>
      <c r="C177">
        <v>85321204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234</v>
      </c>
      <c r="J177" t="s">
        <v>185</v>
      </c>
      <c r="K177" t="s">
        <v>235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185</v>
      </c>
      <c r="AT177">
        <v>2</v>
      </c>
      <c r="AU177" t="s">
        <v>185</v>
      </c>
      <c r="AV177">
        <v>0</v>
      </c>
      <c r="AW177">
        <v>2</v>
      </c>
      <c r="AX177">
        <v>85321221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185</v>
      </c>
      <c r="DE177" t="s">
        <v>185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185</v>
      </c>
      <c r="DM177">
        <v>0</v>
      </c>
      <c r="DN177" t="s">
        <v>185</v>
      </c>
      <c r="DO177">
        <v>0</v>
      </c>
    </row>
    <row r="178" spans="1:119">
      <c r="A178">
        <f>ROW(Source!A108)</f>
        <v>108</v>
      </c>
      <c r="B178">
        <v>85318795</v>
      </c>
      <c r="C178">
        <v>85321204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339</v>
      </c>
      <c r="J178" t="s">
        <v>185</v>
      </c>
      <c r="K178" t="s">
        <v>349</v>
      </c>
      <c r="L178">
        <v>1301</v>
      </c>
      <c r="N178">
        <v>1003</v>
      </c>
      <c r="O178" t="s">
        <v>341</v>
      </c>
      <c r="P178" t="s">
        <v>341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185</v>
      </c>
      <c r="AT178">
        <v>100</v>
      </c>
      <c r="AU178" t="s">
        <v>185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185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0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185</v>
      </c>
      <c r="DE178" t="s">
        <v>185</v>
      </c>
      <c r="DF178">
        <f t="shared" si="74"/>
        <v>0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0</v>
      </c>
      <c r="DK178">
        <v>0</v>
      </c>
      <c r="DL178" t="s">
        <v>185</v>
      </c>
      <c r="DM178">
        <v>0</v>
      </c>
      <c r="DN178" t="s">
        <v>185</v>
      </c>
      <c r="DO178">
        <v>0</v>
      </c>
    </row>
    <row r="179" spans="1:119">
      <c r="A179">
        <f>ROW(Source!A278)</f>
        <v>278</v>
      </c>
      <c r="B179">
        <v>85318860</v>
      </c>
      <c r="C179">
        <v>85321232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155</v>
      </c>
      <c r="J179" t="s">
        <v>185</v>
      </c>
      <c r="K179" t="s">
        <v>156</v>
      </c>
      <c r="L179">
        <v>1369</v>
      </c>
      <c r="N179">
        <v>1013</v>
      </c>
      <c r="O179" t="s">
        <v>157</v>
      </c>
      <c r="P179" t="s">
        <v>157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185</v>
      </c>
      <c r="AT179">
        <v>0.5</v>
      </c>
      <c r="AU179" t="s">
        <v>410</v>
      </c>
      <c r="AV179">
        <v>1</v>
      </c>
      <c r="AW179">
        <v>2</v>
      </c>
      <c r="AX179">
        <v>85321235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1635.69</v>
      </c>
      <c r="CV179">
        <f>ROUND(Y179*Source!I278,7)</f>
        <v>1.8</v>
      </c>
      <c r="CW179">
        <v>0</v>
      </c>
      <c r="CX179">
        <f>ROUND(Y179*Source!I278,7)</f>
        <v>1.8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185</v>
      </c>
      <c r="DE179" t="s">
        <v>185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1962.83</v>
      </c>
      <c r="DJ179">
        <f t="shared" ref="DJ179:DJ216" si="81">DI179</f>
        <v>1962.83</v>
      </c>
      <c r="DK179">
        <v>1</v>
      </c>
      <c r="DL179" t="s">
        <v>185</v>
      </c>
      <c r="DM179">
        <v>0</v>
      </c>
      <c r="DN179" t="s">
        <v>185</v>
      </c>
      <c r="DO179">
        <v>0</v>
      </c>
    </row>
    <row r="180" spans="1:119">
      <c r="A180">
        <f>ROW(Source!A278)</f>
        <v>278</v>
      </c>
      <c r="B180">
        <v>85318860</v>
      </c>
      <c r="C180">
        <v>85321232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158</v>
      </c>
      <c r="J180" t="s">
        <v>185</v>
      </c>
      <c r="K180" t="s">
        <v>159</v>
      </c>
      <c r="L180">
        <v>1369</v>
      </c>
      <c r="N180">
        <v>1013</v>
      </c>
      <c r="O180" t="s">
        <v>157</v>
      </c>
      <c r="P180" t="s">
        <v>157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185</v>
      </c>
      <c r="AT180">
        <v>0.5</v>
      </c>
      <c r="AU180" t="s">
        <v>410</v>
      </c>
      <c r="AV180">
        <v>1</v>
      </c>
      <c r="AW180">
        <v>2</v>
      </c>
      <c r="AX180">
        <v>85321236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1599.35</v>
      </c>
      <c r="CV180">
        <f>ROUND(Y180*Source!I278,7)</f>
        <v>1.8</v>
      </c>
      <c r="CW180">
        <v>0</v>
      </c>
      <c r="CX180">
        <f>ROUND(Y180*Source!I278,7)</f>
        <v>1.8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185</v>
      </c>
      <c r="DE180" t="s">
        <v>185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1919.21</v>
      </c>
      <c r="DJ180">
        <f t="shared" si="81"/>
        <v>1919.21</v>
      </c>
      <c r="DK180">
        <v>1</v>
      </c>
      <c r="DL180" t="s">
        <v>185</v>
      </c>
      <c r="DM180">
        <v>0</v>
      </c>
      <c r="DN180" t="s">
        <v>185</v>
      </c>
      <c r="DO180">
        <v>0</v>
      </c>
    </row>
    <row r="181" spans="1:119">
      <c r="A181">
        <f>ROW(Source!A279)</f>
        <v>279</v>
      </c>
      <c r="B181">
        <v>85318795</v>
      </c>
      <c r="C181">
        <v>85321232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155</v>
      </c>
      <c r="J181" t="s">
        <v>185</v>
      </c>
      <c r="K181" t="s">
        <v>156</v>
      </c>
      <c r="L181">
        <v>1369</v>
      </c>
      <c r="N181">
        <v>1013</v>
      </c>
      <c r="O181" t="s">
        <v>157</v>
      </c>
      <c r="P181" t="s">
        <v>157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185</v>
      </c>
      <c r="AT181">
        <v>0.5</v>
      </c>
      <c r="AU181" t="s">
        <v>410</v>
      </c>
      <c r="AV181">
        <v>1</v>
      </c>
      <c r="AW181">
        <v>2</v>
      </c>
      <c r="AX181">
        <v>85321235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1635.69</v>
      </c>
      <c r="CV181">
        <f>ROUND(Y181*Source!I279,7)</f>
        <v>1.8</v>
      </c>
      <c r="CW181">
        <v>0</v>
      </c>
      <c r="CX181">
        <f>ROUND(Y181*Source!I279,7)</f>
        <v>1.8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185</v>
      </c>
      <c r="DE181" t="s">
        <v>185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1962.83</v>
      </c>
      <c r="DJ181">
        <f t="shared" si="81"/>
        <v>1962.83</v>
      </c>
      <c r="DK181">
        <v>1</v>
      </c>
      <c r="DL181" t="s">
        <v>185</v>
      </c>
      <c r="DM181">
        <v>0</v>
      </c>
      <c r="DN181" t="s">
        <v>185</v>
      </c>
      <c r="DO181">
        <v>0</v>
      </c>
    </row>
    <row r="182" spans="1:119">
      <c r="A182">
        <f>ROW(Source!A279)</f>
        <v>279</v>
      </c>
      <c r="B182">
        <v>85318795</v>
      </c>
      <c r="C182">
        <v>85321232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158</v>
      </c>
      <c r="J182" t="s">
        <v>185</v>
      </c>
      <c r="K182" t="s">
        <v>159</v>
      </c>
      <c r="L182">
        <v>1369</v>
      </c>
      <c r="N182">
        <v>1013</v>
      </c>
      <c r="O182" t="s">
        <v>157</v>
      </c>
      <c r="P182" t="s">
        <v>157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185</v>
      </c>
      <c r="AT182">
        <v>0.5</v>
      </c>
      <c r="AU182" t="s">
        <v>410</v>
      </c>
      <c r="AV182">
        <v>1</v>
      </c>
      <c r="AW182">
        <v>2</v>
      </c>
      <c r="AX182">
        <v>85321236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1599.35</v>
      </c>
      <c r="CV182">
        <f>ROUND(Y182*Source!I279,7)</f>
        <v>1.8</v>
      </c>
      <c r="CW182">
        <v>0</v>
      </c>
      <c r="CX182">
        <f>ROUND(Y182*Source!I279,7)</f>
        <v>1.8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185</v>
      </c>
      <c r="DE182" t="s">
        <v>185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1919.21</v>
      </c>
      <c r="DJ182">
        <f t="shared" si="81"/>
        <v>1919.21</v>
      </c>
      <c r="DK182">
        <v>1</v>
      </c>
      <c r="DL182" t="s">
        <v>185</v>
      </c>
      <c r="DM182">
        <v>0</v>
      </c>
      <c r="DN182" t="s">
        <v>185</v>
      </c>
      <c r="DO182">
        <v>0</v>
      </c>
    </row>
    <row r="183" spans="1:119">
      <c r="A183">
        <f>ROW(Source!A280)</f>
        <v>280</v>
      </c>
      <c r="B183">
        <v>85318860</v>
      </c>
      <c r="C183">
        <v>85321237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155</v>
      </c>
      <c r="J183" t="s">
        <v>185</v>
      </c>
      <c r="K183" t="s">
        <v>156</v>
      </c>
      <c r="L183">
        <v>1369</v>
      </c>
      <c r="N183">
        <v>1013</v>
      </c>
      <c r="O183" t="s">
        <v>157</v>
      </c>
      <c r="P183" t="s">
        <v>157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185</v>
      </c>
      <c r="AT183">
        <v>6.48</v>
      </c>
      <c r="AU183" t="s">
        <v>410</v>
      </c>
      <c r="AV183">
        <v>1</v>
      </c>
      <c r="AW183">
        <v>2</v>
      </c>
      <c r="AX183">
        <v>85321240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423.97</v>
      </c>
      <c r="CV183">
        <f>ROUND(Y183*Source!I280,7)</f>
        <v>0.46656</v>
      </c>
      <c r="CW183">
        <v>0</v>
      </c>
      <c r="CX183">
        <f>ROUND(Y183*Source!I280,7)</f>
        <v>0.46656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185</v>
      </c>
      <c r="DE183" t="s">
        <v>185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508.77</v>
      </c>
      <c r="DJ183">
        <f t="shared" si="81"/>
        <v>508.77</v>
      </c>
      <c r="DK183">
        <v>1</v>
      </c>
      <c r="DL183" t="s">
        <v>185</v>
      </c>
      <c r="DM183">
        <v>0</v>
      </c>
      <c r="DN183" t="s">
        <v>185</v>
      </c>
      <c r="DO183">
        <v>0</v>
      </c>
    </row>
    <row r="184" spans="1:119">
      <c r="A184">
        <f>ROW(Source!A280)</f>
        <v>280</v>
      </c>
      <c r="B184">
        <v>85318860</v>
      </c>
      <c r="C184">
        <v>85321237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158</v>
      </c>
      <c r="J184" t="s">
        <v>185</v>
      </c>
      <c r="K184" t="s">
        <v>159</v>
      </c>
      <c r="L184">
        <v>1369</v>
      </c>
      <c r="N184">
        <v>1013</v>
      </c>
      <c r="O184" t="s">
        <v>157</v>
      </c>
      <c r="P184" t="s">
        <v>157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185</v>
      </c>
      <c r="AT184">
        <v>6.48</v>
      </c>
      <c r="AU184" t="s">
        <v>410</v>
      </c>
      <c r="AV184">
        <v>1</v>
      </c>
      <c r="AW184">
        <v>2</v>
      </c>
      <c r="AX184">
        <v>85321241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414.55</v>
      </c>
      <c r="CV184">
        <f>ROUND(Y184*Source!I280,7)</f>
        <v>0.46656</v>
      </c>
      <c r="CW184">
        <v>0</v>
      </c>
      <c r="CX184">
        <f>ROUND(Y184*Source!I280,7)</f>
        <v>0.46656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185</v>
      </c>
      <c r="DE184" t="s">
        <v>185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497.46</v>
      </c>
      <c r="DJ184">
        <f t="shared" si="81"/>
        <v>497.46</v>
      </c>
      <c r="DK184">
        <v>1</v>
      </c>
      <c r="DL184" t="s">
        <v>185</v>
      </c>
      <c r="DM184">
        <v>0</v>
      </c>
      <c r="DN184" t="s">
        <v>185</v>
      </c>
      <c r="DO184">
        <v>0</v>
      </c>
    </row>
    <row r="185" spans="1:119">
      <c r="A185">
        <f>ROW(Source!A281)</f>
        <v>281</v>
      </c>
      <c r="B185">
        <v>85318795</v>
      </c>
      <c r="C185">
        <v>85321237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155</v>
      </c>
      <c r="J185" t="s">
        <v>185</v>
      </c>
      <c r="K185" t="s">
        <v>156</v>
      </c>
      <c r="L185">
        <v>1369</v>
      </c>
      <c r="N185">
        <v>1013</v>
      </c>
      <c r="O185" t="s">
        <v>157</v>
      </c>
      <c r="P185" t="s">
        <v>157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185</v>
      </c>
      <c r="AT185">
        <v>6.48</v>
      </c>
      <c r="AU185" t="s">
        <v>410</v>
      </c>
      <c r="AV185">
        <v>1</v>
      </c>
      <c r="AW185">
        <v>2</v>
      </c>
      <c r="AX185">
        <v>85321240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423.97</v>
      </c>
      <c r="CV185">
        <f>ROUND(Y185*Source!I281,7)</f>
        <v>0.46656</v>
      </c>
      <c r="CW185">
        <v>0</v>
      </c>
      <c r="CX185">
        <f>ROUND(Y185*Source!I281,7)</f>
        <v>0.46656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185</v>
      </c>
      <c r="DE185" t="s">
        <v>185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508.77</v>
      </c>
      <c r="DJ185">
        <f t="shared" si="81"/>
        <v>508.77</v>
      </c>
      <c r="DK185">
        <v>1</v>
      </c>
      <c r="DL185" t="s">
        <v>185</v>
      </c>
      <c r="DM185">
        <v>0</v>
      </c>
      <c r="DN185" t="s">
        <v>185</v>
      </c>
      <c r="DO185">
        <v>0</v>
      </c>
    </row>
    <row r="186" spans="1:119">
      <c r="A186">
        <f>ROW(Source!A281)</f>
        <v>281</v>
      </c>
      <c r="B186">
        <v>85318795</v>
      </c>
      <c r="C186">
        <v>85321237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158</v>
      </c>
      <c r="J186" t="s">
        <v>185</v>
      </c>
      <c r="K186" t="s">
        <v>159</v>
      </c>
      <c r="L186">
        <v>1369</v>
      </c>
      <c r="N186">
        <v>1013</v>
      </c>
      <c r="O186" t="s">
        <v>157</v>
      </c>
      <c r="P186" t="s">
        <v>157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185</v>
      </c>
      <c r="AT186">
        <v>6.48</v>
      </c>
      <c r="AU186" t="s">
        <v>410</v>
      </c>
      <c r="AV186">
        <v>1</v>
      </c>
      <c r="AW186">
        <v>2</v>
      </c>
      <c r="AX186">
        <v>85321241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414.55</v>
      </c>
      <c r="CV186">
        <f>ROUND(Y186*Source!I281,7)</f>
        <v>0.46656</v>
      </c>
      <c r="CW186">
        <v>0</v>
      </c>
      <c r="CX186">
        <f>ROUND(Y186*Source!I281,7)</f>
        <v>0.46656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185</v>
      </c>
      <c r="DE186" t="s">
        <v>185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497.46</v>
      </c>
      <c r="DJ186">
        <f t="shared" si="81"/>
        <v>497.46</v>
      </c>
      <c r="DK186">
        <v>1</v>
      </c>
      <c r="DL186" t="s">
        <v>185</v>
      </c>
      <c r="DM186">
        <v>0</v>
      </c>
      <c r="DN186" t="s">
        <v>185</v>
      </c>
      <c r="DO186">
        <v>0</v>
      </c>
    </row>
    <row r="187" spans="1:119">
      <c r="A187">
        <f>ROW(Source!A282)</f>
        <v>282</v>
      </c>
      <c r="B187">
        <v>85318860</v>
      </c>
      <c r="C187">
        <v>85321242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155</v>
      </c>
      <c r="J187" t="s">
        <v>185</v>
      </c>
      <c r="K187" t="s">
        <v>156</v>
      </c>
      <c r="L187">
        <v>1369</v>
      </c>
      <c r="N187">
        <v>1013</v>
      </c>
      <c r="O187" t="s">
        <v>157</v>
      </c>
      <c r="P187" t="s">
        <v>157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185</v>
      </c>
      <c r="AT187">
        <v>1.62</v>
      </c>
      <c r="AU187" t="s">
        <v>410</v>
      </c>
      <c r="AV187">
        <v>1</v>
      </c>
      <c r="AW187">
        <v>2</v>
      </c>
      <c r="AX187">
        <v>85321245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1766.55</v>
      </c>
      <c r="CV187">
        <f>ROUND(Y187*Source!I282,7)</f>
        <v>1.944</v>
      </c>
      <c r="CW187">
        <v>0</v>
      </c>
      <c r="CX187">
        <f>ROUND(Y187*Source!I282,7)</f>
        <v>1.944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185</v>
      </c>
      <c r="DE187" t="s">
        <v>185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2119.85</v>
      </c>
      <c r="DJ187">
        <f t="shared" si="81"/>
        <v>2119.85</v>
      </c>
      <c r="DK187">
        <v>1</v>
      </c>
      <c r="DL187" t="s">
        <v>185</v>
      </c>
      <c r="DM187">
        <v>0</v>
      </c>
      <c r="DN187" t="s">
        <v>185</v>
      </c>
      <c r="DO187">
        <v>0</v>
      </c>
    </row>
    <row r="188" spans="1:119">
      <c r="A188">
        <f>ROW(Source!A282)</f>
        <v>282</v>
      </c>
      <c r="B188">
        <v>85318860</v>
      </c>
      <c r="C188">
        <v>85321242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158</v>
      </c>
      <c r="J188" t="s">
        <v>185</v>
      </c>
      <c r="K188" t="s">
        <v>159</v>
      </c>
      <c r="L188">
        <v>1369</v>
      </c>
      <c r="N188">
        <v>1013</v>
      </c>
      <c r="O188" t="s">
        <v>157</v>
      </c>
      <c r="P188" t="s">
        <v>157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185</v>
      </c>
      <c r="AT188">
        <v>1.62</v>
      </c>
      <c r="AU188" t="s">
        <v>410</v>
      </c>
      <c r="AV188">
        <v>1</v>
      </c>
      <c r="AW188">
        <v>2</v>
      </c>
      <c r="AX188">
        <v>85321246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1727.29</v>
      </c>
      <c r="CV188">
        <f>ROUND(Y188*Source!I282,7)</f>
        <v>1.944</v>
      </c>
      <c r="CW188">
        <v>0</v>
      </c>
      <c r="CX188">
        <f>ROUND(Y188*Source!I282,7)</f>
        <v>1.944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185</v>
      </c>
      <c r="DE188" t="s">
        <v>185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2072.75</v>
      </c>
      <c r="DJ188">
        <f t="shared" si="81"/>
        <v>2072.75</v>
      </c>
      <c r="DK188">
        <v>1</v>
      </c>
      <c r="DL188" t="s">
        <v>185</v>
      </c>
      <c r="DM188">
        <v>0</v>
      </c>
      <c r="DN188" t="s">
        <v>185</v>
      </c>
      <c r="DO188">
        <v>0</v>
      </c>
    </row>
    <row r="189" spans="1:119">
      <c r="A189">
        <f>ROW(Source!A283)</f>
        <v>283</v>
      </c>
      <c r="B189">
        <v>85318795</v>
      </c>
      <c r="C189">
        <v>85321242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155</v>
      </c>
      <c r="J189" t="s">
        <v>185</v>
      </c>
      <c r="K189" t="s">
        <v>156</v>
      </c>
      <c r="L189">
        <v>1369</v>
      </c>
      <c r="N189">
        <v>1013</v>
      </c>
      <c r="O189" t="s">
        <v>157</v>
      </c>
      <c r="P189" t="s">
        <v>157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185</v>
      </c>
      <c r="AT189">
        <v>1.62</v>
      </c>
      <c r="AU189" t="s">
        <v>410</v>
      </c>
      <c r="AV189">
        <v>1</v>
      </c>
      <c r="AW189">
        <v>2</v>
      </c>
      <c r="AX189">
        <v>85321245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1766.55</v>
      </c>
      <c r="CV189">
        <f>ROUND(Y189*Source!I283,7)</f>
        <v>1.944</v>
      </c>
      <c r="CW189">
        <v>0</v>
      </c>
      <c r="CX189">
        <f>ROUND(Y189*Source!I283,7)</f>
        <v>1.944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185</v>
      </c>
      <c r="DE189" t="s">
        <v>185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2119.85</v>
      </c>
      <c r="DJ189">
        <f t="shared" si="81"/>
        <v>2119.85</v>
      </c>
      <c r="DK189">
        <v>1</v>
      </c>
      <c r="DL189" t="s">
        <v>185</v>
      </c>
      <c r="DM189">
        <v>0</v>
      </c>
      <c r="DN189" t="s">
        <v>185</v>
      </c>
      <c r="DO189">
        <v>0</v>
      </c>
    </row>
    <row r="190" spans="1:119">
      <c r="A190">
        <f>ROW(Source!A283)</f>
        <v>283</v>
      </c>
      <c r="B190">
        <v>85318795</v>
      </c>
      <c r="C190">
        <v>85321242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158</v>
      </c>
      <c r="J190" t="s">
        <v>185</v>
      </c>
      <c r="K190" t="s">
        <v>159</v>
      </c>
      <c r="L190">
        <v>1369</v>
      </c>
      <c r="N190">
        <v>1013</v>
      </c>
      <c r="O190" t="s">
        <v>157</v>
      </c>
      <c r="P190" t="s">
        <v>157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185</v>
      </c>
      <c r="AT190">
        <v>1.62</v>
      </c>
      <c r="AU190" t="s">
        <v>410</v>
      </c>
      <c r="AV190">
        <v>1</v>
      </c>
      <c r="AW190">
        <v>2</v>
      </c>
      <c r="AX190">
        <v>85321246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1727.29</v>
      </c>
      <c r="CV190">
        <f>ROUND(Y190*Source!I283,7)</f>
        <v>1.944</v>
      </c>
      <c r="CW190">
        <v>0</v>
      </c>
      <c r="CX190">
        <f>ROUND(Y190*Source!I283,7)</f>
        <v>1.944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185</v>
      </c>
      <c r="DE190" t="s">
        <v>185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2072.75</v>
      </c>
      <c r="DJ190">
        <f t="shared" si="81"/>
        <v>2072.75</v>
      </c>
      <c r="DK190">
        <v>1</v>
      </c>
      <c r="DL190" t="s">
        <v>185</v>
      </c>
      <c r="DM190">
        <v>0</v>
      </c>
      <c r="DN190" t="s">
        <v>185</v>
      </c>
      <c r="DO190">
        <v>0</v>
      </c>
    </row>
    <row r="191" spans="1:119">
      <c r="A191">
        <f>ROW(Source!A284)</f>
        <v>284</v>
      </c>
      <c r="B191">
        <v>85318860</v>
      </c>
      <c r="C191">
        <v>85321247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155</v>
      </c>
      <c r="J191" t="s">
        <v>185</v>
      </c>
      <c r="K191" t="s">
        <v>156</v>
      </c>
      <c r="L191">
        <v>1369</v>
      </c>
      <c r="N191">
        <v>1013</v>
      </c>
      <c r="O191" t="s">
        <v>157</v>
      </c>
      <c r="P191" t="s">
        <v>157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185</v>
      </c>
      <c r="AT191">
        <v>0.81</v>
      </c>
      <c r="AU191" t="s">
        <v>410</v>
      </c>
      <c r="AV191">
        <v>1</v>
      </c>
      <c r="AW191">
        <v>2</v>
      </c>
      <c r="AX191">
        <v>85321250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883.27</v>
      </c>
      <c r="CV191">
        <f>ROUND(Y191*Source!I284,7)</f>
        <v>0.972</v>
      </c>
      <c r="CW191">
        <v>0</v>
      </c>
      <c r="CX191">
        <f>ROUND(Y191*Source!I284,7)</f>
        <v>0.972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185</v>
      </c>
      <c r="DE191" t="s">
        <v>185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1059.93</v>
      </c>
      <c r="DJ191">
        <f t="shared" si="81"/>
        <v>1059.93</v>
      </c>
      <c r="DK191">
        <v>1</v>
      </c>
      <c r="DL191" t="s">
        <v>185</v>
      </c>
      <c r="DM191">
        <v>0</v>
      </c>
      <c r="DN191" t="s">
        <v>185</v>
      </c>
      <c r="DO191">
        <v>0</v>
      </c>
    </row>
    <row r="192" spans="1:119">
      <c r="A192">
        <f>ROW(Source!A284)</f>
        <v>284</v>
      </c>
      <c r="B192">
        <v>85318860</v>
      </c>
      <c r="C192">
        <v>85321247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158</v>
      </c>
      <c r="J192" t="s">
        <v>185</v>
      </c>
      <c r="K192" t="s">
        <v>159</v>
      </c>
      <c r="L192">
        <v>1369</v>
      </c>
      <c r="N192">
        <v>1013</v>
      </c>
      <c r="O192" t="s">
        <v>157</v>
      </c>
      <c r="P192" t="s">
        <v>157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185</v>
      </c>
      <c r="AT192">
        <v>0.81</v>
      </c>
      <c r="AU192" t="s">
        <v>410</v>
      </c>
      <c r="AV192">
        <v>1</v>
      </c>
      <c r="AW192">
        <v>2</v>
      </c>
      <c r="AX192">
        <v>85321251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863.65</v>
      </c>
      <c r="CV192">
        <f>ROUND(Y192*Source!I284,7)</f>
        <v>0.972</v>
      </c>
      <c r="CW192">
        <v>0</v>
      </c>
      <c r="CX192">
        <f>ROUND(Y192*Source!I284,7)</f>
        <v>0.972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185</v>
      </c>
      <c r="DE192" t="s">
        <v>185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1036.38</v>
      </c>
      <c r="DJ192">
        <f t="shared" si="81"/>
        <v>1036.38</v>
      </c>
      <c r="DK192">
        <v>1</v>
      </c>
      <c r="DL192" t="s">
        <v>185</v>
      </c>
      <c r="DM192">
        <v>0</v>
      </c>
      <c r="DN192" t="s">
        <v>185</v>
      </c>
      <c r="DO192">
        <v>0</v>
      </c>
    </row>
    <row r="193" spans="1:119">
      <c r="A193">
        <f>ROW(Source!A285)</f>
        <v>285</v>
      </c>
      <c r="B193">
        <v>85318795</v>
      </c>
      <c r="C193">
        <v>85321247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155</v>
      </c>
      <c r="J193" t="s">
        <v>185</v>
      </c>
      <c r="K193" t="s">
        <v>156</v>
      </c>
      <c r="L193">
        <v>1369</v>
      </c>
      <c r="N193">
        <v>1013</v>
      </c>
      <c r="O193" t="s">
        <v>157</v>
      </c>
      <c r="P193" t="s">
        <v>157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185</v>
      </c>
      <c r="AT193">
        <v>0.81</v>
      </c>
      <c r="AU193" t="s">
        <v>410</v>
      </c>
      <c r="AV193">
        <v>1</v>
      </c>
      <c r="AW193">
        <v>2</v>
      </c>
      <c r="AX193">
        <v>85321250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883.27</v>
      </c>
      <c r="CV193">
        <f>ROUND(Y193*Source!I285,7)</f>
        <v>0.972</v>
      </c>
      <c r="CW193">
        <v>0</v>
      </c>
      <c r="CX193">
        <f>ROUND(Y193*Source!I285,7)</f>
        <v>0.972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185</v>
      </c>
      <c r="DE193" t="s">
        <v>185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1059.93</v>
      </c>
      <c r="DJ193">
        <f t="shared" si="81"/>
        <v>1059.93</v>
      </c>
      <c r="DK193">
        <v>1</v>
      </c>
      <c r="DL193" t="s">
        <v>185</v>
      </c>
      <c r="DM193">
        <v>0</v>
      </c>
      <c r="DN193" t="s">
        <v>185</v>
      </c>
      <c r="DO193">
        <v>0</v>
      </c>
    </row>
    <row r="194" spans="1:119">
      <c r="A194">
        <f>ROW(Source!A285)</f>
        <v>285</v>
      </c>
      <c r="B194">
        <v>85318795</v>
      </c>
      <c r="C194">
        <v>85321247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158</v>
      </c>
      <c r="J194" t="s">
        <v>185</v>
      </c>
      <c r="K194" t="s">
        <v>159</v>
      </c>
      <c r="L194">
        <v>1369</v>
      </c>
      <c r="N194">
        <v>1013</v>
      </c>
      <c r="O194" t="s">
        <v>157</v>
      </c>
      <c r="P194" t="s">
        <v>157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185</v>
      </c>
      <c r="AT194">
        <v>0.81</v>
      </c>
      <c r="AU194" t="s">
        <v>410</v>
      </c>
      <c r="AV194">
        <v>1</v>
      </c>
      <c r="AW194">
        <v>2</v>
      </c>
      <c r="AX194">
        <v>85321251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863.65</v>
      </c>
      <c r="CV194">
        <f>ROUND(Y194*Source!I285,7)</f>
        <v>0.972</v>
      </c>
      <c r="CW194">
        <v>0</v>
      </c>
      <c r="CX194">
        <f>ROUND(Y194*Source!I285,7)</f>
        <v>0.972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185</v>
      </c>
      <c r="DE194" t="s">
        <v>185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1036.38</v>
      </c>
      <c r="DJ194">
        <f t="shared" si="81"/>
        <v>1036.38</v>
      </c>
      <c r="DK194">
        <v>1</v>
      </c>
      <c r="DL194" t="s">
        <v>185</v>
      </c>
      <c r="DM194">
        <v>0</v>
      </c>
      <c r="DN194" t="s">
        <v>185</v>
      </c>
      <c r="DO194">
        <v>0</v>
      </c>
    </row>
    <row r="195" spans="1:119">
      <c r="A195">
        <f>ROW(Source!A286)</f>
        <v>286</v>
      </c>
      <c r="B195">
        <v>85318860</v>
      </c>
      <c r="C195">
        <v>85321252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171</v>
      </c>
      <c r="J195" t="s">
        <v>185</v>
      </c>
      <c r="K195" t="s">
        <v>172</v>
      </c>
      <c r="L195">
        <v>1369</v>
      </c>
      <c r="N195">
        <v>1013</v>
      </c>
      <c r="O195" t="s">
        <v>157</v>
      </c>
      <c r="P195" t="s">
        <v>157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185</v>
      </c>
      <c r="AT195">
        <v>1.08</v>
      </c>
      <c r="AU195" t="s">
        <v>410</v>
      </c>
      <c r="AV195">
        <v>1</v>
      </c>
      <c r="AW195">
        <v>2</v>
      </c>
      <c r="AX195">
        <v>85321256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876.73</v>
      </c>
      <c r="CV195">
        <f>ROUND(Y195*Source!I286,7)</f>
        <v>1.296</v>
      </c>
      <c r="CW195">
        <v>0</v>
      </c>
      <c r="CX195">
        <f>ROUND(Y195*Source!I286,7)</f>
        <v>1.296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185</v>
      </c>
      <c r="DE195" t="s">
        <v>185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1052.08</v>
      </c>
      <c r="DJ195">
        <f t="shared" si="81"/>
        <v>1052.08</v>
      </c>
      <c r="DK195">
        <v>1</v>
      </c>
      <c r="DL195" t="s">
        <v>185</v>
      </c>
      <c r="DM195">
        <v>0</v>
      </c>
      <c r="DN195" t="s">
        <v>185</v>
      </c>
      <c r="DO195">
        <v>0</v>
      </c>
    </row>
    <row r="196" spans="1:119">
      <c r="A196">
        <f>ROW(Source!A286)</f>
        <v>286</v>
      </c>
      <c r="B196">
        <v>85318860</v>
      </c>
      <c r="C196">
        <v>85321252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173</v>
      </c>
      <c r="J196" t="s">
        <v>185</v>
      </c>
      <c r="K196" t="s">
        <v>174</v>
      </c>
      <c r="L196">
        <v>1369</v>
      </c>
      <c r="N196">
        <v>1013</v>
      </c>
      <c r="O196" t="s">
        <v>157</v>
      </c>
      <c r="P196" t="s">
        <v>157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185</v>
      </c>
      <c r="AT196">
        <v>1.08</v>
      </c>
      <c r="AU196" t="s">
        <v>410</v>
      </c>
      <c r="AV196">
        <v>1</v>
      </c>
      <c r="AW196">
        <v>2</v>
      </c>
      <c r="AX196">
        <v>85321257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837.48</v>
      </c>
      <c r="CV196">
        <f>ROUND(Y196*Source!I286,7)</f>
        <v>1.296</v>
      </c>
      <c r="CW196">
        <v>0</v>
      </c>
      <c r="CX196">
        <f>ROUND(Y196*Source!I286,7)</f>
        <v>1.296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185</v>
      </c>
      <c r="DE196" t="s">
        <v>185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1004.97</v>
      </c>
      <c r="DJ196">
        <f t="shared" si="81"/>
        <v>1004.97</v>
      </c>
      <c r="DK196">
        <v>1</v>
      </c>
      <c r="DL196" t="s">
        <v>185</v>
      </c>
      <c r="DM196">
        <v>0</v>
      </c>
      <c r="DN196" t="s">
        <v>185</v>
      </c>
      <c r="DO196">
        <v>0</v>
      </c>
    </row>
    <row r="197" spans="1:119">
      <c r="A197">
        <f>ROW(Source!A286)</f>
        <v>286</v>
      </c>
      <c r="B197">
        <v>85318860</v>
      </c>
      <c r="C197">
        <v>85321252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175</v>
      </c>
      <c r="J197" t="s">
        <v>185</v>
      </c>
      <c r="K197" t="s">
        <v>176</v>
      </c>
      <c r="L197">
        <v>1369</v>
      </c>
      <c r="N197">
        <v>1013</v>
      </c>
      <c r="O197" t="s">
        <v>157</v>
      </c>
      <c r="P197" t="s">
        <v>157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185</v>
      </c>
      <c r="AT197">
        <v>3.24</v>
      </c>
      <c r="AU197" t="s">
        <v>410</v>
      </c>
      <c r="AV197">
        <v>1</v>
      </c>
      <c r="AW197">
        <v>2</v>
      </c>
      <c r="AX197">
        <v>85321258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3847.14</v>
      </c>
      <c r="CV197">
        <f>ROUND(Y197*Source!I286,7)</f>
        <v>3.888</v>
      </c>
      <c r="CW197">
        <v>0</v>
      </c>
      <c r="CX197">
        <f>ROUND(Y197*Source!I286,7)</f>
        <v>3.888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185</v>
      </c>
      <c r="DE197" t="s">
        <v>185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4616.57</v>
      </c>
      <c r="DJ197">
        <f t="shared" si="81"/>
        <v>4616.57</v>
      </c>
      <c r="DK197">
        <v>1</v>
      </c>
      <c r="DL197" t="s">
        <v>185</v>
      </c>
      <c r="DM197">
        <v>0</v>
      </c>
      <c r="DN197" t="s">
        <v>185</v>
      </c>
      <c r="DO197">
        <v>0</v>
      </c>
    </row>
    <row r="198" spans="1:119">
      <c r="A198">
        <f>ROW(Source!A287)</f>
        <v>287</v>
      </c>
      <c r="B198">
        <v>85318795</v>
      </c>
      <c r="C198">
        <v>85321252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171</v>
      </c>
      <c r="J198" t="s">
        <v>185</v>
      </c>
      <c r="K198" t="s">
        <v>172</v>
      </c>
      <c r="L198">
        <v>1369</v>
      </c>
      <c r="N198">
        <v>1013</v>
      </c>
      <c r="O198" t="s">
        <v>157</v>
      </c>
      <c r="P198" t="s">
        <v>157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185</v>
      </c>
      <c r="AT198">
        <v>1.08</v>
      </c>
      <c r="AU198" t="s">
        <v>410</v>
      </c>
      <c r="AV198">
        <v>1</v>
      </c>
      <c r="AW198">
        <v>2</v>
      </c>
      <c r="AX198">
        <v>85321256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876.73</v>
      </c>
      <c r="CV198">
        <f>ROUND(Y198*Source!I287,7)</f>
        <v>1.296</v>
      </c>
      <c r="CW198">
        <v>0</v>
      </c>
      <c r="CX198">
        <f>ROUND(Y198*Source!I287,7)</f>
        <v>1.296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185</v>
      </c>
      <c r="DE198" t="s">
        <v>185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1052.08</v>
      </c>
      <c r="DJ198">
        <f t="shared" si="81"/>
        <v>1052.08</v>
      </c>
      <c r="DK198">
        <v>1</v>
      </c>
      <c r="DL198" t="s">
        <v>185</v>
      </c>
      <c r="DM198">
        <v>0</v>
      </c>
      <c r="DN198" t="s">
        <v>185</v>
      </c>
      <c r="DO198">
        <v>0</v>
      </c>
    </row>
    <row r="199" spans="1:119">
      <c r="A199">
        <f>ROW(Source!A287)</f>
        <v>287</v>
      </c>
      <c r="B199">
        <v>85318795</v>
      </c>
      <c r="C199">
        <v>85321252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173</v>
      </c>
      <c r="J199" t="s">
        <v>185</v>
      </c>
      <c r="K199" t="s">
        <v>174</v>
      </c>
      <c r="L199">
        <v>1369</v>
      </c>
      <c r="N199">
        <v>1013</v>
      </c>
      <c r="O199" t="s">
        <v>157</v>
      </c>
      <c r="P199" t="s">
        <v>157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185</v>
      </c>
      <c r="AT199">
        <v>1.08</v>
      </c>
      <c r="AU199" t="s">
        <v>410</v>
      </c>
      <c r="AV199">
        <v>1</v>
      </c>
      <c r="AW199">
        <v>2</v>
      </c>
      <c r="AX199">
        <v>85321257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837.48</v>
      </c>
      <c r="CV199">
        <f>ROUND(Y199*Source!I287,7)</f>
        <v>1.296</v>
      </c>
      <c r="CW199">
        <v>0</v>
      </c>
      <c r="CX199">
        <f>ROUND(Y199*Source!I287,7)</f>
        <v>1.296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185</v>
      </c>
      <c r="DE199" t="s">
        <v>185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1004.97</v>
      </c>
      <c r="DJ199">
        <f t="shared" si="81"/>
        <v>1004.97</v>
      </c>
      <c r="DK199">
        <v>1</v>
      </c>
      <c r="DL199" t="s">
        <v>185</v>
      </c>
      <c r="DM199">
        <v>0</v>
      </c>
      <c r="DN199" t="s">
        <v>185</v>
      </c>
      <c r="DO199">
        <v>0</v>
      </c>
    </row>
    <row r="200" spans="1:119">
      <c r="A200">
        <f>ROW(Source!A287)</f>
        <v>287</v>
      </c>
      <c r="B200">
        <v>85318795</v>
      </c>
      <c r="C200">
        <v>85321252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175</v>
      </c>
      <c r="J200" t="s">
        <v>185</v>
      </c>
      <c r="K200" t="s">
        <v>176</v>
      </c>
      <c r="L200">
        <v>1369</v>
      </c>
      <c r="N200">
        <v>1013</v>
      </c>
      <c r="O200" t="s">
        <v>157</v>
      </c>
      <c r="P200" t="s">
        <v>157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185</v>
      </c>
      <c r="AT200">
        <v>3.24</v>
      </c>
      <c r="AU200" t="s">
        <v>410</v>
      </c>
      <c r="AV200">
        <v>1</v>
      </c>
      <c r="AW200">
        <v>2</v>
      </c>
      <c r="AX200">
        <v>85321258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3847.14</v>
      </c>
      <c r="CV200">
        <f>ROUND(Y200*Source!I287,7)</f>
        <v>3.888</v>
      </c>
      <c r="CW200">
        <v>0</v>
      </c>
      <c r="CX200">
        <f>ROUND(Y200*Source!I287,7)</f>
        <v>3.888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185</v>
      </c>
      <c r="DE200" t="s">
        <v>185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4616.57</v>
      </c>
      <c r="DJ200">
        <f t="shared" si="81"/>
        <v>4616.57</v>
      </c>
      <c r="DK200">
        <v>1</v>
      </c>
      <c r="DL200" t="s">
        <v>185</v>
      </c>
      <c r="DM200">
        <v>0</v>
      </c>
      <c r="DN200" t="s">
        <v>185</v>
      </c>
      <c r="DO200">
        <v>0</v>
      </c>
    </row>
    <row r="201" spans="1:119">
      <c r="A201">
        <f>ROW(Source!A288)</f>
        <v>288</v>
      </c>
      <c r="B201">
        <v>85318860</v>
      </c>
      <c r="C201">
        <v>85321259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171</v>
      </c>
      <c r="J201" t="s">
        <v>185</v>
      </c>
      <c r="K201" t="s">
        <v>172</v>
      </c>
      <c r="L201">
        <v>1369</v>
      </c>
      <c r="N201">
        <v>1013</v>
      </c>
      <c r="O201" t="s">
        <v>157</v>
      </c>
      <c r="P201" t="s">
        <v>157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185</v>
      </c>
      <c r="AT201">
        <v>1.35</v>
      </c>
      <c r="AU201" t="s">
        <v>410</v>
      </c>
      <c r="AV201">
        <v>1</v>
      </c>
      <c r="AW201">
        <v>2</v>
      </c>
      <c r="AX201">
        <v>85321262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1095.92</v>
      </c>
      <c r="CV201">
        <f>ROUND(Y201*Source!I288,7)</f>
        <v>1.62</v>
      </c>
      <c r="CW201">
        <v>0</v>
      </c>
      <c r="CX201">
        <f>ROUND(Y201*Source!I288,7)</f>
        <v>1.62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185</v>
      </c>
      <c r="DE201" t="s">
        <v>185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1315.1</v>
      </c>
      <c r="DJ201">
        <f t="shared" si="81"/>
        <v>1315.1</v>
      </c>
      <c r="DK201">
        <v>1</v>
      </c>
      <c r="DL201" t="s">
        <v>185</v>
      </c>
      <c r="DM201">
        <v>0</v>
      </c>
      <c r="DN201" t="s">
        <v>185</v>
      </c>
      <c r="DO201">
        <v>0</v>
      </c>
    </row>
    <row r="202" spans="1:119">
      <c r="A202">
        <f>ROW(Source!A288)</f>
        <v>288</v>
      </c>
      <c r="B202">
        <v>85318860</v>
      </c>
      <c r="C202">
        <v>85321259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173</v>
      </c>
      <c r="J202" t="s">
        <v>185</v>
      </c>
      <c r="K202" t="s">
        <v>174</v>
      </c>
      <c r="L202">
        <v>1369</v>
      </c>
      <c r="N202">
        <v>1013</v>
      </c>
      <c r="O202" t="s">
        <v>157</v>
      </c>
      <c r="P202" t="s">
        <v>157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185</v>
      </c>
      <c r="AT202">
        <v>1.35</v>
      </c>
      <c r="AU202" t="s">
        <v>410</v>
      </c>
      <c r="AV202">
        <v>1</v>
      </c>
      <c r="AW202">
        <v>2</v>
      </c>
      <c r="AX202">
        <v>85321263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1046.84</v>
      </c>
      <c r="CV202">
        <f>ROUND(Y202*Source!I288,7)</f>
        <v>1.62</v>
      </c>
      <c r="CW202">
        <v>0</v>
      </c>
      <c r="CX202">
        <f>ROUND(Y202*Source!I288,7)</f>
        <v>1.62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185</v>
      </c>
      <c r="DE202" t="s">
        <v>185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1256.21</v>
      </c>
      <c r="DJ202">
        <f t="shared" si="81"/>
        <v>1256.21</v>
      </c>
      <c r="DK202">
        <v>1</v>
      </c>
      <c r="DL202" t="s">
        <v>185</v>
      </c>
      <c r="DM202">
        <v>0</v>
      </c>
      <c r="DN202" t="s">
        <v>185</v>
      </c>
      <c r="DO202">
        <v>0</v>
      </c>
    </row>
    <row r="203" spans="1:119">
      <c r="A203">
        <f>ROW(Source!A289)</f>
        <v>289</v>
      </c>
      <c r="B203">
        <v>85318795</v>
      </c>
      <c r="C203">
        <v>85321259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171</v>
      </c>
      <c r="J203" t="s">
        <v>185</v>
      </c>
      <c r="K203" t="s">
        <v>172</v>
      </c>
      <c r="L203">
        <v>1369</v>
      </c>
      <c r="N203">
        <v>1013</v>
      </c>
      <c r="O203" t="s">
        <v>157</v>
      </c>
      <c r="P203" t="s">
        <v>157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185</v>
      </c>
      <c r="AT203">
        <v>1.35</v>
      </c>
      <c r="AU203" t="s">
        <v>410</v>
      </c>
      <c r="AV203">
        <v>1</v>
      </c>
      <c r="AW203">
        <v>2</v>
      </c>
      <c r="AX203">
        <v>85321262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1095.92</v>
      </c>
      <c r="CV203">
        <f>ROUND(Y203*Source!I289,7)</f>
        <v>1.62</v>
      </c>
      <c r="CW203">
        <v>0</v>
      </c>
      <c r="CX203">
        <f>ROUND(Y203*Source!I289,7)</f>
        <v>1.62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185</v>
      </c>
      <c r="DE203" t="s">
        <v>185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1315.1</v>
      </c>
      <c r="DJ203">
        <f t="shared" si="81"/>
        <v>1315.1</v>
      </c>
      <c r="DK203">
        <v>1</v>
      </c>
      <c r="DL203" t="s">
        <v>185</v>
      </c>
      <c r="DM203">
        <v>0</v>
      </c>
      <c r="DN203" t="s">
        <v>185</v>
      </c>
      <c r="DO203">
        <v>0</v>
      </c>
    </row>
    <row r="204" spans="1:119">
      <c r="A204">
        <f>ROW(Source!A289)</f>
        <v>289</v>
      </c>
      <c r="B204">
        <v>85318795</v>
      </c>
      <c r="C204">
        <v>85321259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173</v>
      </c>
      <c r="J204" t="s">
        <v>185</v>
      </c>
      <c r="K204" t="s">
        <v>174</v>
      </c>
      <c r="L204">
        <v>1369</v>
      </c>
      <c r="N204">
        <v>1013</v>
      </c>
      <c r="O204" t="s">
        <v>157</v>
      </c>
      <c r="P204" t="s">
        <v>157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185</v>
      </c>
      <c r="AT204">
        <v>1.35</v>
      </c>
      <c r="AU204" t="s">
        <v>410</v>
      </c>
      <c r="AV204">
        <v>1</v>
      </c>
      <c r="AW204">
        <v>2</v>
      </c>
      <c r="AX204">
        <v>85321263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1046.84</v>
      </c>
      <c r="CV204">
        <f>ROUND(Y204*Source!I289,7)</f>
        <v>1.62</v>
      </c>
      <c r="CW204">
        <v>0</v>
      </c>
      <c r="CX204">
        <f>ROUND(Y204*Source!I289,7)</f>
        <v>1.62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185</v>
      </c>
      <c r="DE204" t="s">
        <v>185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1256.21</v>
      </c>
      <c r="DJ204">
        <f t="shared" si="81"/>
        <v>1256.21</v>
      </c>
      <c r="DK204">
        <v>1</v>
      </c>
      <c r="DL204" t="s">
        <v>185</v>
      </c>
      <c r="DM204">
        <v>0</v>
      </c>
      <c r="DN204" t="s">
        <v>185</v>
      </c>
      <c r="DO204">
        <v>0</v>
      </c>
    </row>
    <row r="205" spans="1:119">
      <c r="A205">
        <f>ROW(Source!A290)</f>
        <v>290</v>
      </c>
      <c r="B205">
        <v>85318860</v>
      </c>
      <c r="C205">
        <v>85321264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171</v>
      </c>
      <c r="J205" t="s">
        <v>185</v>
      </c>
      <c r="K205" t="s">
        <v>172</v>
      </c>
      <c r="L205">
        <v>1369</v>
      </c>
      <c r="N205">
        <v>1013</v>
      </c>
      <c r="O205" t="s">
        <v>157</v>
      </c>
      <c r="P205" t="s">
        <v>157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185</v>
      </c>
      <c r="AT205">
        <v>1.8</v>
      </c>
      <c r="AU205" t="s">
        <v>410</v>
      </c>
      <c r="AV205">
        <v>1</v>
      </c>
      <c r="AW205">
        <v>2</v>
      </c>
      <c r="AX205">
        <v>85321267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185</v>
      </c>
      <c r="DE205" t="s">
        <v>185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185</v>
      </c>
      <c r="DM205">
        <v>0</v>
      </c>
      <c r="DN205" t="s">
        <v>185</v>
      </c>
      <c r="DO205">
        <v>0</v>
      </c>
    </row>
    <row r="206" spans="1:119">
      <c r="A206">
        <f>ROW(Source!A290)</f>
        <v>290</v>
      </c>
      <c r="B206">
        <v>85318860</v>
      </c>
      <c r="C206">
        <v>85321264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173</v>
      </c>
      <c r="J206" t="s">
        <v>185</v>
      </c>
      <c r="K206" t="s">
        <v>174</v>
      </c>
      <c r="L206">
        <v>1369</v>
      </c>
      <c r="N206">
        <v>1013</v>
      </c>
      <c r="O206" t="s">
        <v>157</v>
      </c>
      <c r="P206" t="s">
        <v>157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185</v>
      </c>
      <c r="AT206">
        <v>1.8</v>
      </c>
      <c r="AU206" t="s">
        <v>410</v>
      </c>
      <c r="AV206">
        <v>1</v>
      </c>
      <c r="AW206">
        <v>2</v>
      </c>
      <c r="AX206">
        <v>85321268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185</v>
      </c>
      <c r="DE206" t="s">
        <v>185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185</v>
      </c>
      <c r="DM206">
        <v>0</v>
      </c>
      <c r="DN206" t="s">
        <v>185</v>
      </c>
      <c r="DO206">
        <v>0</v>
      </c>
    </row>
    <row r="207" spans="1:119">
      <c r="A207">
        <f>ROW(Source!A291)</f>
        <v>291</v>
      </c>
      <c r="B207">
        <v>85318795</v>
      </c>
      <c r="C207">
        <v>85321264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171</v>
      </c>
      <c r="J207" t="s">
        <v>185</v>
      </c>
      <c r="K207" t="s">
        <v>172</v>
      </c>
      <c r="L207">
        <v>1369</v>
      </c>
      <c r="N207">
        <v>1013</v>
      </c>
      <c r="O207" t="s">
        <v>157</v>
      </c>
      <c r="P207" t="s">
        <v>157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185</v>
      </c>
      <c r="AT207">
        <v>1.8</v>
      </c>
      <c r="AU207" t="s">
        <v>410</v>
      </c>
      <c r="AV207">
        <v>1</v>
      </c>
      <c r="AW207">
        <v>2</v>
      </c>
      <c r="AX207">
        <v>85321267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185</v>
      </c>
      <c r="DE207" t="s">
        <v>185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185</v>
      </c>
      <c r="DM207">
        <v>0</v>
      </c>
      <c r="DN207" t="s">
        <v>185</v>
      </c>
      <c r="DO207">
        <v>0</v>
      </c>
    </row>
    <row r="208" spans="1:119">
      <c r="A208">
        <f>ROW(Source!A291)</f>
        <v>291</v>
      </c>
      <c r="B208">
        <v>85318795</v>
      </c>
      <c r="C208">
        <v>85321264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173</v>
      </c>
      <c r="J208" t="s">
        <v>185</v>
      </c>
      <c r="K208" t="s">
        <v>174</v>
      </c>
      <c r="L208">
        <v>1369</v>
      </c>
      <c r="N208">
        <v>1013</v>
      </c>
      <c r="O208" t="s">
        <v>157</v>
      </c>
      <c r="P208" t="s">
        <v>157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185</v>
      </c>
      <c r="AT208">
        <v>1.8</v>
      </c>
      <c r="AU208" t="s">
        <v>410</v>
      </c>
      <c r="AV208">
        <v>1</v>
      </c>
      <c r="AW208">
        <v>2</v>
      </c>
      <c r="AX208">
        <v>85321268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185</v>
      </c>
      <c r="DE208" t="s">
        <v>185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185</v>
      </c>
      <c r="DM208">
        <v>0</v>
      </c>
      <c r="DN208" t="s">
        <v>185</v>
      </c>
      <c r="DO208">
        <v>0</v>
      </c>
    </row>
    <row r="209" spans="1:119">
      <c r="A209">
        <f>ROW(Source!A292)</f>
        <v>292</v>
      </c>
      <c r="B209">
        <v>85318860</v>
      </c>
      <c r="C209">
        <v>85321269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155</v>
      </c>
      <c r="J209" t="s">
        <v>185</v>
      </c>
      <c r="K209" t="s">
        <v>156</v>
      </c>
      <c r="L209">
        <v>1369</v>
      </c>
      <c r="N209">
        <v>1013</v>
      </c>
      <c r="O209" t="s">
        <v>157</v>
      </c>
      <c r="P209" t="s">
        <v>157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185</v>
      </c>
      <c r="AT209">
        <v>0.16</v>
      </c>
      <c r="AU209" t="s">
        <v>410</v>
      </c>
      <c r="AV209">
        <v>1</v>
      </c>
      <c r="AW209">
        <v>2</v>
      </c>
      <c r="AX209">
        <v>85321272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174.47</v>
      </c>
      <c r="CV209">
        <f>ROUND(Y209*Source!I292,7)</f>
        <v>0.192</v>
      </c>
      <c r="CW209">
        <v>0</v>
      </c>
      <c r="CX209">
        <f>ROUND(Y209*Source!I292,7)</f>
        <v>0.192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185</v>
      </c>
      <c r="DE209" t="s">
        <v>185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209.37</v>
      </c>
      <c r="DJ209">
        <f t="shared" si="81"/>
        <v>209.37</v>
      </c>
      <c r="DK209">
        <v>1</v>
      </c>
      <c r="DL209" t="s">
        <v>185</v>
      </c>
      <c r="DM209">
        <v>0</v>
      </c>
      <c r="DN209" t="s">
        <v>185</v>
      </c>
      <c r="DO209">
        <v>0</v>
      </c>
    </row>
    <row r="210" spans="1:119">
      <c r="A210">
        <f>ROW(Source!A292)</f>
        <v>292</v>
      </c>
      <c r="B210">
        <v>85318860</v>
      </c>
      <c r="C210">
        <v>85321269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158</v>
      </c>
      <c r="J210" t="s">
        <v>185</v>
      </c>
      <c r="K210" t="s">
        <v>159</v>
      </c>
      <c r="L210">
        <v>1369</v>
      </c>
      <c r="N210">
        <v>1013</v>
      </c>
      <c r="O210" t="s">
        <v>157</v>
      </c>
      <c r="P210" t="s">
        <v>157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185</v>
      </c>
      <c r="AT210">
        <v>0.16</v>
      </c>
      <c r="AU210" t="s">
        <v>410</v>
      </c>
      <c r="AV210">
        <v>1</v>
      </c>
      <c r="AW210">
        <v>2</v>
      </c>
      <c r="AX210">
        <v>85321273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170.6</v>
      </c>
      <c r="CV210">
        <f>ROUND(Y210*Source!I292,7)</f>
        <v>0.192</v>
      </c>
      <c r="CW210">
        <v>0</v>
      </c>
      <c r="CX210">
        <f>ROUND(Y210*Source!I292,7)</f>
        <v>0.192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185</v>
      </c>
      <c r="DE210" t="s">
        <v>185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204.72</v>
      </c>
      <c r="DJ210">
        <f t="shared" si="81"/>
        <v>204.72</v>
      </c>
      <c r="DK210">
        <v>1</v>
      </c>
      <c r="DL210" t="s">
        <v>185</v>
      </c>
      <c r="DM210">
        <v>0</v>
      </c>
      <c r="DN210" t="s">
        <v>185</v>
      </c>
      <c r="DO210">
        <v>0</v>
      </c>
    </row>
    <row r="211" spans="1:119">
      <c r="A211">
        <f>ROW(Source!A293)</f>
        <v>293</v>
      </c>
      <c r="B211">
        <v>85318795</v>
      </c>
      <c r="C211">
        <v>85321269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155</v>
      </c>
      <c r="J211" t="s">
        <v>185</v>
      </c>
      <c r="K211" t="s">
        <v>156</v>
      </c>
      <c r="L211">
        <v>1369</v>
      </c>
      <c r="N211">
        <v>1013</v>
      </c>
      <c r="O211" t="s">
        <v>157</v>
      </c>
      <c r="P211" t="s">
        <v>157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185</v>
      </c>
      <c r="AT211">
        <v>0.16</v>
      </c>
      <c r="AU211" t="s">
        <v>410</v>
      </c>
      <c r="AV211">
        <v>1</v>
      </c>
      <c r="AW211">
        <v>2</v>
      </c>
      <c r="AX211">
        <v>85321272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174.47</v>
      </c>
      <c r="CV211">
        <f>ROUND(Y211*Source!I293,7)</f>
        <v>0.192</v>
      </c>
      <c r="CW211">
        <v>0</v>
      </c>
      <c r="CX211">
        <f>ROUND(Y211*Source!I293,7)</f>
        <v>0.192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185</v>
      </c>
      <c r="DE211" t="s">
        <v>185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209.37</v>
      </c>
      <c r="DJ211">
        <f t="shared" si="81"/>
        <v>209.37</v>
      </c>
      <c r="DK211">
        <v>1</v>
      </c>
      <c r="DL211" t="s">
        <v>185</v>
      </c>
      <c r="DM211">
        <v>0</v>
      </c>
      <c r="DN211" t="s">
        <v>185</v>
      </c>
      <c r="DO211">
        <v>0</v>
      </c>
    </row>
    <row r="212" spans="1:119">
      <c r="A212">
        <f>ROW(Source!A293)</f>
        <v>293</v>
      </c>
      <c r="B212">
        <v>85318795</v>
      </c>
      <c r="C212">
        <v>85321269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158</v>
      </c>
      <c r="J212" t="s">
        <v>185</v>
      </c>
      <c r="K212" t="s">
        <v>159</v>
      </c>
      <c r="L212">
        <v>1369</v>
      </c>
      <c r="N212">
        <v>1013</v>
      </c>
      <c r="O212" t="s">
        <v>157</v>
      </c>
      <c r="P212" t="s">
        <v>157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185</v>
      </c>
      <c r="AT212">
        <v>0.16</v>
      </c>
      <c r="AU212" t="s">
        <v>410</v>
      </c>
      <c r="AV212">
        <v>1</v>
      </c>
      <c r="AW212">
        <v>2</v>
      </c>
      <c r="AX212">
        <v>85321273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170.6</v>
      </c>
      <c r="CV212">
        <f>ROUND(Y212*Source!I293,7)</f>
        <v>0.192</v>
      </c>
      <c r="CW212">
        <v>0</v>
      </c>
      <c r="CX212">
        <f>ROUND(Y212*Source!I293,7)</f>
        <v>0.192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185</v>
      </c>
      <c r="DE212" t="s">
        <v>185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204.72</v>
      </c>
      <c r="DJ212">
        <f t="shared" si="81"/>
        <v>204.72</v>
      </c>
      <c r="DK212">
        <v>1</v>
      </c>
      <c r="DL212" t="s">
        <v>185</v>
      </c>
      <c r="DM212">
        <v>0</v>
      </c>
      <c r="DN212" t="s">
        <v>185</v>
      </c>
      <c r="DO212">
        <v>0</v>
      </c>
    </row>
    <row r="213" spans="1:119">
      <c r="A213">
        <f>ROW(Source!A294)</f>
        <v>294</v>
      </c>
      <c r="B213">
        <v>85318860</v>
      </c>
      <c r="C213">
        <v>85321274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155</v>
      </c>
      <c r="J213" t="s">
        <v>185</v>
      </c>
      <c r="K213" t="s">
        <v>156</v>
      </c>
      <c r="L213">
        <v>1369</v>
      </c>
      <c r="N213">
        <v>1013</v>
      </c>
      <c r="O213" t="s">
        <v>157</v>
      </c>
      <c r="P213" t="s">
        <v>157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185</v>
      </c>
      <c r="AT213">
        <v>0.5</v>
      </c>
      <c r="AU213" t="s">
        <v>410</v>
      </c>
      <c r="AV213">
        <v>1</v>
      </c>
      <c r="AW213">
        <v>2</v>
      </c>
      <c r="AX213">
        <v>85321277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545.23</v>
      </c>
      <c r="CV213">
        <f>ROUND(Y213*Source!I294,7)</f>
        <v>0.6</v>
      </c>
      <c r="CW213">
        <v>0</v>
      </c>
      <c r="CX213">
        <f>ROUND(Y213*Source!I294,7)</f>
        <v>0.6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185</v>
      </c>
      <c r="DE213" t="s">
        <v>185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654.28</v>
      </c>
      <c r="DJ213">
        <f t="shared" si="81"/>
        <v>654.28</v>
      </c>
      <c r="DK213">
        <v>1</v>
      </c>
      <c r="DL213" t="s">
        <v>185</v>
      </c>
      <c r="DM213">
        <v>0</v>
      </c>
      <c r="DN213" t="s">
        <v>185</v>
      </c>
      <c r="DO213">
        <v>0</v>
      </c>
    </row>
    <row r="214" spans="1:119">
      <c r="A214">
        <f>ROW(Source!A294)</f>
        <v>294</v>
      </c>
      <c r="B214">
        <v>85318860</v>
      </c>
      <c r="C214">
        <v>85321274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158</v>
      </c>
      <c r="J214" t="s">
        <v>185</v>
      </c>
      <c r="K214" t="s">
        <v>159</v>
      </c>
      <c r="L214">
        <v>1369</v>
      </c>
      <c r="N214">
        <v>1013</v>
      </c>
      <c r="O214" t="s">
        <v>157</v>
      </c>
      <c r="P214" t="s">
        <v>157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185</v>
      </c>
      <c r="AT214">
        <v>0.5</v>
      </c>
      <c r="AU214" t="s">
        <v>410</v>
      </c>
      <c r="AV214">
        <v>1</v>
      </c>
      <c r="AW214">
        <v>2</v>
      </c>
      <c r="AX214">
        <v>85321278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533.12</v>
      </c>
      <c r="CV214">
        <f>ROUND(Y214*Source!I294,7)</f>
        <v>0.6</v>
      </c>
      <c r="CW214">
        <v>0</v>
      </c>
      <c r="CX214">
        <f>ROUND(Y214*Source!I294,7)</f>
        <v>0.6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185</v>
      </c>
      <c r="DE214" t="s">
        <v>185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639.74</v>
      </c>
      <c r="DJ214">
        <f t="shared" si="81"/>
        <v>639.74</v>
      </c>
      <c r="DK214">
        <v>1</v>
      </c>
      <c r="DL214" t="s">
        <v>185</v>
      </c>
      <c r="DM214">
        <v>0</v>
      </c>
      <c r="DN214" t="s">
        <v>185</v>
      </c>
      <c r="DO214">
        <v>0</v>
      </c>
    </row>
    <row r="215" spans="1:119">
      <c r="A215">
        <f>ROW(Source!A295)</f>
        <v>295</v>
      </c>
      <c r="B215">
        <v>85318795</v>
      </c>
      <c r="C215">
        <v>85321274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155</v>
      </c>
      <c r="J215" t="s">
        <v>185</v>
      </c>
      <c r="K215" t="s">
        <v>156</v>
      </c>
      <c r="L215">
        <v>1369</v>
      </c>
      <c r="N215">
        <v>1013</v>
      </c>
      <c r="O215" t="s">
        <v>157</v>
      </c>
      <c r="P215" t="s">
        <v>157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185</v>
      </c>
      <c r="AT215">
        <v>0.5</v>
      </c>
      <c r="AU215" t="s">
        <v>410</v>
      </c>
      <c r="AV215">
        <v>1</v>
      </c>
      <c r="AW215">
        <v>2</v>
      </c>
      <c r="AX215">
        <v>85321277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545.23</v>
      </c>
      <c r="CV215">
        <f>ROUND(Y215*Source!I295,7)</f>
        <v>0.6</v>
      </c>
      <c r="CW215">
        <v>0</v>
      </c>
      <c r="CX215">
        <f>ROUND(Y215*Source!I295,7)</f>
        <v>0.6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185</v>
      </c>
      <c r="DE215" t="s">
        <v>185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654.28</v>
      </c>
      <c r="DJ215">
        <f t="shared" si="81"/>
        <v>654.28</v>
      </c>
      <c r="DK215">
        <v>1</v>
      </c>
      <c r="DL215" t="s">
        <v>185</v>
      </c>
      <c r="DM215">
        <v>0</v>
      </c>
      <c r="DN215" t="s">
        <v>185</v>
      </c>
      <c r="DO215">
        <v>0</v>
      </c>
    </row>
    <row r="216" spans="1:119">
      <c r="A216">
        <f>ROW(Source!A295)</f>
        <v>295</v>
      </c>
      <c r="B216">
        <v>85318795</v>
      </c>
      <c r="C216">
        <v>85321274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158</v>
      </c>
      <c r="J216" t="s">
        <v>185</v>
      </c>
      <c r="K216" t="s">
        <v>159</v>
      </c>
      <c r="L216">
        <v>1369</v>
      </c>
      <c r="N216">
        <v>1013</v>
      </c>
      <c r="O216" t="s">
        <v>157</v>
      </c>
      <c r="P216" t="s">
        <v>157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185</v>
      </c>
      <c r="AT216">
        <v>0.5</v>
      </c>
      <c r="AU216" t="s">
        <v>410</v>
      </c>
      <c r="AV216">
        <v>1</v>
      </c>
      <c r="AW216">
        <v>2</v>
      </c>
      <c r="AX216">
        <v>85321278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533.12</v>
      </c>
      <c r="CV216">
        <f>ROUND(Y216*Source!I295,7)</f>
        <v>0.6</v>
      </c>
      <c r="CW216">
        <v>0</v>
      </c>
      <c r="CX216">
        <f>ROUND(Y216*Source!I295,7)</f>
        <v>0.6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185</v>
      </c>
      <c r="DE216" t="s">
        <v>185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639.74</v>
      </c>
      <c r="DJ216">
        <f t="shared" si="81"/>
        <v>639.74</v>
      </c>
      <c r="DK216">
        <v>1</v>
      </c>
      <c r="DL216" t="s">
        <v>185</v>
      </c>
      <c r="DM216">
        <v>0</v>
      </c>
      <c r="DN216" t="s">
        <v>185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85321015</v>
      </c>
      <c r="C1">
        <v>85321013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516</v>
      </c>
      <c r="J1" t="s">
        <v>185</v>
      </c>
      <c r="K1" t="s">
        <v>517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217</v>
      </c>
      <c r="AG1">
        <v>207.9</v>
      </c>
      <c r="AH1">
        <v>2</v>
      </c>
      <c r="AI1">
        <v>85321014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85321015</v>
      </c>
      <c r="C2">
        <v>85321013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516</v>
      </c>
      <c r="J2" t="s">
        <v>185</v>
      </c>
      <c r="K2" t="s">
        <v>517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217</v>
      </c>
      <c r="AG2">
        <v>207.9</v>
      </c>
      <c r="AH2">
        <v>2</v>
      </c>
      <c r="AI2">
        <v>85321014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85321018</v>
      </c>
      <c r="C3">
        <v>85321016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53</v>
      </c>
      <c r="J3" t="s">
        <v>185</v>
      </c>
      <c r="K3" t="s">
        <v>54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217</v>
      </c>
      <c r="AG3">
        <v>131.22</v>
      </c>
      <c r="AH3">
        <v>2</v>
      </c>
      <c r="AI3">
        <v>85321017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85321018</v>
      </c>
      <c r="C4">
        <v>85321016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53</v>
      </c>
      <c r="J4" t="s">
        <v>185</v>
      </c>
      <c r="K4" t="s">
        <v>54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217</v>
      </c>
      <c r="AG4">
        <v>131.22</v>
      </c>
      <c r="AH4">
        <v>2</v>
      </c>
      <c r="AI4">
        <v>85321017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85321029</v>
      </c>
      <c r="C5">
        <v>85321019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518</v>
      </c>
      <c r="J5" t="s">
        <v>185</v>
      </c>
      <c r="K5" t="s">
        <v>519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217</v>
      </c>
      <c r="AG5">
        <v>72.36</v>
      </c>
      <c r="AH5">
        <v>2</v>
      </c>
      <c r="AI5">
        <v>85321020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85321030</v>
      </c>
      <c r="C6">
        <v>85321019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520</v>
      </c>
      <c r="J6" t="s">
        <v>185</v>
      </c>
      <c r="K6" t="s">
        <v>521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217</v>
      </c>
      <c r="AG6">
        <v>4.32</v>
      </c>
      <c r="AH6">
        <v>2</v>
      </c>
      <c r="AI6">
        <v>85321021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85321031</v>
      </c>
      <c r="C7">
        <v>85321019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522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217</v>
      </c>
      <c r="AG7">
        <v>2.16</v>
      </c>
      <c r="AH7">
        <v>2</v>
      </c>
      <c r="AI7">
        <v>85321022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85321032</v>
      </c>
      <c r="C8">
        <v>85321019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523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217</v>
      </c>
      <c r="AG8">
        <v>2.16</v>
      </c>
      <c r="AH8">
        <v>2</v>
      </c>
      <c r="AI8">
        <v>85321023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85321033</v>
      </c>
      <c r="C9">
        <v>85321019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524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217</v>
      </c>
      <c r="AG9">
        <v>17.6445</v>
      </c>
      <c r="AH9">
        <v>2</v>
      </c>
      <c r="AI9">
        <v>85321024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85321034</v>
      </c>
      <c r="C10">
        <v>85321019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525</v>
      </c>
      <c r="K10" t="s">
        <v>86</v>
      </c>
      <c r="L10">
        <v>1346</v>
      </c>
      <c r="N10">
        <v>1009</v>
      </c>
      <c r="O10" t="s">
        <v>87</v>
      </c>
      <c r="P10" t="s">
        <v>87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185</v>
      </c>
      <c r="AG10">
        <v>4.2</v>
      </c>
      <c r="AH10">
        <v>2</v>
      </c>
      <c r="AI10">
        <v>85321025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85321035</v>
      </c>
      <c r="C11">
        <v>85321019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526</v>
      </c>
      <c r="J11" t="s">
        <v>527</v>
      </c>
      <c r="K11" t="s">
        <v>528</v>
      </c>
      <c r="L11">
        <v>1346</v>
      </c>
      <c r="N11">
        <v>1009</v>
      </c>
      <c r="O11" t="s">
        <v>87</v>
      </c>
      <c r="P11" t="s">
        <v>87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185</v>
      </c>
      <c r="AG11">
        <v>27</v>
      </c>
      <c r="AH11">
        <v>2</v>
      </c>
      <c r="AI11">
        <v>85321026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85321036</v>
      </c>
      <c r="C12">
        <v>85321019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529</v>
      </c>
      <c r="J12" t="s">
        <v>530</v>
      </c>
      <c r="K12" t="s">
        <v>531</v>
      </c>
      <c r="L12">
        <v>1425</v>
      </c>
      <c r="N12">
        <v>1013</v>
      </c>
      <c r="O12" t="s">
        <v>99</v>
      </c>
      <c r="P12" t="s">
        <v>99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185</v>
      </c>
      <c r="AG12">
        <v>0.8</v>
      </c>
      <c r="AH12">
        <v>2</v>
      </c>
      <c r="AI12">
        <v>85321027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85321037</v>
      </c>
      <c r="C13">
        <v>85321019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597</v>
      </c>
      <c r="J13" t="s">
        <v>598</v>
      </c>
      <c r="K13" t="s">
        <v>599</v>
      </c>
      <c r="L13">
        <v>1339</v>
      </c>
      <c r="N13">
        <v>1007</v>
      </c>
      <c r="O13" t="s">
        <v>600</v>
      </c>
      <c r="P13" t="s">
        <v>600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185</v>
      </c>
      <c r="AG13">
        <v>0.15</v>
      </c>
      <c r="AH13">
        <v>3</v>
      </c>
      <c r="AI13">
        <v>-1</v>
      </c>
      <c r="AJ13" t="s">
        <v>185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85321038</v>
      </c>
      <c r="C14">
        <v>85321019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601</v>
      </c>
      <c r="J14" t="s">
        <v>602</v>
      </c>
      <c r="K14" t="s">
        <v>603</v>
      </c>
      <c r="L14">
        <v>1348</v>
      </c>
      <c r="N14">
        <v>1009</v>
      </c>
      <c r="O14" t="s">
        <v>228</v>
      </c>
      <c r="P14" t="s">
        <v>228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185</v>
      </c>
      <c r="AG14">
        <v>0.18</v>
      </c>
      <c r="AH14">
        <v>3</v>
      </c>
      <c r="AI14">
        <v>-1</v>
      </c>
      <c r="AJ14" t="s">
        <v>185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85321039</v>
      </c>
      <c r="C15">
        <v>85321019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604</v>
      </c>
      <c r="J15" t="s">
        <v>605</v>
      </c>
      <c r="K15" t="s">
        <v>606</v>
      </c>
      <c r="L15">
        <v>1348</v>
      </c>
      <c r="N15">
        <v>1009</v>
      </c>
      <c r="O15" t="s">
        <v>228</v>
      </c>
      <c r="P15" t="s">
        <v>228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185</v>
      </c>
      <c r="AG15">
        <v>1</v>
      </c>
      <c r="AH15">
        <v>3</v>
      </c>
      <c r="AI15">
        <v>-1</v>
      </c>
      <c r="AJ15" t="s">
        <v>185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85321040</v>
      </c>
      <c r="C16">
        <v>85321019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234</v>
      </c>
      <c r="J16" t="s">
        <v>185</v>
      </c>
      <c r="K16" t="s">
        <v>235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185</v>
      </c>
      <c r="AG16">
        <v>2</v>
      </c>
      <c r="AH16">
        <v>2</v>
      </c>
      <c r="AI16">
        <v>85321028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85321029</v>
      </c>
      <c r="C17">
        <v>85321019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518</v>
      </c>
      <c r="J17" t="s">
        <v>185</v>
      </c>
      <c r="K17" t="s">
        <v>519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217</v>
      </c>
      <c r="AG17">
        <v>72.36</v>
      </c>
      <c r="AH17">
        <v>2</v>
      </c>
      <c r="AI17">
        <v>85321020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85321030</v>
      </c>
      <c r="C18">
        <v>85321019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520</v>
      </c>
      <c r="J18" t="s">
        <v>185</v>
      </c>
      <c r="K18" t="s">
        <v>521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217</v>
      </c>
      <c r="AG18">
        <v>4.32</v>
      </c>
      <c r="AH18">
        <v>2</v>
      </c>
      <c r="AI18">
        <v>85321021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85321031</v>
      </c>
      <c r="C19">
        <v>85321019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70</v>
      </c>
      <c r="J19" t="s">
        <v>522</v>
      </c>
      <c r="K19" t="s">
        <v>71</v>
      </c>
      <c r="L19">
        <v>1368</v>
      </c>
      <c r="N19">
        <v>1011</v>
      </c>
      <c r="O19" t="s">
        <v>72</v>
      </c>
      <c r="P19" t="s">
        <v>72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217</v>
      </c>
      <c r="AG19">
        <v>2.16</v>
      </c>
      <c r="AH19">
        <v>2</v>
      </c>
      <c r="AI19">
        <v>85321022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85321032</v>
      </c>
      <c r="C20">
        <v>85321019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75</v>
      </c>
      <c r="J20" t="s">
        <v>523</v>
      </c>
      <c r="K20" t="s">
        <v>76</v>
      </c>
      <c r="L20">
        <v>1368</v>
      </c>
      <c r="N20">
        <v>1011</v>
      </c>
      <c r="O20" t="s">
        <v>72</v>
      </c>
      <c r="P20" t="s">
        <v>72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217</v>
      </c>
      <c r="AG20">
        <v>2.16</v>
      </c>
      <c r="AH20">
        <v>2</v>
      </c>
      <c r="AI20">
        <v>85321023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85321033</v>
      </c>
      <c r="C21">
        <v>85321019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79</v>
      </c>
      <c r="J21" t="s">
        <v>524</v>
      </c>
      <c r="K21" t="s">
        <v>80</v>
      </c>
      <c r="L21">
        <v>1368</v>
      </c>
      <c r="N21">
        <v>1011</v>
      </c>
      <c r="O21" t="s">
        <v>72</v>
      </c>
      <c r="P21" t="s">
        <v>72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217</v>
      </c>
      <c r="AG21">
        <v>17.6445</v>
      </c>
      <c r="AH21">
        <v>2</v>
      </c>
      <c r="AI21">
        <v>85321024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85321034</v>
      </c>
      <c r="C22">
        <v>85321019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85</v>
      </c>
      <c r="J22" t="s">
        <v>525</v>
      </c>
      <c r="K22" t="s">
        <v>86</v>
      </c>
      <c r="L22">
        <v>1346</v>
      </c>
      <c r="N22">
        <v>1009</v>
      </c>
      <c r="O22" t="s">
        <v>87</v>
      </c>
      <c r="P22" t="s">
        <v>87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185</v>
      </c>
      <c r="AG22">
        <v>4.2</v>
      </c>
      <c r="AH22">
        <v>2</v>
      </c>
      <c r="AI22">
        <v>85321025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85321035</v>
      </c>
      <c r="C23">
        <v>85321019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526</v>
      </c>
      <c r="J23" t="s">
        <v>527</v>
      </c>
      <c r="K23" t="s">
        <v>528</v>
      </c>
      <c r="L23">
        <v>1346</v>
      </c>
      <c r="N23">
        <v>1009</v>
      </c>
      <c r="O23" t="s">
        <v>87</v>
      </c>
      <c r="P23" t="s">
        <v>87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185</v>
      </c>
      <c r="AG23">
        <v>27</v>
      </c>
      <c r="AH23">
        <v>2</v>
      </c>
      <c r="AI23">
        <v>85321026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85321036</v>
      </c>
      <c r="C24">
        <v>85321019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529</v>
      </c>
      <c r="J24" t="s">
        <v>530</v>
      </c>
      <c r="K24" t="s">
        <v>531</v>
      </c>
      <c r="L24">
        <v>1425</v>
      </c>
      <c r="N24">
        <v>1013</v>
      </c>
      <c r="O24" t="s">
        <v>99</v>
      </c>
      <c r="P24" t="s">
        <v>99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185</v>
      </c>
      <c r="AG24">
        <v>0.8</v>
      </c>
      <c r="AH24">
        <v>2</v>
      </c>
      <c r="AI24">
        <v>85321027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85321037</v>
      </c>
      <c r="C25">
        <v>85321019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597</v>
      </c>
      <c r="J25" t="s">
        <v>598</v>
      </c>
      <c r="K25" t="s">
        <v>599</v>
      </c>
      <c r="L25">
        <v>1339</v>
      </c>
      <c r="N25">
        <v>1007</v>
      </c>
      <c r="O25" t="s">
        <v>600</v>
      </c>
      <c r="P25" t="s">
        <v>600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185</v>
      </c>
      <c r="AG25">
        <v>0.15</v>
      </c>
      <c r="AH25">
        <v>3</v>
      </c>
      <c r="AI25">
        <v>-1</v>
      </c>
      <c r="AJ25" t="s">
        <v>185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85321038</v>
      </c>
      <c r="C26">
        <v>85321019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601</v>
      </c>
      <c r="J26" t="s">
        <v>602</v>
      </c>
      <c r="K26" t="s">
        <v>603</v>
      </c>
      <c r="L26">
        <v>1348</v>
      </c>
      <c r="N26">
        <v>1009</v>
      </c>
      <c r="O26" t="s">
        <v>228</v>
      </c>
      <c r="P26" t="s">
        <v>228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185</v>
      </c>
      <c r="AG26">
        <v>0.18</v>
      </c>
      <c r="AH26">
        <v>3</v>
      </c>
      <c r="AI26">
        <v>-1</v>
      </c>
      <c r="AJ26" t="s">
        <v>185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85321039</v>
      </c>
      <c r="C27">
        <v>85321019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604</v>
      </c>
      <c r="J27" t="s">
        <v>605</v>
      </c>
      <c r="K27" t="s">
        <v>606</v>
      </c>
      <c r="L27">
        <v>1348</v>
      </c>
      <c r="N27">
        <v>1009</v>
      </c>
      <c r="O27" t="s">
        <v>228</v>
      </c>
      <c r="P27" t="s">
        <v>228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185</v>
      </c>
      <c r="AG27">
        <v>1</v>
      </c>
      <c r="AH27">
        <v>3</v>
      </c>
      <c r="AI27">
        <v>-1</v>
      </c>
      <c r="AJ27" t="s">
        <v>185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85321040</v>
      </c>
      <c r="C28">
        <v>85321019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234</v>
      </c>
      <c r="J28" t="s">
        <v>185</v>
      </c>
      <c r="K28" t="s">
        <v>235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185</v>
      </c>
      <c r="AG28">
        <v>2</v>
      </c>
      <c r="AH28">
        <v>2</v>
      </c>
      <c r="AI28">
        <v>85321028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85321050</v>
      </c>
      <c r="C29">
        <v>85321042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532</v>
      </c>
      <c r="J29" t="s">
        <v>185</v>
      </c>
      <c r="K29" t="s">
        <v>533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217</v>
      </c>
      <c r="AG29">
        <v>2.8755</v>
      </c>
      <c r="AH29">
        <v>2</v>
      </c>
      <c r="AI29">
        <v>85321043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85321051</v>
      </c>
      <c r="C30">
        <v>85321042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520</v>
      </c>
      <c r="J30" t="s">
        <v>185</v>
      </c>
      <c r="K30" t="s">
        <v>521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217</v>
      </c>
      <c r="AG30">
        <v>0.027</v>
      </c>
      <c r="AH30">
        <v>2</v>
      </c>
      <c r="AI30">
        <v>85321044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85321052</v>
      </c>
      <c r="C31">
        <v>85321042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534</v>
      </c>
      <c r="J31" t="s">
        <v>535</v>
      </c>
      <c r="K31" t="s">
        <v>536</v>
      </c>
      <c r="L31">
        <v>1368</v>
      </c>
      <c r="N31">
        <v>1011</v>
      </c>
      <c r="O31" t="s">
        <v>72</v>
      </c>
      <c r="P31" t="s">
        <v>72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217</v>
      </c>
      <c r="AG31">
        <v>0.0135</v>
      </c>
      <c r="AH31">
        <v>2</v>
      </c>
      <c r="AI31">
        <v>85321045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85321053</v>
      </c>
      <c r="C32">
        <v>85321042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537</v>
      </c>
      <c r="J32" t="s">
        <v>538</v>
      </c>
      <c r="K32" t="s">
        <v>539</v>
      </c>
      <c r="L32">
        <v>1368</v>
      </c>
      <c r="N32">
        <v>1011</v>
      </c>
      <c r="O32" t="s">
        <v>72</v>
      </c>
      <c r="P32" t="s">
        <v>72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217</v>
      </c>
      <c r="AG32">
        <v>0.0135</v>
      </c>
      <c r="AH32">
        <v>2</v>
      </c>
      <c r="AI32">
        <v>85321046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85321054</v>
      </c>
      <c r="C33">
        <v>85321042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75</v>
      </c>
      <c r="J33" t="s">
        <v>523</v>
      </c>
      <c r="K33" t="s">
        <v>76</v>
      </c>
      <c r="L33">
        <v>1368</v>
      </c>
      <c r="N33">
        <v>1011</v>
      </c>
      <c r="O33" t="s">
        <v>72</v>
      </c>
      <c r="P33" t="s">
        <v>72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217</v>
      </c>
      <c r="AG33">
        <v>0.0135</v>
      </c>
      <c r="AH33">
        <v>2</v>
      </c>
      <c r="AI33">
        <v>85321047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85321055</v>
      </c>
      <c r="C34">
        <v>85321042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541</v>
      </c>
      <c r="J34" t="s">
        <v>542</v>
      </c>
      <c r="K34" t="s">
        <v>543</v>
      </c>
      <c r="L34">
        <v>1368</v>
      </c>
      <c r="N34">
        <v>1011</v>
      </c>
      <c r="O34" t="s">
        <v>72</v>
      </c>
      <c r="P34" t="s">
        <v>72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217</v>
      </c>
      <c r="AG34">
        <v>0.8775</v>
      </c>
      <c r="AH34">
        <v>2</v>
      </c>
      <c r="AI34">
        <v>85321048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85321056</v>
      </c>
      <c r="C35">
        <v>85321042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607</v>
      </c>
      <c r="J35" t="s">
        <v>608</v>
      </c>
      <c r="K35" t="s">
        <v>609</v>
      </c>
      <c r="L35">
        <v>1348</v>
      </c>
      <c r="N35">
        <v>1009</v>
      </c>
      <c r="O35" t="s">
        <v>228</v>
      </c>
      <c r="P35" t="s">
        <v>228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185</v>
      </c>
      <c r="AG35">
        <v>0.009</v>
      </c>
      <c r="AH35">
        <v>3</v>
      </c>
      <c r="AI35">
        <v>-1</v>
      </c>
      <c r="AJ35" t="s">
        <v>185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85321057</v>
      </c>
      <c r="C36">
        <v>85321042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544</v>
      </c>
      <c r="J36" t="s">
        <v>545</v>
      </c>
      <c r="K36" t="s">
        <v>546</v>
      </c>
      <c r="L36">
        <v>1346</v>
      </c>
      <c r="N36">
        <v>1009</v>
      </c>
      <c r="O36" t="s">
        <v>87</v>
      </c>
      <c r="P36" t="s">
        <v>87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185</v>
      </c>
      <c r="AG36">
        <v>1.4</v>
      </c>
      <c r="AH36">
        <v>2</v>
      </c>
      <c r="AI36">
        <v>85321049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85321050</v>
      </c>
      <c r="C37">
        <v>85321042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532</v>
      </c>
      <c r="J37" t="s">
        <v>185</v>
      </c>
      <c r="K37" t="s">
        <v>533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217</v>
      </c>
      <c r="AG37">
        <v>2.8755</v>
      </c>
      <c r="AH37">
        <v>2</v>
      </c>
      <c r="AI37">
        <v>85321043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85321051</v>
      </c>
      <c r="C38">
        <v>85321042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520</v>
      </c>
      <c r="J38" t="s">
        <v>185</v>
      </c>
      <c r="K38" t="s">
        <v>521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217</v>
      </c>
      <c r="AG38">
        <v>0.027</v>
      </c>
      <c r="AH38">
        <v>2</v>
      </c>
      <c r="AI38">
        <v>85321044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85321052</v>
      </c>
      <c r="C39">
        <v>85321042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534</v>
      </c>
      <c r="J39" t="s">
        <v>535</v>
      </c>
      <c r="K39" t="s">
        <v>536</v>
      </c>
      <c r="L39">
        <v>1368</v>
      </c>
      <c r="N39">
        <v>1011</v>
      </c>
      <c r="O39" t="s">
        <v>72</v>
      </c>
      <c r="P39" t="s">
        <v>72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217</v>
      </c>
      <c r="AG39">
        <v>0.0135</v>
      </c>
      <c r="AH39">
        <v>2</v>
      </c>
      <c r="AI39">
        <v>85321045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85321053</v>
      </c>
      <c r="C40">
        <v>85321042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537</v>
      </c>
      <c r="J40" t="s">
        <v>538</v>
      </c>
      <c r="K40" t="s">
        <v>539</v>
      </c>
      <c r="L40">
        <v>1368</v>
      </c>
      <c r="N40">
        <v>1011</v>
      </c>
      <c r="O40" t="s">
        <v>72</v>
      </c>
      <c r="P40" t="s">
        <v>72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217</v>
      </c>
      <c r="AG40">
        <v>0.0135</v>
      </c>
      <c r="AH40">
        <v>2</v>
      </c>
      <c r="AI40">
        <v>85321046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85321054</v>
      </c>
      <c r="C41">
        <v>85321042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75</v>
      </c>
      <c r="J41" t="s">
        <v>523</v>
      </c>
      <c r="K41" t="s">
        <v>76</v>
      </c>
      <c r="L41">
        <v>1368</v>
      </c>
      <c r="N41">
        <v>1011</v>
      </c>
      <c r="O41" t="s">
        <v>72</v>
      </c>
      <c r="P41" t="s">
        <v>72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217</v>
      </c>
      <c r="AG41">
        <v>0.0135</v>
      </c>
      <c r="AH41">
        <v>2</v>
      </c>
      <c r="AI41">
        <v>85321047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85321055</v>
      </c>
      <c r="C42">
        <v>85321042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541</v>
      </c>
      <c r="J42" t="s">
        <v>542</v>
      </c>
      <c r="K42" t="s">
        <v>543</v>
      </c>
      <c r="L42">
        <v>1368</v>
      </c>
      <c r="N42">
        <v>1011</v>
      </c>
      <c r="O42" t="s">
        <v>72</v>
      </c>
      <c r="P42" t="s">
        <v>72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217</v>
      </c>
      <c r="AG42">
        <v>0.8775</v>
      </c>
      <c r="AH42">
        <v>2</v>
      </c>
      <c r="AI42">
        <v>85321048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85321056</v>
      </c>
      <c r="C43">
        <v>85321042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607</v>
      </c>
      <c r="J43" t="s">
        <v>608</v>
      </c>
      <c r="K43" t="s">
        <v>609</v>
      </c>
      <c r="L43">
        <v>1348</v>
      </c>
      <c r="N43">
        <v>1009</v>
      </c>
      <c r="O43" t="s">
        <v>228</v>
      </c>
      <c r="P43" t="s">
        <v>228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185</v>
      </c>
      <c r="AG43">
        <v>0.009</v>
      </c>
      <c r="AH43">
        <v>3</v>
      </c>
      <c r="AI43">
        <v>-1</v>
      </c>
      <c r="AJ43" t="s">
        <v>185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85321057</v>
      </c>
      <c r="C44">
        <v>85321042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544</v>
      </c>
      <c r="J44" t="s">
        <v>545</v>
      </c>
      <c r="K44" t="s">
        <v>546</v>
      </c>
      <c r="L44">
        <v>1346</v>
      </c>
      <c r="N44">
        <v>1009</v>
      </c>
      <c r="O44" t="s">
        <v>87</v>
      </c>
      <c r="P44" t="s">
        <v>87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185</v>
      </c>
      <c r="AG44">
        <v>1.4</v>
      </c>
      <c r="AH44">
        <v>2</v>
      </c>
      <c r="AI44">
        <v>85321049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85321065</v>
      </c>
      <c r="C45">
        <v>85321058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518</v>
      </c>
      <c r="J45" t="s">
        <v>185</v>
      </c>
      <c r="K45" t="s">
        <v>519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217</v>
      </c>
      <c r="AG45">
        <v>18.09</v>
      </c>
      <c r="AH45">
        <v>2</v>
      </c>
      <c r="AI45">
        <v>85321059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85321066</v>
      </c>
      <c r="C46">
        <v>85321058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520</v>
      </c>
      <c r="J46" t="s">
        <v>185</v>
      </c>
      <c r="K46" t="s">
        <v>521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217</v>
      </c>
      <c r="AG46">
        <v>1.971</v>
      </c>
      <c r="AH46">
        <v>2</v>
      </c>
      <c r="AI46">
        <v>85321060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85321067</v>
      </c>
      <c r="C47">
        <v>85321058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70</v>
      </c>
      <c r="J47" t="s">
        <v>522</v>
      </c>
      <c r="K47" t="s">
        <v>71</v>
      </c>
      <c r="L47">
        <v>1368</v>
      </c>
      <c r="N47">
        <v>1011</v>
      </c>
      <c r="O47" t="s">
        <v>72</v>
      </c>
      <c r="P47" t="s">
        <v>72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217</v>
      </c>
      <c r="AG47">
        <v>0.9855</v>
      </c>
      <c r="AH47">
        <v>2</v>
      </c>
      <c r="AI47">
        <v>85321061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85321068</v>
      </c>
      <c r="C48">
        <v>85321058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75</v>
      </c>
      <c r="J48" t="s">
        <v>523</v>
      </c>
      <c r="K48" t="s">
        <v>76</v>
      </c>
      <c r="L48">
        <v>1368</v>
      </c>
      <c r="N48">
        <v>1011</v>
      </c>
      <c r="O48" t="s">
        <v>72</v>
      </c>
      <c r="P48" t="s">
        <v>72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217</v>
      </c>
      <c r="AG48">
        <v>0.9855</v>
      </c>
      <c r="AH48">
        <v>2</v>
      </c>
      <c r="AI48">
        <v>85321062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85321069</v>
      </c>
      <c r="C49">
        <v>85321058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576</v>
      </c>
      <c r="J49" t="s">
        <v>577</v>
      </c>
      <c r="K49" t="s">
        <v>578</v>
      </c>
      <c r="L49">
        <v>1302</v>
      </c>
      <c r="N49">
        <v>1003</v>
      </c>
      <c r="O49" t="s">
        <v>579</v>
      </c>
      <c r="P49" t="s">
        <v>579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185</v>
      </c>
      <c r="AG49">
        <v>0.048</v>
      </c>
      <c r="AH49">
        <v>3</v>
      </c>
      <c r="AI49">
        <v>-1</v>
      </c>
      <c r="AJ49" t="s">
        <v>185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85321070</v>
      </c>
      <c r="C50">
        <v>85321058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526</v>
      </c>
      <c r="J50" t="s">
        <v>527</v>
      </c>
      <c r="K50" t="s">
        <v>528</v>
      </c>
      <c r="L50">
        <v>1346</v>
      </c>
      <c r="N50">
        <v>1009</v>
      </c>
      <c r="O50" t="s">
        <v>87</v>
      </c>
      <c r="P50" t="s">
        <v>87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185</v>
      </c>
      <c r="AG50">
        <v>0.77</v>
      </c>
      <c r="AH50">
        <v>2</v>
      </c>
      <c r="AI50">
        <v>85321063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85321071</v>
      </c>
      <c r="C51">
        <v>85321058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610</v>
      </c>
      <c r="J51" t="s">
        <v>611</v>
      </c>
      <c r="K51" t="s">
        <v>612</v>
      </c>
      <c r="L51">
        <v>1455</v>
      </c>
      <c r="N51">
        <v>1013</v>
      </c>
      <c r="O51" t="s">
        <v>335</v>
      </c>
      <c r="P51" t="s">
        <v>335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185</v>
      </c>
      <c r="AG51">
        <v>0.1</v>
      </c>
      <c r="AH51">
        <v>3</v>
      </c>
      <c r="AI51">
        <v>-1</v>
      </c>
      <c r="AJ51" t="s">
        <v>185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85321072</v>
      </c>
      <c r="C52">
        <v>85321058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613</v>
      </c>
      <c r="J52" t="s">
        <v>614</v>
      </c>
      <c r="K52" t="s">
        <v>615</v>
      </c>
      <c r="L52">
        <v>1425</v>
      </c>
      <c r="N52">
        <v>1013</v>
      </c>
      <c r="O52" t="s">
        <v>99</v>
      </c>
      <c r="P52" t="s">
        <v>99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185</v>
      </c>
      <c r="AG52">
        <v>0.0204</v>
      </c>
      <c r="AH52">
        <v>3</v>
      </c>
      <c r="AI52">
        <v>-1</v>
      </c>
      <c r="AJ52" t="s">
        <v>185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85321073</v>
      </c>
      <c r="C53">
        <v>85321058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616</v>
      </c>
      <c r="J53" t="s">
        <v>617</v>
      </c>
      <c r="K53" t="s">
        <v>618</v>
      </c>
      <c r="L53">
        <v>1346</v>
      </c>
      <c r="N53">
        <v>1009</v>
      </c>
      <c r="O53" t="s">
        <v>87</v>
      </c>
      <c r="P53" t="s">
        <v>87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185</v>
      </c>
      <c r="AG53">
        <v>0.016</v>
      </c>
      <c r="AH53">
        <v>3</v>
      </c>
      <c r="AI53">
        <v>-1</v>
      </c>
      <c r="AJ53" t="s">
        <v>185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85321074</v>
      </c>
      <c r="C54">
        <v>85321058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234</v>
      </c>
      <c r="J54" t="s">
        <v>185</v>
      </c>
      <c r="K54" t="s">
        <v>235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185</v>
      </c>
      <c r="AG54">
        <v>2</v>
      </c>
      <c r="AH54">
        <v>2</v>
      </c>
      <c r="AI54">
        <v>85321064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85321065</v>
      </c>
      <c r="C55">
        <v>85321058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518</v>
      </c>
      <c r="J55" t="s">
        <v>185</v>
      </c>
      <c r="K55" t="s">
        <v>519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217</v>
      </c>
      <c r="AG55">
        <v>18.09</v>
      </c>
      <c r="AH55">
        <v>2</v>
      </c>
      <c r="AI55">
        <v>85321059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85321066</v>
      </c>
      <c r="C56">
        <v>85321058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520</v>
      </c>
      <c r="J56" t="s">
        <v>185</v>
      </c>
      <c r="K56" t="s">
        <v>521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217</v>
      </c>
      <c r="AG56">
        <v>1.971</v>
      </c>
      <c r="AH56">
        <v>2</v>
      </c>
      <c r="AI56">
        <v>85321060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85321067</v>
      </c>
      <c r="C57">
        <v>85321058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70</v>
      </c>
      <c r="J57" t="s">
        <v>522</v>
      </c>
      <c r="K57" t="s">
        <v>71</v>
      </c>
      <c r="L57">
        <v>1368</v>
      </c>
      <c r="N57">
        <v>1011</v>
      </c>
      <c r="O57" t="s">
        <v>72</v>
      </c>
      <c r="P57" t="s">
        <v>72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217</v>
      </c>
      <c r="AG57">
        <v>0.9855</v>
      </c>
      <c r="AH57">
        <v>2</v>
      </c>
      <c r="AI57">
        <v>85321061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85321068</v>
      </c>
      <c r="C58">
        <v>85321058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75</v>
      </c>
      <c r="J58" t="s">
        <v>523</v>
      </c>
      <c r="K58" t="s">
        <v>76</v>
      </c>
      <c r="L58">
        <v>1368</v>
      </c>
      <c r="N58">
        <v>1011</v>
      </c>
      <c r="O58" t="s">
        <v>72</v>
      </c>
      <c r="P58" t="s">
        <v>72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217</v>
      </c>
      <c r="AG58">
        <v>0.9855</v>
      </c>
      <c r="AH58">
        <v>2</v>
      </c>
      <c r="AI58">
        <v>85321062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85321069</v>
      </c>
      <c r="C59">
        <v>85321058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576</v>
      </c>
      <c r="J59" t="s">
        <v>577</v>
      </c>
      <c r="K59" t="s">
        <v>578</v>
      </c>
      <c r="L59">
        <v>1302</v>
      </c>
      <c r="N59">
        <v>1003</v>
      </c>
      <c r="O59" t="s">
        <v>579</v>
      </c>
      <c r="P59" t="s">
        <v>579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185</v>
      </c>
      <c r="AG59">
        <v>0.048</v>
      </c>
      <c r="AH59">
        <v>3</v>
      </c>
      <c r="AI59">
        <v>-1</v>
      </c>
      <c r="AJ59" t="s">
        <v>185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85321070</v>
      </c>
      <c r="C60">
        <v>85321058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526</v>
      </c>
      <c r="J60" t="s">
        <v>527</v>
      </c>
      <c r="K60" t="s">
        <v>528</v>
      </c>
      <c r="L60">
        <v>1346</v>
      </c>
      <c r="N60">
        <v>1009</v>
      </c>
      <c r="O60" t="s">
        <v>87</v>
      </c>
      <c r="P60" t="s">
        <v>87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185</v>
      </c>
      <c r="AG60">
        <v>0.77</v>
      </c>
      <c r="AH60">
        <v>2</v>
      </c>
      <c r="AI60">
        <v>85321063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85321071</v>
      </c>
      <c r="C61">
        <v>85321058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610</v>
      </c>
      <c r="J61" t="s">
        <v>611</v>
      </c>
      <c r="K61" t="s">
        <v>612</v>
      </c>
      <c r="L61">
        <v>1455</v>
      </c>
      <c r="N61">
        <v>1013</v>
      </c>
      <c r="O61" t="s">
        <v>335</v>
      </c>
      <c r="P61" t="s">
        <v>335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185</v>
      </c>
      <c r="AG61">
        <v>0.1</v>
      </c>
      <c r="AH61">
        <v>3</v>
      </c>
      <c r="AI61">
        <v>-1</v>
      </c>
      <c r="AJ61" t="s">
        <v>185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85321072</v>
      </c>
      <c r="C62">
        <v>85321058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613</v>
      </c>
      <c r="J62" t="s">
        <v>614</v>
      </c>
      <c r="K62" t="s">
        <v>615</v>
      </c>
      <c r="L62">
        <v>1425</v>
      </c>
      <c r="N62">
        <v>1013</v>
      </c>
      <c r="O62" t="s">
        <v>99</v>
      </c>
      <c r="P62" t="s">
        <v>99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185</v>
      </c>
      <c r="AG62">
        <v>0.0204</v>
      </c>
      <c r="AH62">
        <v>3</v>
      </c>
      <c r="AI62">
        <v>-1</v>
      </c>
      <c r="AJ62" t="s">
        <v>185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85321073</v>
      </c>
      <c r="C63">
        <v>85321058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616</v>
      </c>
      <c r="J63" t="s">
        <v>617</v>
      </c>
      <c r="K63" t="s">
        <v>618</v>
      </c>
      <c r="L63">
        <v>1346</v>
      </c>
      <c r="N63">
        <v>1009</v>
      </c>
      <c r="O63" t="s">
        <v>87</v>
      </c>
      <c r="P63" t="s">
        <v>87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185</v>
      </c>
      <c r="AG63">
        <v>0.016</v>
      </c>
      <c r="AH63">
        <v>3</v>
      </c>
      <c r="AI63">
        <v>-1</v>
      </c>
      <c r="AJ63" t="s">
        <v>185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85321074</v>
      </c>
      <c r="C64">
        <v>85321058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234</v>
      </c>
      <c r="J64" t="s">
        <v>185</v>
      </c>
      <c r="K64" t="s">
        <v>235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185</v>
      </c>
      <c r="AG64">
        <v>2</v>
      </c>
      <c r="AH64">
        <v>2</v>
      </c>
      <c r="AI64">
        <v>85321064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85321086</v>
      </c>
      <c r="C65">
        <v>85321076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66</v>
      </c>
      <c r="J65" t="s">
        <v>185</v>
      </c>
      <c r="K65" t="s">
        <v>67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217</v>
      </c>
      <c r="AG65">
        <v>42.228</v>
      </c>
      <c r="AH65">
        <v>2</v>
      </c>
      <c r="AI65">
        <v>85321077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85321087</v>
      </c>
      <c r="C66">
        <v>85321076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520</v>
      </c>
      <c r="J66" t="s">
        <v>185</v>
      </c>
      <c r="K66" t="s">
        <v>521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217</v>
      </c>
      <c r="AG66">
        <v>0.945</v>
      </c>
      <c r="AH66">
        <v>2</v>
      </c>
      <c r="AI66">
        <v>85321078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85321088</v>
      </c>
      <c r="C67">
        <v>85321076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70</v>
      </c>
      <c r="J67" t="s">
        <v>522</v>
      </c>
      <c r="K67" t="s">
        <v>71</v>
      </c>
      <c r="L67">
        <v>1368</v>
      </c>
      <c r="N67">
        <v>1011</v>
      </c>
      <c r="O67" t="s">
        <v>72</v>
      </c>
      <c r="P67" t="s">
        <v>72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217</v>
      </c>
      <c r="AG67">
        <v>0.4725</v>
      </c>
      <c r="AH67">
        <v>2</v>
      </c>
      <c r="AI67">
        <v>85321079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85321089</v>
      </c>
      <c r="C68">
        <v>85321076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75</v>
      </c>
      <c r="J68" t="s">
        <v>523</v>
      </c>
      <c r="K68" t="s">
        <v>76</v>
      </c>
      <c r="L68">
        <v>1368</v>
      </c>
      <c r="N68">
        <v>1011</v>
      </c>
      <c r="O68" t="s">
        <v>72</v>
      </c>
      <c r="P68" t="s">
        <v>72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217</v>
      </c>
      <c r="AG68">
        <v>0.4725</v>
      </c>
      <c r="AH68">
        <v>2</v>
      </c>
      <c r="AI68">
        <v>85321080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85321090</v>
      </c>
      <c r="C69">
        <v>85321076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79</v>
      </c>
      <c r="J69" t="s">
        <v>524</v>
      </c>
      <c r="K69" t="s">
        <v>80</v>
      </c>
      <c r="L69">
        <v>1368</v>
      </c>
      <c r="N69">
        <v>1011</v>
      </c>
      <c r="O69" t="s">
        <v>72</v>
      </c>
      <c r="P69" t="s">
        <v>72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217</v>
      </c>
      <c r="AG69">
        <v>2.916</v>
      </c>
      <c r="AH69">
        <v>2</v>
      </c>
      <c r="AI69">
        <v>85321081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85321091</v>
      </c>
      <c r="C70">
        <v>85321076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82</v>
      </c>
      <c r="J70" t="s">
        <v>547</v>
      </c>
      <c r="K70" t="s">
        <v>83</v>
      </c>
      <c r="L70">
        <v>1383</v>
      </c>
      <c r="N70">
        <v>1013</v>
      </c>
      <c r="O70" t="s">
        <v>84</v>
      </c>
      <c r="P70" t="s">
        <v>84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185</v>
      </c>
      <c r="AG70">
        <v>1.1488</v>
      </c>
      <c r="AH70">
        <v>2</v>
      </c>
      <c r="AI70">
        <v>85321082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85321092</v>
      </c>
      <c r="C71">
        <v>85321076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85</v>
      </c>
      <c r="J71" t="s">
        <v>525</v>
      </c>
      <c r="K71" t="s">
        <v>86</v>
      </c>
      <c r="L71">
        <v>1346</v>
      </c>
      <c r="N71">
        <v>1009</v>
      </c>
      <c r="O71" t="s">
        <v>87</v>
      </c>
      <c r="P71" t="s">
        <v>87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185</v>
      </c>
      <c r="AG71">
        <v>0.96</v>
      </c>
      <c r="AH71">
        <v>2</v>
      </c>
      <c r="AI71">
        <v>85321083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85321093</v>
      </c>
      <c r="C72">
        <v>85321076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88</v>
      </c>
      <c r="J72" t="s">
        <v>548</v>
      </c>
      <c r="K72" t="s">
        <v>89</v>
      </c>
      <c r="L72">
        <v>1346</v>
      </c>
      <c r="N72">
        <v>1009</v>
      </c>
      <c r="O72" t="s">
        <v>87</v>
      </c>
      <c r="P72" t="s">
        <v>87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185</v>
      </c>
      <c r="AG72">
        <v>0.55</v>
      </c>
      <c r="AH72">
        <v>2</v>
      </c>
      <c r="AI72">
        <v>85321084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85321094</v>
      </c>
      <c r="C73">
        <v>85321076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234</v>
      </c>
      <c r="J73" t="s">
        <v>185</v>
      </c>
      <c r="K73" t="s">
        <v>235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185</v>
      </c>
      <c r="AG73">
        <v>2</v>
      </c>
      <c r="AH73">
        <v>2</v>
      </c>
      <c r="AI73">
        <v>85321085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85321086</v>
      </c>
      <c r="C74">
        <v>85321076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66</v>
      </c>
      <c r="J74" t="s">
        <v>185</v>
      </c>
      <c r="K74" t="s">
        <v>67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217</v>
      </c>
      <c r="AG74">
        <v>42.228</v>
      </c>
      <c r="AH74">
        <v>2</v>
      </c>
      <c r="AI74">
        <v>85321077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85321087</v>
      </c>
      <c r="C75">
        <v>85321076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520</v>
      </c>
      <c r="J75" t="s">
        <v>185</v>
      </c>
      <c r="K75" t="s">
        <v>521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217</v>
      </c>
      <c r="AG75">
        <v>0.945</v>
      </c>
      <c r="AH75">
        <v>2</v>
      </c>
      <c r="AI75">
        <v>85321078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85321088</v>
      </c>
      <c r="C76">
        <v>85321076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70</v>
      </c>
      <c r="J76" t="s">
        <v>522</v>
      </c>
      <c r="K76" t="s">
        <v>71</v>
      </c>
      <c r="L76">
        <v>1368</v>
      </c>
      <c r="N76">
        <v>1011</v>
      </c>
      <c r="O76" t="s">
        <v>72</v>
      </c>
      <c r="P76" t="s">
        <v>72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217</v>
      </c>
      <c r="AG76">
        <v>0.4725</v>
      </c>
      <c r="AH76">
        <v>2</v>
      </c>
      <c r="AI76">
        <v>85321079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85321089</v>
      </c>
      <c r="C77">
        <v>85321076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75</v>
      </c>
      <c r="J77" t="s">
        <v>523</v>
      </c>
      <c r="K77" t="s">
        <v>76</v>
      </c>
      <c r="L77">
        <v>1368</v>
      </c>
      <c r="N77">
        <v>1011</v>
      </c>
      <c r="O77" t="s">
        <v>72</v>
      </c>
      <c r="P77" t="s">
        <v>72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217</v>
      </c>
      <c r="AG77">
        <v>0.4725</v>
      </c>
      <c r="AH77">
        <v>2</v>
      </c>
      <c r="AI77">
        <v>85321080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85321090</v>
      </c>
      <c r="C78">
        <v>85321076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79</v>
      </c>
      <c r="J78" t="s">
        <v>524</v>
      </c>
      <c r="K78" t="s">
        <v>80</v>
      </c>
      <c r="L78">
        <v>1368</v>
      </c>
      <c r="N78">
        <v>1011</v>
      </c>
      <c r="O78" t="s">
        <v>72</v>
      </c>
      <c r="P78" t="s">
        <v>72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217</v>
      </c>
      <c r="AG78">
        <v>2.916</v>
      </c>
      <c r="AH78">
        <v>2</v>
      </c>
      <c r="AI78">
        <v>85321081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85321091</v>
      </c>
      <c r="C79">
        <v>85321076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82</v>
      </c>
      <c r="J79" t="s">
        <v>547</v>
      </c>
      <c r="K79" t="s">
        <v>83</v>
      </c>
      <c r="L79">
        <v>1383</v>
      </c>
      <c r="N79">
        <v>1013</v>
      </c>
      <c r="O79" t="s">
        <v>84</v>
      </c>
      <c r="P79" t="s">
        <v>84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185</v>
      </c>
      <c r="AG79">
        <v>1.1488</v>
      </c>
      <c r="AH79">
        <v>2</v>
      </c>
      <c r="AI79">
        <v>85321082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85321092</v>
      </c>
      <c r="C80">
        <v>85321076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85</v>
      </c>
      <c r="J80" t="s">
        <v>525</v>
      </c>
      <c r="K80" t="s">
        <v>86</v>
      </c>
      <c r="L80">
        <v>1346</v>
      </c>
      <c r="N80">
        <v>1009</v>
      </c>
      <c r="O80" t="s">
        <v>87</v>
      </c>
      <c r="P80" t="s">
        <v>87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185</v>
      </c>
      <c r="AG80">
        <v>0.96</v>
      </c>
      <c r="AH80">
        <v>2</v>
      </c>
      <c r="AI80">
        <v>85321083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85321093</v>
      </c>
      <c r="C81">
        <v>85321076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88</v>
      </c>
      <c r="J81" t="s">
        <v>548</v>
      </c>
      <c r="K81" t="s">
        <v>89</v>
      </c>
      <c r="L81">
        <v>1346</v>
      </c>
      <c r="N81">
        <v>1009</v>
      </c>
      <c r="O81" t="s">
        <v>87</v>
      </c>
      <c r="P81" t="s">
        <v>87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185</v>
      </c>
      <c r="AG81">
        <v>0.55</v>
      </c>
      <c r="AH81">
        <v>2</v>
      </c>
      <c r="AI81">
        <v>85321084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85321094</v>
      </c>
      <c r="C82">
        <v>85321076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234</v>
      </c>
      <c r="J82" t="s">
        <v>185</v>
      </c>
      <c r="K82" t="s">
        <v>235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185</v>
      </c>
      <c r="AG82">
        <v>2</v>
      </c>
      <c r="AH82">
        <v>2</v>
      </c>
      <c r="AI82">
        <v>85321085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85321107</v>
      </c>
      <c r="C83">
        <v>85321096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66</v>
      </c>
      <c r="J83" t="s">
        <v>185</v>
      </c>
      <c r="K83" t="s">
        <v>67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217</v>
      </c>
      <c r="AG83">
        <v>19.44</v>
      </c>
      <c r="AH83">
        <v>2</v>
      </c>
      <c r="AI83">
        <v>85321097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85321108</v>
      </c>
      <c r="C84">
        <v>85321096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520</v>
      </c>
      <c r="J84" t="s">
        <v>185</v>
      </c>
      <c r="K84" t="s">
        <v>521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217</v>
      </c>
      <c r="AG84">
        <v>0.54</v>
      </c>
      <c r="AH84">
        <v>2</v>
      </c>
      <c r="AI84">
        <v>85321098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85321109</v>
      </c>
      <c r="C85">
        <v>85321096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70</v>
      </c>
      <c r="J85" t="s">
        <v>522</v>
      </c>
      <c r="K85" t="s">
        <v>71</v>
      </c>
      <c r="L85">
        <v>1368</v>
      </c>
      <c r="N85">
        <v>1011</v>
      </c>
      <c r="O85" t="s">
        <v>72</v>
      </c>
      <c r="P85" t="s">
        <v>72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217</v>
      </c>
      <c r="AG85">
        <v>0.27</v>
      </c>
      <c r="AH85">
        <v>2</v>
      </c>
      <c r="AI85">
        <v>85321099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85321110</v>
      </c>
      <c r="C86">
        <v>85321096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75</v>
      </c>
      <c r="J86" t="s">
        <v>523</v>
      </c>
      <c r="K86" t="s">
        <v>76</v>
      </c>
      <c r="L86">
        <v>1368</v>
      </c>
      <c r="N86">
        <v>1011</v>
      </c>
      <c r="O86" t="s">
        <v>72</v>
      </c>
      <c r="P86" t="s">
        <v>72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217</v>
      </c>
      <c r="AG86">
        <v>0.27</v>
      </c>
      <c r="AH86">
        <v>2</v>
      </c>
      <c r="AI86">
        <v>85321100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85321111</v>
      </c>
      <c r="C87">
        <v>85321096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549</v>
      </c>
      <c r="J87" t="s">
        <v>550</v>
      </c>
      <c r="K87" t="s">
        <v>551</v>
      </c>
      <c r="L87">
        <v>1301</v>
      </c>
      <c r="N87">
        <v>1003</v>
      </c>
      <c r="O87" t="s">
        <v>341</v>
      </c>
      <c r="P87" t="s">
        <v>341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185</v>
      </c>
      <c r="AG87">
        <v>33.33</v>
      </c>
      <c r="AH87">
        <v>2</v>
      </c>
      <c r="AI87">
        <v>85321101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85321112</v>
      </c>
      <c r="C88">
        <v>85321096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552</v>
      </c>
      <c r="J88" t="s">
        <v>553</v>
      </c>
      <c r="K88" t="s">
        <v>554</v>
      </c>
      <c r="L88">
        <v>1348</v>
      </c>
      <c r="N88">
        <v>1009</v>
      </c>
      <c r="O88" t="s">
        <v>228</v>
      </c>
      <c r="P88" t="s">
        <v>228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185</v>
      </c>
      <c r="AG88">
        <v>0.00137</v>
      </c>
      <c r="AH88">
        <v>2</v>
      </c>
      <c r="AI88">
        <v>85321102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85321113</v>
      </c>
      <c r="C89">
        <v>85321096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555</v>
      </c>
      <c r="J89" t="s">
        <v>556</v>
      </c>
      <c r="K89" t="s">
        <v>557</v>
      </c>
      <c r="L89">
        <v>1346</v>
      </c>
      <c r="N89">
        <v>1009</v>
      </c>
      <c r="O89" t="s">
        <v>87</v>
      </c>
      <c r="P89" t="s">
        <v>87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185</v>
      </c>
      <c r="AG89">
        <v>0.02</v>
      </c>
      <c r="AH89">
        <v>2</v>
      </c>
      <c r="AI89">
        <v>85321103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85321114</v>
      </c>
      <c r="C90">
        <v>85321096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558</v>
      </c>
      <c r="J90" t="s">
        <v>559</v>
      </c>
      <c r="K90" t="s">
        <v>560</v>
      </c>
      <c r="L90">
        <v>1425</v>
      </c>
      <c r="N90">
        <v>1013</v>
      </c>
      <c r="O90" t="s">
        <v>99</v>
      </c>
      <c r="P90" t="s">
        <v>99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185</v>
      </c>
      <c r="AG90">
        <v>0.05</v>
      </c>
      <c r="AH90">
        <v>2</v>
      </c>
      <c r="AI90">
        <v>85321104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85321115</v>
      </c>
      <c r="C91">
        <v>85321096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561</v>
      </c>
      <c r="J91" t="s">
        <v>562</v>
      </c>
      <c r="K91" t="s">
        <v>563</v>
      </c>
      <c r="L91">
        <v>1407</v>
      </c>
      <c r="N91">
        <v>1013</v>
      </c>
      <c r="O91" t="s">
        <v>564</v>
      </c>
      <c r="P91" t="s">
        <v>564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185</v>
      </c>
      <c r="AG91">
        <v>0.0122</v>
      </c>
      <c r="AH91">
        <v>2</v>
      </c>
      <c r="AI91">
        <v>85321105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85321116</v>
      </c>
      <c r="C92">
        <v>85321096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234</v>
      </c>
      <c r="J92" t="s">
        <v>185</v>
      </c>
      <c r="K92" t="s">
        <v>235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185</v>
      </c>
      <c r="AG92">
        <v>2</v>
      </c>
      <c r="AH92">
        <v>2</v>
      </c>
      <c r="AI92">
        <v>85321106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85321107</v>
      </c>
      <c r="C93">
        <v>85321096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66</v>
      </c>
      <c r="J93" t="s">
        <v>185</v>
      </c>
      <c r="K93" t="s">
        <v>67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217</v>
      </c>
      <c r="AG93">
        <v>19.44</v>
      </c>
      <c r="AH93">
        <v>2</v>
      </c>
      <c r="AI93">
        <v>85321097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85321108</v>
      </c>
      <c r="C94">
        <v>85321096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520</v>
      </c>
      <c r="J94" t="s">
        <v>185</v>
      </c>
      <c r="K94" t="s">
        <v>521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217</v>
      </c>
      <c r="AG94">
        <v>0.54</v>
      </c>
      <c r="AH94">
        <v>2</v>
      </c>
      <c r="AI94">
        <v>85321098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85321109</v>
      </c>
      <c r="C95">
        <v>85321096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70</v>
      </c>
      <c r="J95" t="s">
        <v>522</v>
      </c>
      <c r="K95" t="s">
        <v>71</v>
      </c>
      <c r="L95">
        <v>1368</v>
      </c>
      <c r="N95">
        <v>1011</v>
      </c>
      <c r="O95" t="s">
        <v>72</v>
      </c>
      <c r="P95" t="s">
        <v>72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217</v>
      </c>
      <c r="AG95">
        <v>0.27</v>
      </c>
      <c r="AH95">
        <v>2</v>
      </c>
      <c r="AI95">
        <v>85321099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85321110</v>
      </c>
      <c r="C96">
        <v>85321096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75</v>
      </c>
      <c r="J96" t="s">
        <v>523</v>
      </c>
      <c r="K96" t="s">
        <v>76</v>
      </c>
      <c r="L96">
        <v>1368</v>
      </c>
      <c r="N96">
        <v>1011</v>
      </c>
      <c r="O96" t="s">
        <v>72</v>
      </c>
      <c r="P96" t="s">
        <v>72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217</v>
      </c>
      <c r="AG96">
        <v>0.27</v>
      </c>
      <c r="AH96">
        <v>2</v>
      </c>
      <c r="AI96">
        <v>85321100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85321111</v>
      </c>
      <c r="C97">
        <v>85321096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549</v>
      </c>
      <c r="J97" t="s">
        <v>550</v>
      </c>
      <c r="K97" t="s">
        <v>551</v>
      </c>
      <c r="L97">
        <v>1301</v>
      </c>
      <c r="N97">
        <v>1003</v>
      </c>
      <c r="O97" t="s">
        <v>341</v>
      </c>
      <c r="P97" t="s">
        <v>341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185</v>
      </c>
      <c r="AG97">
        <v>33.33</v>
      </c>
      <c r="AH97">
        <v>2</v>
      </c>
      <c r="AI97">
        <v>85321101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85321112</v>
      </c>
      <c r="C98">
        <v>85321096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552</v>
      </c>
      <c r="J98" t="s">
        <v>553</v>
      </c>
      <c r="K98" t="s">
        <v>554</v>
      </c>
      <c r="L98">
        <v>1348</v>
      </c>
      <c r="N98">
        <v>1009</v>
      </c>
      <c r="O98" t="s">
        <v>228</v>
      </c>
      <c r="P98" t="s">
        <v>228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185</v>
      </c>
      <c r="AG98">
        <v>0.00137</v>
      </c>
      <c r="AH98">
        <v>2</v>
      </c>
      <c r="AI98">
        <v>85321102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85321113</v>
      </c>
      <c r="C99">
        <v>85321096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555</v>
      </c>
      <c r="J99" t="s">
        <v>556</v>
      </c>
      <c r="K99" t="s">
        <v>557</v>
      </c>
      <c r="L99">
        <v>1346</v>
      </c>
      <c r="N99">
        <v>1009</v>
      </c>
      <c r="O99" t="s">
        <v>87</v>
      </c>
      <c r="P99" t="s">
        <v>87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185</v>
      </c>
      <c r="AG99">
        <v>0.02</v>
      </c>
      <c r="AH99">
        <v>2</v>
      </c>
      <c r="AI99">
        <v>85321103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85321114</v>
      </c>
      <c r="C100">
        <v>85321096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558</v>
      </c>
      <c r="J100" t="s">
        <v>559</v>
      </c>
      <c r="K100" t="s">
        <v>560</v>
      </c>
      <c r="L100">
        <v>1425</v>
      </c>
      <c r="N100">
        <v>1013</v>
      </c>
      <c r="O100" t="s">
        <v>99</v>
      </c>
      <c r="P100" t="s">
        <v>99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185</v>
      </c>
      <c r="AG100">
        <v>0.05</v>
      </c>
      <c r="AH100">
        <v>2</v>
      </c>
      <c r="AI100">
        <v>85321104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85321115</v>
      </c>
      <c r="C101">
        <v>85321096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561</v>
      </c>
      <c r="J101" t="s">
        <v>562</v>
      </c>
      <c r="K101" t="s">
        <v>563</v>
      </c>
      <c r="L101">
        <v>1407</v>
      </c>
      <c r="N101">
        <v>1013</v>
      </c>
      <c r="O101" t="s">
        <v>564</v>
      </c>
      <c r="P101" t="s">
        <v>564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185</v>
      </c>
      <c r="AG101">
        <v>0.0122</v>
      </c>
      <c r="AH101">
        <v>2</v>
      </c>
      <c r="AI101">
        <v>85321105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85321116</v>
      </c>
      <c r="C102">
        <v>85321096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234</v>
      </c>
      <c r="J102" t="s">
        <v>185</v>
      </c>
      <c r="K102" t="s">
        <v>235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185</v>
      </c>
      <c r="AG102">
        <v>2</v>
      </c>
      <c r="AH102">
        <v>2</v>
      </c>
      <c r="AI102">
        <v>85321106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85321133</v>
      </c>
      <c r="C103">
        <v>85321118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565</v>
      </c>
      <c r="J103" t="s">
        <v>185</v>
      </c>
      <c r="K103" t="s">
        <v>566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217</v>
      </c>
      <c r="AG103">
        <v>84.8205</v>
      </c>
      <c r="AH103">
        <v>2</v>
      </c>
      <c r="AI103">
        <v>85321119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85321134</v>
      </c>
      <c r="C104">
        <v>85321118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520</v>
      </c>
      <c r="J104" t="s">
        <v>185</v>
      </c>
      <c r="K104" t="s">
        <v>521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217</v>
      </c>
      <c r="AG104">
        <v>0.108</v>
      </c>
      <c r="AH104">
        <v>2</v>
      </c>
      <c r="AI104">
        <v>85321120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85321135</v>
      </c>
      <c r="C105">
        <v>85321118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70</v>
      </c>
      <c r="J105" t="s">
        <v>522</v>
      </c>
      <c r="K105" t="s">
        <v>71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217</v>
      </c>
      <c r="AG105">
        <v>0.054</v>
      </c>
      <c r="AH105">
        <v>2</v>
      </c>
      <c r="AI105">
        <v>85321121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85321136</v>
      </c>
      <c r="C106">
        <v>85321118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75</v>
      </c>
      <c r="J106" t="s">
        <v>523</v>
      </c>
      <c r="K106" t="s">
        <v>76</v>
      </c>
      <c r="L106">
        <v>1368</v>
      </c>
      <c r="N106">
        <v>1011</v>
      </c>
      <c r="O106" t="s">
        <v>72</v>
      </c>
      <c r="P106" t="s">
        <v>72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217</v>
      </c>
      <c r="AG106">
        <v>0.054</v>
      </c>
      <c r="AH106">
        <v>2</v>
      </c>
      <c r="AI106">
        <v>85321122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85321137</v>
      </c>
      <c r="C107">
        <v>85321118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567</v>
      </c>
      <c r="J107" t="s">
        <v>568</v>
      </c>
      <c r="K107" t="s">
        <v>569</v>
      </c>
      <c r="L107">
        <v>1368</v>
      </c>
      <c r="N107">
        <v>1011</v>
      </c>
      <c r="O107" t="s">
        <v>72</v>
      </c>
      <c r="P107" t="s">
        <v>72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217</v>
      </c>
      <c r="AG107">
        <v>25.1775</v>
      </c>
      <c r="AH107">
        <v>2</v>
      </c>
      <c r="AI107">
        <v>85321123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85321138</v>
      </c>
      <c r="C108">
        <v>85321118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570</v>
      </c>
      <c r="J108" t="s">
        <v>571</v>
      </c>
      <c r="K108" t="s">
        <v>572</v>
      </c>
      <c r="L108">
        <v>1346</v>
      </c>
      <c r="N108">
        <v>1009</v>
      </c>
      <c r="O108" t="s">
        <v>87</v>
      </c>
      <c r="P108" t="s">
        <v>87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185</v>
      </c>
      <c r="AG108">
        <v>0.3</v>
      </c>
      <c r="AH108">
        <v>2</v>
      </c>
      <c r="AI108">
        <v>85321124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85321139</v>
      </c>
      <c r="C109">
        <v>85321118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573</v>
      </c>
      <c r="J109" t="s">
        <v>574</v>
      </c>
      <c r="K109" t="s">
        <v>575</v>
      </c>
      <c r="L109">
        <v>1346</v>
      </c>
      <c r="N109">
        <v>1009</v>
      </c>
      <c r="O109" t="s">
        <v>87</v>
      </c>
      <c r="P109" t="s">
        <v>87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185</v>
      </c>
      <c r="AG109">
        <v>0.12</v>
      </c>
      <c r="AH109">
        <v>2</v>
      </c>
      <c r="AI109">
        <v>85321125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85321140</v>
      </c>
      <c r="C110">
        <v>85321118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549</v>
      </c>
      <c r="J110" t="s">
        <v>550</v>
      </c>
      <c r="K110" t="s">
        <v>551</v>
      </c>
      <c r="L110">
        <v>1301</v>
      </c>
      <c r="N110">
        <v>1003</v>
      </c>
      <c r="O110" t="s">
        <v>341</v>
      </c>
      <c r="P110" t="s">
        <v>341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185</v>
      </c>
      <c r="AG110">
        <v>91.67</v>
      </c>
      <c r="AH110">
        <v>2</v>
      </c>
      <c r="AI110">
        <v>85321126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85321141</v>
      </c>
      <c r="C111">
        <v>85321118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576</v>
      </c>
      <c r="J111" t="s">
        <v>577</v>
      </c>
      <c r="K111" t="s">
        <v>578</v>
      </c>
      <c r="L111">
        <v>1302</v>
      </c>
      <c r="N111">
        <v>1003</v>
      </c>
      <c r="O111" t="s">
        <v>579</v>
      </c>
      <c r="P111" t="s">
        <v>579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185</v>
      </c>
      <c r="AG111">
        <v>1.5</v>
      </c>
      <c r="AH111">
        <v>2</v>
      </c>
      <c r="AI111">
        <v>85321127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85321142</v>
      </c>
      <c r="C112">
        <v>85321118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526</v>
      </c>
      <c r="J112" t="s">
        <v>527</v>
      </c>
      <c r="K112" t="s">
        <v>528</v>
      </c>
      <c r="L112">
        <v>1346</v>
      </c>
      <c r="N112">
        <v>1009</v>
      </c>
      <c r="O112" t="s">
        <v>87</v>
      </c>
      <c r="P112" t="s">
        <v>87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185</v>
      </c>
      <c r="AG112">
        <v>7.94</v>
      </c>
      <c r="AH112">
        <v>2</v>
      </c>
      <c r="AI112">
        <v>85321128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85321143</v>
      </c>
      <c r="C113">
        <v>85321118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580</v>
      </c>
      <c r="J113" t="s">
        <v>581</v>
      </c>
      <c r="K113" t="s">
        <v>582</v>
      </c>
      <c r="L113">
        <v>1346</v>
      </c>
      <c r="N113">
        <v>1009</v>
      </c>
      <c r="O113" t="s">
        <v>87</v>
      </c>
      <c r="P113" t="s">
        <v>87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185</v>
      </c>
      <c r="AG113">
        <v>0.07</v>
      </c>
      <c r="AH113">
        <v>2</v>
      </c>
      <c r="AI113">
        <v>85321129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85321144</v>
      </c>
      <c r="C114">
        <v>85321118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583</v>
      </c>
      <c r="J114" t="s">
        <v>584</v>
      </c>
      <c r="K114" t="s">
        <v>585</v>
      </c>
      <c r="L114">
        <v>1348</v>
      </c>
      <c r="N114">
        <v>1009</v>
      </c>
      <c r="O114" t="s">
        <v>228</v>
      </c>
      <c r="P114" t="s">
        <v>228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185</v>
      </c>
      <c r="AG114">
        <v>0.0005</v>
      </c>
      <c r="AH114">
        <v>2</v>
      </c>
      <c r="AI114">
        <v>85321130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85321145</v>
      </c>
      <c r="C115">
        <v>85321118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586</v>
      </c>
      <c r="J115" t="s">
        <v>587</v>
      </c>
      <c r="K115" t="s">
        <v>588</v>
      </c>
      <c r="L115">
        <v>1425</v>
      </c>
      <c r="N115">
        <v>1013</v>
      </c>
      <c r="O115" t="s">
        <v>99</v>
      </c>
      <c r="P115" t="s">
        <v>99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185</v>
      </c>
      <c r="AG115">
        <v>1.02</v>
      </c>
      <c r="AH115">
        <v>2</v>
      </c>
      <c r="AI115">
        <v>85321131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85321146</v>
      </c>
      <c r="C116">
        <v>85321118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234</v>
      </c>
      <c r="J116" t="s">
        <v>185</v>
      </c>
      <c r="K116" t="s">
        <v>235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185</v>
      </c>
      <c r="AG116">
        <v>2</v>
      </c>
      <c r="AH116">
        <v>2</v>
      </c>
      <c r="AI116">
        <v>85321132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85321133</v>
      </c>
      <c r="C117">
        <v>85321118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565</v>
      </c>
      <c r="J117" t="s">
        <v>185</v>
      </c>
      <c r="K117" t="s">
        <v>566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217</v>
      </c>
      <c r="AG117">
        <v>84.8205</v>
      </c>
      <c r="AH117">
        <v>2</v>
      </c>
      <c r="AI117">
        <v>85321119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85321134</v>
      </c>
      <c r="C118">
        <v>85321118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520</v>
      </c>
      <c r="J118" t="s">
        <v>185</v>
      </c>
      <c r="K118" t="s">
        <v>521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217</v>
      </c>
      <c r="AG118">
        <v>0.108</v>
      </c>
      <c r="AH118">
        <v>2</v>
      </c>
      <c r="AI118">
        <v>85321120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85321135</v>
      </c>
      <c r="C119">
        <v>85321118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522</v>
      </c>
      <c r="K119" t="s">
        <v>71</v>
      </c>
      <c r="L119">
        <v>1368</v>
      </c>
      <c r="N119">
        <v>1011</v>
      </c>
      <c r="O119" t="s">
        <v>72</v>
      </c>
      <c r="P119" t="s">
        <v>72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217</v>
      </c>
      <c r="AG119">
        <v>0.054</v>
      </c>
      <c r="AH119">
        <v>2</v>
      </c>
      <c r="AI119">
        <v>85321121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85321136</v>
      </c>
      <c r="C120">
        <v>85321118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75</v>
      </c>
      <c r="J120" t="s">
        <v>523</v>
      </c>
      <c r="K120" t="s">
        <v>76</v>
      </c>
      <c r="L120">
        <v>1368</v>
      </c>
      <c r="N120">
        <v>1011</v>
      </c>
      <c r="O120" t="s">
        <v>72</v>
      </c>
      <c r="P120" t="s">
        <v>72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217</v>
      </c>
      <c r="AG120">
        <v>0.054</v>
      </c>
      <c r="AH120">
        <v>2</v>
      </c>
      <c r="AI120">
        <v>85321122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85321137</v>
      </c>
      <c r="C121">
        <v>85321118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567</v>
      </c>
      <c r="J121" t="s">
        <v>568</v>
      </c>
      <c r="K121" t="s">
        <v>569</v>
      </c>
      <c r="L121">
        <v>1368</v>
      </c>
      <c r="N121">
        <v>1011</v>
      </c>
      <c r="O121" t="s">
        <v>72</v>
      </c>
      <c r="P121" t="s">
        <v>72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217</v>
      </c>
      <c r="AG121">
        <v>25.1775</v>
      </c>
      <c r="AH121">
        <v>2</v>
      </c>
      <c r="AI121">
        <v>85321123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85321138</v>
      </c>
      <c r="C122">
        <v>85321118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570</v>
      </c>
      <c r="J122" t="s">
        <v>571</v>
      </c>
      <c r="K122" t="s">
        <v>572</v>
      </c>
      <c r="L122">
        <v>1346</v>
      </c>
      <c r="N122">
        <v>1009</v>
      </c>
      <c r="O122" t="s">
        <v>87</v>
      </c>
      <c r="P122" t="s">
        <v>87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185</v>
      </c>
      <c r="AG122">
        <v>0.3</v>
      </c>
      <c r="AH122">
        <v>2</v>
      </c>
      <c r="AI122">
        <v>85321124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85321139</v>
      </c>
      <c r="C123">
        <v>85321118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573</v>
      </c>
      <c r="J123" t="s">
        <v>574</v>
      </c>
      <c r="K123" t="s">
        <v>575</v>
      </c>
      <c r="L123">
        <v>1346</v>
      </c>
      <c r="N123">
        <v>1009</v>
      </c>
      <c r="O123" t="s">
        <v>87</v>
      </c>
      <c r="P123" t="s">
        <v>87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185</v>
      </c>
      <c r="AG123">
        <v>0.12</v>
      </c>
      <c r="AH123">
        <v>2</v>
      </c>
      <c r="AI123">
        <v>85321125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85321140</v>
      </c>
      <c r="C124">
        <v>85321118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549</v>
      </c>
      <c r="J124" t="s">
        <v>550</v>
      </c>
      <c r="K124" t="s">
        <v>551</v>
      </c>
      <c r="L124">
        <v>1301</v>
      </c>
      <c r="N124">
        <v>1003</v>
      </c>
      <c r="O124" t="s">
        <v>341</v>
      </c>
      <c r="P124" t="s">
        <v>341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185</v>
      </c>
      <c r="AG124">
        <v>91.67</v>
      </c>
      <c r="AH124">
        <v>2</v>
      </c>
      <c r="AI124">
        <v>85321126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85321141</v>
      </c>
      <c r="C125">
        <v>85321118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576</v>
      </c>
      <c r="J125" t="s">
        <v>577</v>
      </c>
      <c r="K125" t="s">
        <v>578</v>
      </c>
      <c r="L125">
        <v>1302</v>
      </c>
      <c r="N125">
        <v>1003</v>
      </c>
      <c r="O125" t="s">
        <v>579</v>
      </c>
      <c r="P125" t="s">
        <v>579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185</v>
      </c>
      <c r="AG125">
        <v>1.5</v>
      </c>
      <c r="AH125">
        <v>2</v>
      </c>
      <c r="AI125">
        <v>85321127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85321142</v>
      </c>
      <c r="C126">
        <v>85321118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526</v>
      </c>
      <c r="J126" t="s">
        <v>527</v>
      </c>
      <c r="K126" t="s">
        <v>528</v>
      </c>
      <c r="L126">
        <v>1346</v>
      </c>
      <c r="N126">
        <v>1009</v>
      </c>
      <c r="O126" t="s">
        <v>87</v>
      </c>
      <c r="P126" t="s">
        <v>87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185</v>
      </c>
      <c r="AG126">
        <v>7.94</v>
      </c>
      <c r="AH126">
        <v>2</v>
      </c>
      <c r="AI126">
        <v>85321128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85321143</v>
      </c>
      <c r="C127">
        <v>85321118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580</v>
      </c>
      <c r="J127" t="s">
        <v>581</v>
      </c>
      <c r="K127" t="s">
        <v>582</v>
      </c>
      <c r="L127">
        <v>1346</v>
      </c>
      <c r="N127">
        <v>1009</v>
      </c>
      <c r="O127" t="s">
        <v>87</v>
      </c>
      <c r="P127" t="s">
        <v>87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185</v>
      </c>
      <c r="AG127">
        <v>0.07</v>
      </c>
      <c r="AH127">
        <v>2</v>
      </c>
      <c r="AI127">
        <v>85321129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85321144</v>
      </c>
      <c r="C128">
        <v>85321118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583</v>
      </c>
      <c r="J128" t="s">
        <v>584</v>
      </c>
      <c r="K128" t="s">
        <v>585</v>
      </c>
      <c r="L128">
        <v>1348</v>
      </c>
      <c r="N128">
        <v>1009</v>
      </c>
      <c r="O128" t="s">
        <v>228</v>
      </c>
      <c r="P128" t="s">
        <v>228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185</v>
      </c>
      <c r="AG128">
        <v>0.0005</v>
      </c>
      <c r="AH128">
        <v>2</v>
      </c>
      <c r="AI128">
        <v>85321130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85321145</v>
      </c>
      <c r="C129">
        <v>85321118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586</v>
      </c>
      <c r="J129" t="s">
        <v>587</v>
      </c>
      <c r="K129" t="s">
        <v>588</v>
      </c>
      <c r="L129">
        <v>1425</v>
      </c>
      <c r="N129">
        <v>1013</v>
      </c>
      <c r="O129" t="s">
        <v>99</v>
      </c>
      <c r="P129" t="s">
        <v>99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185</v>
      </c>
      <c r="AG129">
        <v>1.02</v>
      </c>
      <c r="AH129">
        <v>2</v>
      </c>
      <c r="AI129">
        <v>85321131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85321146</v>
      </c>
      <c r="C130">
        <v>85321118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234</v>
      </c>
      <c r="J130" t="s">
        <v>185</v>
      </c>
      <c r="K130" t="s">
        <v>235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185</v>
      </c>
      <c r="AG130">
        <v>2</v>
      </c>
      <c r="AH130">
        <v>2</v>
      </c>
      <c r="AI130">
        <v>85321132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85321157</v>
      </c>
      <c r="C131">
        <v>85321148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66</v>
      </c>
      <c r="J131" t="s">
        <v>185</v>
      </c>
      <c r="K131" t="s">
        <v>67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217</v>
      </c>
      <c r="AG131">
        <v>43.416</v>
      </c>
      <c r="AH131">
        <v>2</v>
      </c>
      <c r="AI131">
        <v>85321149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85321158</v>
      </c>
      <c r="C132">
        <v>85321148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520</v>
      </c>
      <c r="J132" t="s">
        <v>185</v>
      </c>
      <c r="K132" t="s">
        <v>521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217</v>
      </c>
      <c r="AG132">
        <v>0.081</v>
      </c>
      <c r="AH132">
        <v>2</v>
      </c>
      <c r="AI132">
        <v>85321150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85321159</v>
      </c>
      <c r="C133">
        <v>85321148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70</v>
      </c>
      <c r="J133" t="s">
        <v>522</v>
      </c>
      <c r="K133" t="s">
        <v>71</v>
      </c>
      <c r="L133">
        <v>1368</v>
      </c>
      <c r="N133">
        <v>1011</v>
      </c>
      <c r="O133" t="s">
        <v>72</v>
      </c>
      <c r="P133" t="s">
        <v>72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217</v>
      </c>
      <c r="AG133">
        <v>0.0405</v>
      </c>
      <c r="AH133">
        <v>2</v>
      </c>
      <c r="AI133">
        <v>85321151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85321160</v>
      </c>
      <c r="C134">
        <v>85321148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75</v>
      </c>
      <c r="J134" t="s">
        <v>523</v>
      </c>
      <c r="K134" t="s">
        <v>76</v>
      </c>
      <c r="L134">
        <v>1368</v>
      </c>
      <c r="N134">
        <v>1011</v>
      </c>
      <c r="O134" t="s">
        <v>72</v>
      </c>
      <c r="P134" t="s">
        <v>72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217</v>
      </c>
      <c r="AG134">
        <v>0.0405</v>
      </c>
      <c r="AH134">
        <v>2</v>
      </c>
      <c r="AI134">
        <v>85321152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85321161</v>
      </c>
      <c r="C135">
        <v>85321148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82</v>
      </c>
      <c r="J135" t="s">
        <v>547</v>
      </c>
      <c r="K135" t="s">
        <v>83</v>
      </c>
      <c r="L135">
        <v>1383</v>
      </c>
      <c r="N135">
        <v>1013</v>
      </c>
      <c r="O135" t="s">
        <v>84</v>
      </c>
      <c r="P135" t="s">
        <v>84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185</v>
      </c>
      <c r="AG135">
        <v>6.656</v>
      </c>
      <c r="AH135">
        <v>2</v>
      </c>
      <c r="AI135">
        <v>85321153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85321162</v>
      </c>
      <c r="C136">
        <v>85321148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97</v>
      </c>
      <c r="J136" t="s">
        <v>589</v>
      </c>
      <c r="K136" t="s">
        <v>98</v>
      </c>
      <c r="L136">
        <v>1425</v>
      </c>
      <c r="N136">
        <v>1013</v>
      </c>
      <c r="O136" t="s">
        <v>99</v>
      </c>
      <c r="P136" t="s">
        <v>99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185</v>
      </c>
      <c r="AG136">
        <v>2.04</v>
      </c>
      <c r="AH136">
        <v>2</v>
      </c>
      <c r="AI136">
        <v>85321154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85321163</v>
      </c>
      <c r="C137">
        <v>85321148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100</v>
      </c>
      <c r="J137" t="s">
        <v>590</v>
      </c>
      <c r="K137" t="s">
        <v>101</v>
      </c>
      <c r="L137">
        <v>1425</v>
      </c>
      <c r="N137">
        <v>1013</v>
      </c>
      <c r="O137" t="s">
        <v>99</v>
      </c>
      <c r="P137" t="s">
        <v>99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185</v>
      </c>
      <c r="AG137">
        <v>2.04</v>
      </c>
      <c r="AH137">
        <v>2</v>
      </c>
      <c r="AI137">
        <v>85321155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85321164</v>
      </c>
      <c r="C138">
        <v>85321148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234</v>
      </c>
      <c r="J138" t="s">
        <v>185</v>
      </c>
      <c r="K138" t="s">
        <v>235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185</v>
      </c>
      <c r="AG138">
        <v>2</v>
      </c>
      <c r="AH138">
        <v>2</v>
      </c>
      <c r="AI138">
        <v>85321156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85321157</v>
      </c>
      <c r="C139">
        <v>85321148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66</v>
      </c>
      <c r="J139" t="s">
        <v>185</v>
      </c>
      <c r="K139" t="s">
        <v>67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217</v>
      </c>
      <c r="AG139">
        <v>43.416</v>
      </c>
      <c r="AH139">
        <v>2</v>
      </c>
      <c r="AI139">
        <v>85321149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85321158</v>
      </c>
      <c r="C140">
        <v>85321148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520</v>
      </c>
      <c r="J140" t="s">
        <v>185</v>
      </c>
      <c r="K140" t="s">
        <v>521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217</v>
      </c>
      <c r="AG140">
        <v>0.081</v>
      </c>
      <c r="AH140">
        <v>2</v>
      </c>
      <c r="AI140">
        <v>85321150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85321159</v>
      </c>
      <c r="C141">
        <v>85321148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70</v>
      </c>
      <c r="J141" t="s">
        <v>522</v>
      </c>
      <c r="K141" t="s">
        <v>71</v>
      </c>
      <c r="L141">
        <v>1368</v>
      </c>
      <c r="N141">
        <v>1011</v>
      </c>
      <c r="O141" t="s">
        <v>72</v>
      </c>
      <c r="P141" t="s">
        <v>72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217</v>
      </c>
      <c r="AG141">
        <v>0.0405</v>
      </c>
      <c r="AH141">
        <v>2</v>
      </c>
      <c r="AI141">
        <v>85321151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85321160</v>
      </c>
      <c r="C142">
        <v>85321148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75</v>
      </c>
      <c r="J142" t="s">
        <v>523</v>
      </c>
      <c r="K142" t="s">
        <v>76</v>
      </c>
      <c r="L142">
        <v>1368</v>
      </c>
      <c r="N142">
        <v>1011</v>
      </c>
      <c r="O142" t="s">
        <v>72</v>
      </c>
      <c r="P142" t="s">
        <v>72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217</v>
      </c>
      <c r="AG142">
        <v>0.0405</v>
      </c>
      <c r="AH142">
        <v>2</v>
      </c>
      <c r="AI142">
        <v>85321152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85321161</v>
      </c>
      <c r="C143">
        <v>85321148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82</v>
      </c>
      <c r="J143" t="s">
        <v>547</v>
      </c>
      <c r="K143" t="s">
        <v>83</v>
      </c>
      <c r="L143">
        <v>1383</v>
      </c>
      <c r="N143">
        <v>1013</v>
      </c>
      <c r="O143" t="s">
        <v>84</v>
      </c>
      <c r="P143" t="s">
        <v>84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185</v>
      </c>
      <c r="AG143">
        <v>6.656</v>
      </c>
      <c r="AH143">
        <v>2</v>
      </c>
      <c r="AI143">
        <v>85321153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85321162</v>
      </c>
      <c r="C144">
        <v>85321148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97</v>
      </c>
      <c r="J144" t="s">
        <v>589</v>
      </c>
      <c r="K144" t="s">
        <v>98</v>
      </c>
      <c r="L144">
        <v>1425</v>
      </c>
      <c r="N144">
        <v>1013</v>
      </c>
      <c r="O144" t="s">
        <v>99</v>
      </c>
      <c r="P144" t="s">
        <v>99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185</v>
      </c>
      <c r="AG144">
        <v>2.04</v>
      </c>
      <c r="AH144">
        <v>2</v>
      </c>
      <c r="AI144">
        <v>85321154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85321163</v>
      </c>
      <c r="C145">
        <v>85321148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100</v>
      </c>
      <c r="J145" t="s">
        <v>590</v>
      </c>
      <c r="K145" t="s">
        <v>101</v>
      </c>
      <c r="L145">
        <v>1425</v>
      </c>
      <c r="N145">
        <v>1013</v>
      </c>
      <c r="O145" t="s">
        <v>99</v>
      </c>
      <c r="P145" t="s">
        <v>99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185</v>
      </c>
      <c r="AG145">
        <v>2.04</v>
      </c>
      <c r="AH145">
        <v>2</v>
      </c>
      <c r="AI145">
        <v>85321155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85321164</v>
      </c>
      <c r="C146">
        <v>85321148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234</v>
      </c>
      <c r="J146" t="s">
        <v>185</v>
      </c>
      <c r="K146" t="s">
        <v>235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185</v>
      </c>
      <c r="AG146">
        <v>2</v>
      </c>
      <c r="AH146">
        <v>2</v>
      </c>
      <c r="AI146">
        <v>85321156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85321171</v>
      </c>
      <c r="C147">
        <v>85321166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532</v>
      </c>
      <c r="J147" t="s">
        <v>185</v>
      </c>
      <c r="K147" t="s">
        <v>533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217</v>
      </c>
      <c r="AG147">
        <v>0.7965</v>
      </c>
      <c r="AH147">
        <v>2</v>
      </c>
      <c r="AI147">
        <v>85321167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85321172</v>
      </c>
      <c r="C148">
        <v>85321166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591</v>
      </c>
      <c r="J148" t="s">
        <v>592</v>
      </c>
      <c r="K148" t="s">
        <v>593</v>
      </c>
      <c r="L148">
        <v>1346</v>
      </c>
      <c r="N148">
        <v>1009</v>
      </c>
      <c r="O148" t="s">
        <v>87</v>
      </c>
      <c r="P148" t="s">
        <v>87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185</v>
      </c>
      <c r="AG148">
        <v>0.04</v>
      </c>
      <c r="AH148">
        <v>2</v>
      </c>
      <c r="AI148">
        <v>85321168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85321173</v>
      </c>
      <c r="C149">
        <v>85321166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82</v>
      </c>
      <c r="J149" t="s">
        <v>547</v>
      </c>
      <c r="K149" t="s">
        <v>83</v>
      </c>
      <c r="L149">
        <v>1383</v>
      </c>
      <c r="N149">
        <v>1013</v>
      </c>
      <c r="O149" t="s">
        <v>84</v>
      </c>
      <c r="P149" t="s">
        <v>84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185</v>
      </c>
      <c r="AG149">
        <v>0.064</v>
      </c>
      <c r="AH149">
        <v>2</v>
      </c>
      <c r="AI149">
        <v>85321169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85321174</v>
      </c>
      <c r="C150">
        <v>85321166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619</v>
      </c>
      <c r="J150" t="s">
        <v>620</v>
      </c>
      <c r="K150" t="s">
        <v>621</v>
      </c>
      <c r="L150">
        <v>1308</v>
      </c>
      <c r="N150">
        <v>1003</v>
      </c>
      <c r="O150" t="s">
        <v>252</v>
      </c>
      <c r="P150" t="s">
        <v>252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185</v>
      </c>
      <c r="AG150">
        <v>0.003</v>
      </c>
      <c r="AH150">
        <v>3</v>
      </c>
      <c r="AI150">
        <v>-1</v>
      </c>
      <c r="AJ150" t="s">
        <v>185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85321175</v>
      </c>
      <c r="C151">
        <v>85321166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622</v>
      </c>
      <c r="J151" t="s">
        <v>623</v>
      </c>
      <c r="K151" t="s">
        <v>624</v>
      </c>
      <c r="L151">
        <v>1308</v>
      </c>
      <c r="N151">
        <v>1003</v>
      </c>
      <c r="O151" t="s">
        <v>252</v>
      </c>
      <c r="P151" t="s">
        <v>252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185</v>
      </c>
      <c r="AG151">
        <v>0.004</v>
      </c>
      <c r="AH151">
        <v>3</v>
      </c>
      <c r="AI151">
        <v>-1</v>
      </c>
      <c r="AJ151" t="s">
        <v>185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85321176</v>
      </c>
      <c r="C152">
        <v>85321166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234</v>
      </c>
      <c r="J152" t="s">
        <v>185</v>
      </c>
      <c r="K152" t="s">
        <v>235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185</v>
      </c>
      <c r="AG152">
        <v>2</v>
      </c>
      <c r="AH152">
        <v>2</v>
      </c>
      <c r="AI152">
        <v>85321170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85321171</v>
      </c>
      <c r="C153">
        <v>85321166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532</v>
      </c>
      <c r="J153" t="s">
        <v>185</v>
      </c>
      <c r="K153" t="s">
        <v>533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217</v>
      </c>
      <c r="AG153">
        <v>0.7965</v>
      </c>
      <c r="AH153">
        <v>2</v>
      </c>
      <c r="AI153">
        <v>85321167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85321172</v>
      </c>
      <c r="C154">
        <v>85321166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591</v>
      </c>
      <c r="J154" t="s">
        <v>592</v>
      </c>
      <c r="K154" t="s">
        <v>593</v>
      </c>
      <c r="L154">
        <v>1346</v>
      </c>
      <c r="N154">
        <v>1009</v>
      </c>
      <c r="O154" t="s">
        <v>87</v>
      </c>
      <c r="P154" t="s">
        <v>87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185</v>
      </c>
      <c r="AG154">
        <v>0.04</v>
      </c>
      <c r="AH154">
        <v>2</v>
      </c>
      <c r="AI154">
        <v>85321168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85321173</v>
      </c>
      <c r="C155">
        <v>85321166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82</v>
      </c>
      <c r="J155" t="s">
        <v>547</v>
      </c>
      <c r="K155" t="s">
        <v>83</v>
      </c>
      <c r="L155">
        <v>1383</v>
      </c>
      <c r="N155">
        <v>1013</v>
      </c>
      <c r="O155" t="s">
        <v>84</v>
      </c>
      <c r="P155" t="s">
        <v>84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185</v>
      </c>
      <c r="AG155">
        <v>0.064</v>
      </c>
      <c r="AH155">
        <v>2</v>
      </c>
      <c r="AI155">
        <v>85321169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85321174</v>
      </c>
      <c r="C156">
        <v>85321166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619</v>
      </c>
      <c r="J156" t="s">
        <v>620</v>
      </c>
      <c r="K156" t="s">
        <v>621</v>
      </c>
      <c r="L156">
        <v>1308</v>
      </c>
      <c r="N156">
        <v>1003</v>
      </c>
      <c r="O156" t="s">
        <v>252</v>
      </c>
      <c r="P156" t="s">
        <v>252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185</v>
      </c>
      <c r="AG156">
        <v>0.003</v>
      </c>
      <c r="AH156">
        <v>3</v>
      </c>
      <c r="AI156">
        <v>-1</v>
      </c>
      <c r="AJ156" t="s">
        <v>185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85321175</v>
      </c>
      <c r="C157">
        <v>85321166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622</v>
      </c>
      <c r="J157" t="s">
        <v>623</v>
      </c>
      <c r="K157" t="s">
        <v>624</v>
      </c>
      <c r="L157">
        <v>1308</v>
      </c>
      <c r="N157">
        <v>1003</v>
      </c>
      <c r="O157" t="s">
        <v>252</v>
      </c>
      <c r="P157" t="s">
        <v>252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185</v>
      </c>
      <c r="AG157">
        <v>0.004</v>
      </c>
      <c r="AH157">
        <v>3</v>
      </c>
      <c r="AI157">
        <v>-1</v>
      </c>
      <c r="AJ157" t="s">
        <v>185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85321176</v>
      </c>
      <c r="C158">
        <v>85321166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234</v>
      </c>
      <c r="J158" t="s">
        <v>185</v>
      </c>
      <c r="K158" t="s">
        <v>235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185</v>
      </c>
      <c r="AG158">
        <v>2</v>
      </c>
      <c r="AH158">
        <v>2</v>
      </c>
      <c r="AI158">
        <v>85321170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85321180</v>
      </c>
      <c r="C159">
        <v>85321178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516</v>
      </c>
      <c r="J159" t="s">
        <v>185</v>
      </c>
      <c r="K159" t="s">
        <v>517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217</v>
      </c>
      <c r="AG159">
        <v>207.9</v>
      </c>
      <c r="AH159">
        <v>2</v>
      </c>
      <c r="AI159">
        <v>85321179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85321180</v>
      </c>
      <c r="C160">
        <v>85321178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516</v>
      </c>
      <c r="J160" t="s">
        <v>185</v>
      </c>
      <c r="K160" t="s">
        <v>517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217</v>
      </c>
      <c r="AG160">
        <v>207.9</v>
      </c>
      <c r="AH160">
        <v>2</v>
      </c>
      <c r="AI160">
        <v>85321179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85321183</v>
      </c>
      <c r="C161">
        <v>85321181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53</v>
      </c>
      <c r="J161" t="s">
        <v>185</v>
      </c>
      <c r="K161" t="s">
        <v>54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217</v>
      </c>
      <c r="AG161">
        <v>131.22</v>
      </c>
      <c r="AH161">
        <v>2</v>
      </c>
      <c r="AI161">
        <v>85321182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85321183</v>
      </c>
      <c r="C162">
        <v>85321181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53</v>
      </c>
      <c r="J162" t="s">
        <v>185</v>
      </c>
      <c r="K162" t="s">
        <v>54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217</v>
      </c>
      <c r="AG162">
        <v>131.22</v>
      </c>
      <c r="AH162">
        <v>2</v>
      </c>
      <c r="AI162">
        <v>85321182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85321194</v>
      </c>
      <c r="C163">
        <v>85321184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66</v>
      </c>
      <c r="J163" t="s">
        <v>185</v>
      </c>
      <c r="K163" t="s">
        <v>67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217</v>
      </c>
      <c r="AG163">
        <v>9.7335</v>
      </c>
      <c r="AH163">
        <v>2</v>
      </c>
      <c r="AI163">
        <v>85321185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85321195</v>
      </c>
      <c r="C164">
        <v>85321184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520</v>
      </c>
      <c r="J164" t="s">
        <v>185</v>
      </c>
      <c r="K164" t="s">
        <v>521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217</v>
      </c>
      <c r="AG164">
        <v>0.351</v>
      </c>
      <c r="AH164">
        <v>2</v>
      </c>
      <c r="AI164">
        <v>85321186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85321196</v>
      </c>
      <c r="C165">
        <v>85321184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70</v>
      </c>
      <c r="J165" t="s">
        <v>522</v>
      </c>
      <c r="K165" t="s">
        <v>71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217</v>
      </c>
      <c r="AG165">
        <v>0.1755</v>
      </c>
      <c r="AH165">
        <v>2</v>
      </c>
      <c r="AI165">
        <v>85321187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85321197</v>
      </c>
      <c r="C166">
        <v>85321184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75</v>
      </c>
      <c r="J166" t="s">
        <v>523</v>
      </c>
      <c r="K166" t="s">
        <v>76</v>
      </c>
      <c r="L166">
        <v>1368</v>
      </c>
      <c r="N166">
        <v>1011</v>
      </c>
      <c r="O166" t="s">
        <v>72</v>
      </c>
      <c r="P166" t="s">
        <v>72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217</v>
      </c>
      <c r="AG166">
        <v>0.1755</v>
      </c>
      <c r="AH166">
        <v>2</v>
      </c>
      <c r="AI166">
        <v>85321188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85321198</v>
      </c>
      <c r="C167">
        <v>85321184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79</v>
      </c>
      <c r="J167" t="s">
        <v>524</v>
      </c>
      <c r="K167" t="s">
        <v>80</v>
      </c>
      <c r="L167">
        <v>1368</v>
      </c>
      <c r="N167">
        <v>1011</v>
      </c>
      <c r="O167" t="s">
        <v>72</v>
      </c>
      <c r="P167" t="s">
        <v>72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217</v>
      </c>
      <c r="AG167">
        <v>2.9565</v>
      </c>
      <c r="AH167">
        <v>2</v>
      </c>
      <c r="AI167">
        <v>85321189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85321199</v>
      </c>
      <c r="C168">
        <v>85321184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85</v>
      </c>
      <c r="J168" t="s">
        <v>525</v>
      </c>
      <c r="K168" t="s">
        <v>86</v>
      </c>
      <c r="L168">
        <v>1346</v>
      </c>
      <c r="N168">
        <v>1009</v>
      </c>
      <c r="O168" t="s">
        <v>87</v>
      </c>
      <c r="P168" t="s">
        <v>87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185</v>
      </c>
      <c r="AG168">
        <v>0.78</v>
      </c>
      <c r="AH168">
        <v>2</v>
      </c>
      <c r="AI168">
        <v>85321190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85321200</v>
      </c>
      <c r="C169">
        <v>85321184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594</v>
      </c>
      <c r="J169" t="s">
        <v>595</v>
      </c>
      <c r="K169" t="s">
        <v>596</v>
      </c>
      <c r="L169">
        <v>1346</v>
      </c>
      <c r="N169">
        <v>1009</v>
      </c>
      <c r="O169" t="s">
        <v>87</v>
      </c>
      <c r="P169" t="s">
        <v>87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185</v>
      </c>
      <c r="AG169">
        <v>2</v>
      </c>
      <c r="AH169">
        <v>2</v>
      </c>
      <c r="AI169">
        <v>85321191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85321201</v>
      </c>
      <c r="C170">
        <v>85321184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234</v>
      </c>
      <c r="J170" t="s">
        <v>185</v>
      </c>
      <c r="K170" t="s">
        <v>235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185</v>
      </c>
      <c r="AG170">
        <v>2</v>
      </c>
      <c r="AH170">
        <v>2</v>
      </c>
      <c r="AI170">
        <v>85321192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85321194</v>
      </c>
      <c r="C171">
        <v>85321184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66</v>
      </c>
      <c r="J171" t="s">
        <v>185</v>
      </c>
      <c r="K171" t="s">
        <v>67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217</v>
      </c>
      <c r="AG171">
        <v>9.7335</v>
      </c>
      <c r="AH171">
        <v>2</v>
      </c>
      <c r="AI171">
        <v>85321185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85321195</v>
      </c>
      <c r="C172">
        <v>85321184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520</v>
      </c>
      <c r="J172" t="s">
        <v>185</v>
      </c>
      <c r="K172" t="s">
        <v>521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217</v>
      </c>
      <c r="AG172">
        <v>0.351</v>
      </c>
      <c r="AH172">
        <v>2</v>
      </c>
      <c r="AI172">
        <v>85321186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85321196</v>
      </c>
      <c r="C173">
        <v>85321184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70</v>
      </c>
      <c r="J173" t="s">
        <v>522</v>
      </c>
      <c r="K173" t="s">
        <v>71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217</v>
      </c>
      <c r="AG173">
        <v>0.1755</v>
      </c>
      <c r="AH173">
        <v>2</v>
      </c>
      <c r="AI173">
        <v>85321187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85321197</v>
      </c>
      <c r="C174">
        <v>85321184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75</v>
      </c>
      <c r="J174" t="s">
        <v>523</v>
      </c>
      <c r="K174" t="s">
        <v>76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217</v>
      </c>
      <c r="AG174">
        <v>0.1755</v>
      </c>
      <c r="AH174">
        <v>2</v>
      </c>
      <c r="AI174">
        <v>85321188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85321198</v>
      </c>
      <c r="C175">
        <v>85321184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79</v>
      </c>
      <c r="J175" t="s">
        <v>524</v>
      </c>
      <c r="K175" t="s">
        <v>80</v>
      </c>
      <c r="L175">
        <v>1368</v>
      </c>
      <c r="N175">
        <v>1011</v>
      </c>
      <c r="O175" t="s">
        <v>72</v>
      </c>
      <c r="P175" t="s">
        <v>72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217</v>
      </c>
      <c r="AG175">
        <v>2.9565</v>
      </c>
      <c r="AH175">
        <v>2</v>
      </c>
      <c r="AI175">
        <v>85321189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85321199</v>
      </c>
      <c r="C176">
        <v>85321184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85</v>
      </c>
      <c r="J176" t="s">
        <v>525</v>
      </c>
      <c r="K176" t="s">
        <v>86</v>
      </c>
      <c r="L176">
        <v>1346</v>
      </c>
      <c r="N176">
        <v>1009</v>
      </c>
      <c r="O176" t="s">
        <v>87</v>
      </c>
      <c r="P176" t="s">
        <v>87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185</v>
      </c>
      <c r="AG176">
        <v>0.78</v>
      </c>
      <c r="AH176">
        <v>2</v>
      </c>
      <c r="AI176">
        <v>85321190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85321200</v>
      </c>
      <c r="C177">
        <v>85321184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594</v>
      </c>
      <c r="J177" t="s">
        <v>595</v>
      </c>
      <c r="K177" t="s">
        <v>596</v>
      </c>
      <c r="L177">
        <v>1346</v>
      </c>
      <c r="N177">
        <v>1009</v>
      </c>
      <c r="O177" t="s">
        <v>87</v>
      </c>
      <c r="P177" t="s">
        <v>87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185</v>
      </c>
      <c r="AG177">
        <v>2</v>
      </c>
      <c r="AH177">
        <v>2</v>
      </c>
      <c r="AI177">
        <v>85321191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85321201</v>
      </c>
      <c r="C178">
        <v>85321184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234</v>
      </c>
      <c r="J178" t="s">
        <v>185</v>
      </c>
      <c r="K178" t="s">
        <v>235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185</v>
      </c>
      <c r="AG178">
        <v>2</v>
      </c>
      <c r="AH178">
        <v>2</v>
      </c>
      <c r="AI178">
        <v>85321192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85321214</v>
      </c>
      <c r="C179">
        <v>85321204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66</v>
      </c>
      <c r="J179" t="s">
        <v>185</v>
      </c>
      <c r="K179" t="s">
        <v>67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217</v>
      </c>
      <c r="AG179">
        <v>19.44</v>
      </c>
      <c r="AH179">
        <v>2</v>
      </c>
      <c r="AI179">
        <v>85321205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85321215</v>
      </c>
      <c r="C180">
        <v>85321204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520</v>
      </c>
      <c r="J180" t="s">
        <v>185</v>
      </c>
      <c r="K180" t="s">
        <v>521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217</v>
      </c>
      <c r="AG180">
        <v>0.54</v>
      </c>
      <c r="AH180">
        <v>2</v>
      </c>
      <c r="AI180">
        <v>85321206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85321216</v>
      </c>
      <c r="C181">
        <v>85321204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70</v>
      </c>
      <c r="J181" t="s">
        <v>522</v>
      </c>
      <c r="K181" t="s">
        <v>71</v>
      </c>
      <c r="L181">
        <v>1368</v>
      </c>
      <c r="N181">
        <v>1011</v>
      </c>
      <c r="O181" t="s">
        <v>72</v>
      </c>
      <c r="P181" t="s">
        <v>72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217</v>
      </c>
      <c r="AG181">
        <v>0.27</v>
      </c>
      <c r="AH181">
        <v>2</v>
      </c>
      <c r="AI181">
        <v>85321207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85321217</v>
      </c>
      <c r="C182">
        <v>85321204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75</v>
      </c>
      <c r="J182" t="s">
        <v>523</v>
      </c>
      <c r="K182" t="s">
        <v>76</v>
      </c>
      <c r="L182">
        <v>1368</v>
      </c>
      <c r="N182">
        <v>1011</v>
      </c>
      <c r="O182" t="s">
        <v>72</v>
      </c>
      <c r="P182" t="s">
        <v>72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217</v>
      </c>
      <c r="AG182">
        <v>0.27</v>
      </c>
      <c r="AH182">
        <v>2</v>
      </c>
      <c r="AI182">
        <v>85321208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85321218</v>
      </c>
      <c r="C183">
        <v>85321204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79</v>
      </c>
      <c r="J183" t="s">
        <v>524</v>
      </c>
      <c r="K183" t="s">
        <v>80</v>
      </c>
      <c r="L183">
        <v>1368</v>
      </c>
      <c r="N183">
        <v>1011</v>
      </c>
      <c r="O183" t="s">
        <v>72</v>
      </c>
      <c r="P183" t="s">
        <v>72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217</v>
      </c>
      <c r="AG183">
        <v>3.645</v>
      </c>
      <c r="AH183">
        <v>2</v>
      </c>
      <c r="AI183">
        <v>85321209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85321219</v>
      </c>
      <c r="C184">
        <v>85321204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85</v>
      </c>
      <c r="J184" t="s">
        <v>525</v>
      </c>
      <c r="K184" t="s">
        <v>86</v>
      </c>
      <c r="L184">
        <v>1346</v>
      </c>
      <c r="N184">
        <v>1009</v>
      </c>
      <c r="O184" t="s">
        <v>87</v>
      </c>
      <c r="P184" t="s">
        <v>87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185</v>
      </c>
      <c r="AG184">
        <v>0.9</v>
      </c>
      <c r="AH184">
        <v>2</v>
      </c>
      <c r="AI184">
        <v>85321210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85321220</v>
      </c>
      <c r="C185">
        <v>85321204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594</v>
      </c>
      <c r="J185" t="s">
        <v>595</v>
      </c>
      <c r="K185" t="s">
        <v>596</v>
      </c>
      <c r="L185">
        <v>1346</v>
      </c>
      <c r="N185">
        <v>1009</v>
      </c>
      <c r="O185" t="s">
        <v>87</v>
      </c>
      <c r="P185" t="s">
        <v>87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185</v>
      </c>
      <c r="AG185">
        <v>3.7</v>
      </c>
      <c r="AH185">
        <v>2</v>
      </c>
      <c r="AI185">
        <v>85321211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85321221</v>
      </c>
      <c r="C186">
        <v>85321204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234</v>
      </c>
      <c r="J186" t="s">
        <v>185</v>
      </c>
      <c r="K186" t="s">
        <v>235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185</v>
      </c>
      <c r="AG186">
        <v>2</v>
      </c>
      <c r="AH186">
        <v>2</v>
      </c>
      <c r="AI186">
        <v>85321212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85321214</v>
      </c>
      <c r="C187">
        <v>85321204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66</v>
      </c>
      <c r="J187" t="s">
        <v>185</v>
      </c>
      <c r="K187" t="s">
        <v>67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217</v>
      </c>
      <c r="AG187">
        <v>19.44</v>
      </c>
      <c r="AH187">
        <v>2</v>
      </c>
      <c r="AI187">
        <v>85321205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85321215</v>
      </c>
      <c r="C188">
        <v>85321204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520</v>
      </c>
      <c r="J188" t="s">
        <v>185</v>
      </c>
      <c r="K188" t="s">
        <v>521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217</v>
      </c>
      <c r="AG188">
        <v>0.54</v>
      </c>
      <c r="AH188">
        <v>2</v>
      </c>
      <c r="AI188">
        <v>85321206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85321216</v>
      </c>
      <c r="C189">
        <v>85321204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70</v>
      </c>
      <c r="J189" t="s">
        <v>522</v>
      </c>
      <c r="K189" t="s">
        <v>71</v>
      </c>
      <c r="L189">
        <v>1368</v>
      </c>
      <c r="N189">
        <v>1011</v>
      </c>
      <c r="O189" t="s">
        <v>72</v>
      </c>
      <c r="P189" t="s">
        <v>72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217</v>
      </c>
      <c r="AG189">
        <v>0.27</v>
      </c>
      <c r="AH189">
        <v>2</v>
      </c>
      <c r="AI189">
        <v>85321207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85321217</v>
      </c>
      <c r="C190">
        <v>85321204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75</v>
      </c>
      <c r="J190" t="s">
        <v>523</v>
      </c>
      <c r="K190" t="s">
        <v>76</v>
      </c>
      <c r="L190">
        <v>1368</v>
      </c>
      <c r="N190">
        <v>1011</v>
      </c>
      <c r="O190" t="s">
        <v>72</v>
      </c>
      <c r="P190" t="s">
        <v>72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217</v>
      </c>
      <c r="AG190">
        <v>0.27</v>
      </c>
      <c r="AH190">
        <v>2</v>
      </c>
      <c r="AI190">
        <v>85321208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85321218</v>
      </c>
      <c r="C191">
        <v>85321204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79</v>
      </c>
      <c r="J191" t="s">
        <v>524</v>
      </c>
      <c r="K191" t="s">
        <v>80</v>
      </c>
      <c r="L191">
        <v>1368</v>
      </c>
      <c r="N191">
        <v>1011</v>
      </c>
      <c r="O191" t="s">
        <v>72</v>
      </c>
      <c r="P191" t="s">
        <v>72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217</v>
      </c>
      <c r="AG191">
        <v>3.645</v>
      </c>
      <c r="AH191">
        <v>2</v>
      </c>
      <c r="AI191">
        <v>85321209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85321219</v>
      </c>
      <c r="C192">
        <v>85321204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85</v>
      </c>
      <c r="J192" t="s">
        <v>525</v>
      </c>
      <c r="K192" t="s">
        <v>86</v>
      </c>
      <c r="L192">
        <v>1346</v>
      </c>
      <c r="N192">
        <v>1009</v>
      </c>
      <c r="O192" t="s">
        <v>87</v>
      </c>
      <c r="P192" t="s">
        <v>87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185</v>
      </c>
      <c r="AG192">
        <v>0.9</v>
      </c>
      <c r="AH192">
        <v>2</v>
      </c>
      <c r="AI192">
        <v>85321210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85321220</v>
      </c>
      <c r="C193">
        <v>85321204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594</v>
      </c>
      <c r="J193" t="s">
        <v>595</v>
      </c>
      <c r="K193" t="s">
        <v>596</v>
      </c>
      <c r="L193">
        <v>1346</v>
      </c>
      <c r="N193">
        <v>1009</v>
      </c>
      <c r="O193" t="s">
        <v>87</v>
      </c>
      <c r="P193" t="s">
        <v>87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185</v>
      </c>
      <c r="AG193">
        <v>3.7</v>
      </c>
      <c r="AH193">
        <v>2</v>
      </c>
      <c r="AI193">
        <v>85321211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85321221</v>
      </c>
      <c r="C194">
        <v>85321204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234</v>
      </c>
      <c r="J194" t="s">
        <v>185</v>
      </c>
      <c r="K194" t="s">
        <v>235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185</v>
      </c>
      <c r="AG194">
        <v>2</v>
      </c>
      <c r="AH194">
        <v>2</v>
      </c>
      <c r="AI194">
        <v>85321212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85321235</v>
      </c>
      <c r="C195">
        <v>85321232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155</v>
      </c>
      <c r="J195" t="s">
        <v>185</v>
      </c>
      <c r="K195" t="s">
        <v>156</v>
      </c>
      <c r="L195">
        <v>1369</v>
      </c>
      <c r="N195">
        <v>1013</v>
      </c>
      <c r="O195" t="s">
        <v>157</v>
      </c>
      <c r="P195" t="s">
        <v>157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410</v>
      </c>
      <c r="AG195">
        <v>0.6</v>
      </c>
      <c r="AH195">
        <v>2</v>
      </c>
      <c r="AI195">
        <v>85321233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85321236</v>
      </c>
      <c r="C196">
        <v>85321232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158</v>
      </c>
      <c r="J196" t="s">
        <v>185</v>
      </c>
      <c r="K196" t="s">
        <v>159</v>
      </c>
      <c r="L196">
        <v>1369</v>
      </c>
      <c r="N196">
        <v>1013</v>
      </c>
      <c r="O196" t="s">
        <v>157</v>
      </c>
      <c r="P196" t="s">
        <v>157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410</v>
      </c>
      <c r="AG196">
        <v>0.6</v>
      </c>
      <c r="AH196">
        <v>2</v>
      </c>
      <c r="AI196">
        <v>85321234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85321235</v>
      </c>
      <c r="C197">
        <v>85321232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155</v>
      </c>
      <c r="J197" t="s">
        <v>185</v>
      </c>
      <c r="K197" t="s">
        <v>156</v>
      </c>
      <c r="L197">
        <v>1369</v>
      </c>
      <c r="N197">
        <v>1013</v>
      </c>
      <c r="O197" t="s">
        <v>157</v>
      </c>
      <c r="P197" t="s">
        <v>157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410</v>
      </c>
      <c r="AG197">
        <v>0.6</v>
      </c>
      <c r="AH197">
        <v>2</v>
      </c>
      <c r="AI197">
        <v>85321233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85321236</v>
      </c>
      <c r="C198">
        <v>85321232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158</v>
      </c>
      <c r="J198" t="s">
        <v>185</v>
      </c>
      <c r="K198" t="s">
        <v>159</v>
      </c>
      <c r="L198">
        <v>1369</v>
      </c>
      <c r="N198">
        <v>1013</v>
      </c>
      <c r="O198" t="s">
        <v>157</v>
      </c>
      <c r="P198" t="s">
        <v>157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410</v>
      </c>
      <c r="AG198">
        <v>0.6</v>
      </c>
      <c r="AH198">
        <v>2</v>
      </c>
      <c r="AI198">
        <v>85321234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85321240</v>
      </c>
      <c r="C199">
        <v>85321237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155</v>
      </c>
      <c r="J199" t="s">
        <v>185</v>
      </c>
      <c r="K199" t="s">
        <v>156</v>
      </c>
      <c r="L199">
        <v>1369</v>
      </c>
      <c r="N199">
        <v>1013</v>
      </c>
      <c r="O199" t="s">
        <v>157</v>
      </c>
      <c r="P199" t="s">
        <v>157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410</v>
      </c>
      <c r="AG199">
        <v>7.776</v>
      </c>
      <c r="AH199">
        <v>2</v>
      </c>
      <c r="AI199">
        <v>85321238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85321241</v>
      </c>
      <c r="C200">
        <v>85321237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158</v>
      </c>
      <c r="J200" t="s">
        <v>185</v>
      </c>
      <c r="K200" t="s">
        <v>159</v>
      </c>
      <c r="L200">
        <v>1369</v>
      </c>
      <c r="N200">
        <v>1013</v>
      </c>
      <c r="O200" t="s">
        <v>157</v>
      </c>
      <c r="P200" t="s">
        <v>157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410</v>
      </c>
      <c r="AG200">
        <v>7.776</v>
      </c>
      <c r="AH200">
        <v>2</v>
      </c>
      <c r="AI200">
        <v>85321239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85321240</v>
      </c>
      <c r="C201">
        <v>85321237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155</v>
      </c>
      <c r="J201" t="s">
        <v>185</v>
      </c>
      <c r="K201" t="s">
        <v>156</v>
      </c>
      <c r="L201">
        <v>1369</v>
      </c>
      <c r="N201">
        <v>1013</v>
      </c>
      <c r="O201" t="s">
        <v>157</v>
      </c>
      <c r="P201" t="s">
        <v>157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410</v>
      </c>
      <c r="AG201">
        <v>7.776</v>
      </c>
      <c r="AH201">
        <v>2</v>
      </c>
      <c r="AI201">
        <v>85321238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85321241</v>
      </c>
      <c r="C202">
        <v>85321237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158</v>
      </c>
      <c r="J202" t="s">
        <v>185</v>
      </c>
      <c r="K202" t="s">
        <v>159</v>
      </c>
      <c r="L202">
        <v>1369</v>
      </c>
      <c r="N202">
        <v>1013</v>
      </c>
      <c r="O202" t="s">
        <v>157</v>
      </c>
      <c r="P202" t="s">
        <v>157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410</v>
      </c>
      <c r="AG202">
        <v>7.776</v>
      </c>
      <c r="AH202">
        <v>2</v>
      </c>
      <c r="AI202">
        <v>85321239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85321245</v>
      </c>
      <c r="C203">
        <v>85321242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155</v>
      </c>
      <c r="J203" t="s">
        <v>185</v>
      </c>
      <c r="K203" t="s">
        <v>156</v>
      </c>
      <c r="L203">
        <v>1369</v>
      </c>
      <c r="N203">
        <v>1013</v>
      </c>
      <c r="O203" t="s">
        <v>157</v>
      </c>
      <c r="P203" t="s">
        <v>157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410</v>
      </c>
      <c r="AG203">
        <v>1.944</v>
      </c>
      <c r="AH203">
        <v>2</v>
      </c>
      <c r="AI203">
        <v>85321243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85321246</v>
      </c>
      <c r="C204">
        <v>85321242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158</v>
      </c>
      <c r="J204" t="s">
        <v>185</v>
      </c>
      <c r="K204" t="s">
        <v>159</v>
      </c>
      <c r="L204">
        <v>1369</v>
      </c>
      <c r="N204">
        <v>1013</v>
      </c>
      <c r="O204" t="s">
        <v>157</v>
      </c>
      <c r="P204" t="s">
        <v>157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410</v>
      </c>
      <c r="AG204">
        <v>1.944</v>
      </c>
      <c r="AH204">
        <v>2</v>
      </c>
      <c r="AI204">
        <v>85321244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85321245</v>
      </c>
      <c r="C205">
        <v>85321242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155</v>
      </c>
      <c r="J205" t="s">
        <v>185</v>
      </c>
      <c r="K205" t="s">
        <v>156</v>
      </c>
      <c r="L205">
        <v>1369</v>
      </c>
      <c r="N205">
        <v>1013</v>
      </c>
      <c r="O205" t="s">
        <v>157</v>
      </c>
      <c r="P205" t="s">
        <v>157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410</v>
      </c>
      <c r="AG205">
        <v>1.944</v>
      </c>
      <c r="AH205">
        <v>2</v>
      </c>
      <c r="AI205">
        <v>85321243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85321246</v>
      </c>
      <c r="C206">
        <v>85321242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158</v>
      </c>
      <c r="J206" t="s">
        <v>185</v>
      </c>
      <c r="K206" t="s">
        <v>159</v>
      </c>
      <c r="L206">
        <v>1369</v>
      </c>
      <c r="N206">
        <v>1013</v>
      </c>
      <c r="O206" t="s">
        <v>157</v>
      </c>
      <c r="P206" t="s">
        <v>157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410</v>
      </c>
      <c r="AG206">
        <v>1.944</v>
      </c>
      <c r="AH206">
        <v>2</v>
      </c>
      <c r="AI206">
        <v>85321244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85321250</v>
      </c>
      <c r="C207">
        <v>85321247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155</v>
      </c>
      <c r="J207" t="s">
        <v>185</v>
      </c>
      <c r="K207" t="s">
        <v>156</v>
      </c>
      <c r="L207">
        <v>1369</v>
      </c>
      <c r="N207">
        <v>1013</v>
      </c>
      <c r="O207" t="s">
        <v>157</v>
      </c>
      <c r="P207" t="s">
        <v>157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410</v>
      </c>
      <c r="AG207">
        <v>0.972</v>
      </c>
      <c r="AH207">
        <v>2</v>
      </c>
      <c r="AI207">
        <v>85321248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85321251</v>
      </c>
      <c r="C208">
        <v>85321247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158</v>
      </c>
      <c r="J208" t="s">
        <v>185</v>
      </c>
      <c r="K208" t="s">
        <v>159</v>
      </c>
      <c r="L208">
        <v>1369</v>
      </c>
      <c r="N208">
        <v>1013</v>
      </c>
      <c r="O208" t="s">
        <v>157</v>
      </c>
      <c r="P208" t="s">
        <v>157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410</v>
      </c>
      <c r="AG208">
        <v>0.972</v>
      </c>
      <c r="AH208">
        <v>2</v>
      </c>
      <c r="AI208">
        <v>85321249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85321250</v>
      </c>
      <c r="C209">
        <v>85321247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155</v>
      </c>
      <c r="J209" t="s">
        <v>185</v>
      </c>
      <c r="K209" t="s">
        <v>156</v>
      </c>
      <c r="L209">
        <v>1369</v>
      </c>
      <c r="N209">
        <v>1013</v>
      </c>
      <c r="O209" t="s">
        <v>157</v>
      </c>
      <c r="P209" t="s">
        <v>157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410</v>
      </c>
      <c r="AG209">
        <v>0.972</v>
      </c>
      <c r="AH209">
        <v>2</v>
      </c>
      <c r="AI209">
        <v>85321248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85321251</v>
      </c>
      <c r="C210">
        <v>85321247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158</v>
      </c>
      <c r="J210" t="s">
        <v>185</v>
      </c>
      <c r="K210" t="s">
        <v>159</v>
      </c>
      <c r="L210">
        <v>1369</v>
      </c>
      <c r="N210">
        <v>1013</v>
      </c>
      <c r="O210" t="s">
        <v>157</v>
      </c>
      <c r="P210" t="s">
        <v>157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410</v>
      </c>
      <c r="AG210">
        <v>0.972</v>
      </c>
      <c r="AH210">
        <v>2</v>
      </c>
      <c r="AI210">
        <v>85321249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85321256</v>
      </c>
      <c r="C211">
        <v>85321252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171</v>
      </c>
      <c r="J211" t="s">
        <v>185</v>
      </c>
      <c r="K211" t="s">
        <v>172</v>
      </c>
      <c r="L211">
        <v>1369</v>
      </c>
      <c r="N211">
        <v>1013</v>
      </c>
      <c r="O211" t="s">
        <v>157</v>
      </c>
      <c r="P211" t="s">
        <v>157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410</v>
      </c>
      <c r="AG211">
        <v>1.296</v>
      </c>
      <c r="AH211">
        <v>2</v>
      </c>
      <c r="AI211">
        <v>85321253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85321257</v>
      </c>
      <c r="C212">
        <v>85321252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173</v>
      </c>
      <c r="J212" t="s">
        <v>185</v>
      </c>
      <c r="K212" t="s">
        <v>174</v>
      </c>
      <c r="L212">
        <v>1369</v>
      </c>
      <c r="N212">
        <v>1013</v>
      </c>
      <c r="O212" t="s">
        <v>157</v>
      </c>
      <c r="P212" t="s">
        <v>157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410</v>
      </c>
      <c r="AG212">
        <v>1.296</v>
      </c>
      <c r="AH212">
        <v>2</v>
      </c>
      <c r="AI212">
        <v>85321254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85321258</v>
      </c>
      <c r="C213">
        <v>85321252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175</v>
      </c>
      <c r="J213" t="s">
        <v>185</v>
      </c>
      <c r="K213" t="s">
        <v>176</v>
      </c>
      <c r="L213">
        <v>1369</v>
      </c>
      <c r="N213">
        <v>1013</v>
      </c>
      <c r="O213" t="s">
        <v>157</v>
      </c>
      <c r="P213" t="s">
        <v>157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410</v>
      </c>
      <c r="AG213">
        <v>3.888</v>
      </c>
      <c r="AH213">
        <v>2</v>
      </c>
      <c r="AI213">
        <v>85321255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85321256</v>
      </c>
      <c r="C214">
        <v>85321252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171</v>
      </c>
      <c r="J214" t="s">
        <v>185</v>
      </c>
      <c r="K214" t="s">
        <v>172</v>
      </c>
      <c r="L214">
        <v>1369</v>
      </c>
      <c r="N214">
        <v>1013</v>
      </c>
      <c r="O214" t="s">
        <v>157</v>
      </c>
      <c r="P214" t="s">
        <v>157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410</v>
      </c>
      <c r="AG214">
        <v>1.296</v>
      </c>
      <c r="AH214">
        <v>2</v>
      </c>
      <c r="AI214">
        <v>85321253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85321257</v>
      </c>
      <c r="C215">
        <v>85321252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173</v>
      </c>
      <c r="J215" t="s">
        <v>185</v>
      </c>
      <c r="K215" t="s">
        <v>174</v>
      </c>
      <c r="L215">
        <v>1369</v>
      </c>
      <c r="N215">
        <v>1013</v>
      </c>
      <c r="O215" t="s">
        <v>157</v>
      </c>
      <c r="P215" t="s">
        <v>157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410</v>
      </c>
      <c r="AG215">
        <v>1.296</v>
      </c>
      <c r="AH215">
        <v>2</v>
      </c>
      <c r="AI215">
        <v>85321254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85321258</v>
      </c>
      <c r="C216">
        <v>85321252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175</v>
      </c>
      <c r="J216" t="s">
        <v>185</v>
      </c>
      <c r="K216" t="s">
        <v>176</v>
      </c>
      <c r="L216">
        <v>1369</v>
      </c>
      <c r="N216">
        <v>1013</v>
      </c>
      <c r="O216" t="s">
        <v>157</v>
      </c>
      <c r="P216" t="s">
        <v>157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410</v>
      </c>
      <c r="AG216">
        <v>3.888</v>
      </c>
      <c r="AH216">
        <v>2</v>
      </c>
      <c r="AI216">
        <v>85321255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85321262</v>
      </c>
      <c r="C217">
        <v>85321259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171</v>
      </c>
      <c r="J217" t="s">
        <v>185</v>
      </c>
      <c r="K217" t="s">
        <v>172</v>
      </c>
      <c r="L217">
        <v>1369</v>
      </c>
      <c r="N217">
        <v>1013</v>
      </c>
      <c r="O217" t="s">
        <v>157</v>
      </c>
      <c r="P217" t="s">
        <v>157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410</v>
      </c>
      <c r="AG217">
        <v>1.62</v>
      </c>
      <c r="AH217">
        <v>2</v>
      </c>
      <c r="AI217">
        <v>85321260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85321263</v>
      </c>
      <c r="C218">
        <v>85321259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173</v>
      </c>
      <c r="J218" t="s">
        <v>185</v>
      </c>
      <c r="K218" t="s">
        <v>174</v>
      </c>
      <c r="L218">
        <v>1369</v>
      </c>
      <c r="N218">
        <v>1013</v>
      </c>
      <c r="O218" t="s">
        <v>157</v>
      </c>
      <c r="P218" t="s">
        <v>157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410</v>
      </c>
      <c r="AG218">
        <v>1.62</v>
      </c>
      <c r="AH218">
        <v>2</v>
      </c>
      <c r="AI218">
        <v>85321261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85321262</v>
      </c>
      <c r="C219">
        <v>85321259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171</v>
      </c>
      <c r="J219" t="s">
        <v>185</v>
      </c>
      <c r="K219" t="s">
        <v>172</v>
      </c>
      <c r="L219">
        <v>1369</v>
      </c>
      <c r="N219">
        <v>1013</v>
      </c>
      <c r="O219" t="s">
        <v>157</v>
      </c>
      <c r="P219" t="s">
        <v>157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410</v>
      </c>
      <c r="AG219">
        <v>1.62</v>
      </c>
      <c r="AH219">
        <v>2</v>
      </c>
      <c r="AI219">
        <v>85321260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85321263</v>
      </c>
      <c r="C220">
        <v>85321259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173</v>
      </c>
      <c r="J220" t="s">
        <v>185</v>
      </c>
      <c r="K220" t="s">
        <v>174</v>
      </c>
      <c r="L220">
        <v>1369</v>
      </c>
      <c r="N220">
        <v>1013</v>
      </c>
      <c r="O220" t="s">
        <v>157</v>
      </c>
      <c r="P220" t="s">
        <v>157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410</v>
      </c>
      <c r="AG220">
        <v>1.62</v>
      </c>
      <c r="AH220">
        <v>2</v>
      </c>
      <c r="AI220">
        <v>85321261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85321267</v>
      </c>
      <c r="C221">
        <v>85321264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171</v>
      </c>
      <c r="J221" t="s">
        <v>185</v>
      </c>
      <c r="K221" t="s">
        <v>172</v>
      </c>
      <c r="L221">
        <v>1369</v>
      </c>
      <c r="N221">
        <v>1013</v>
      </c>
      <c r="O221" t="s">
        <v>157</v>
      </c>
      <c r="P221" t="s">
        <v>157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410</v>
      </c>
      <c r="AG221">
        <v>2.16</v>
      </c>
      <c r="AH221">
        <v>2</v>
      </c>
      <c r="AI221">
        <v>85321265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85321268</v>
      </c>
      <c r="C222">
        <v>85321264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173</v>
      </c>
      <c r="J222" t="s">
        <v>185</v>
      </c>
      <c r="K222" t="s">
        <v>174</v>
      </c>
      <c r="L222">
        <v>1369</v>
      </c>
      <c r="N222">
        <v>1013</v>
      </c>
      <c r="O222" t="s">
        <v>157</v>
      </c>
      <c r="P222" t="s">
        <v>157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410</v>
      </c>
      <c r="AG222">
        <v>2.16</v>
      </c>
      <c r="AH222">
        <v>2</v>
      </c>
      <c r="AI222">
        <v>85321266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85321267</v>
      </c>
      <c r="C223">
        <v>85321264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171</v>
      </c>
      <c r="J223" t="s">
        <v>185</v>
      </c>
      <c r="K223" t="s">
        <v>172</v>
      </c>
      <c r="L223">
        <v>1369</v>
      </c>
      <c r="N223">
        <v>1013</v>
      </c>
      <c r="O223" t="s">
        <v>157</v>
      </c>
      <c r="P223" t="s">
        <v>157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410</v>
      </c>
      <c r="AG223">
        <v>2.16</v>
      </c>
      <c r="AH223">
        <v>2</v>
      </c>
      <c r="AI223">
        <v>85321265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85321268</v>
      </c>
      <c r="C224">
        <v>85321264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173</v>
      </c>
      <c r="J224" t="s">
        <v>185</v>
      </c>
      <c r="K224" t="s">
        <v>174</v>
      </c>
      <c r="L224">
        <v>1369</v>
      </c>
      <c r="N224">
        <v>1013</v>
      </c>
      <c r="O224" t="s">
        <v>157</v>
      </c>
      <c r="P224" t="s">
        <v>157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410</v>
      </c>
      <c r="AG224">
        <v>2.16</v>
      </c>
      <c r="AH224">
        <v>2</v>
      </c>
      <c r="AI224">
        <v>85321266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85321272</v>
      </c>
      <c r="C225">
        <v>85321269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155</v>
      </c>
      <c r="J225" t="s">
        <v>185</v>
      </c>
      <c r="K225" t="s">
        <v>156</v>
      </c>
      <c r="L225">
        <v>1369</v>
      </c>
      <c r="N225">
        <v>1013</v>
      </c>
      <c r="O225" t="s">
        <v>157</v>
      </c>
      <c r="P225" t="s">
        <v>157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410</v>
      </c>
      <c r="AG225">
        <v>0.192</v>
      </c>
      <c r="AH225">
        <v>2</v>
      </c>
      <c r="AI225">
        <v>85321270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85321273</v>
      </c>
      <c r="C226">
        <v>85321269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158</v>
      </c>
      <c r="J226" t="s">
        <v>185</v>
      </c>
      <c r="K226" t="s">
        <v>159</v>
      </c>
      <c r="L226">
        <v>1369</v>
      </c>
      <c r="N226">
        <v>1013</v>
      </c>
      <c r="O226" t="s">
        <v>157</v>
      </c>
      <c r="P226" t="s">
        <v>157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410</v>
      </c>
      <c r="AG226">
        <v>0.192</v>
      </c>
      <c r="AH226">
        <v>2</v>
      </c>
      <c r="AI226">
        <v>85321271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85321272</v>
      </c>
      <c r="C227">
        <v>85321269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155</v>
      </c>
      <c r="J227" t="s">
        <v>185</v>
      </c>
      <c r="K227" t="s">
        <v>156</v>
      </c>
      <c r="L227">
        <v>1369</v>
      </c>
      <c r="N227">
        <v>1013</v>
      </c>
      <c r="O227" t="s">
        <v>157</v>
      </c>
      <c r="P227" t="s">
        <v>157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410</v>
      </c>
      <c r="AG227">
        <v>0.192</v>
      </c>
      <c r="AH227">
        <v>2</v>
      </c>
      <c r="AI227">
        <v>85321270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85321273</v>
      </c>
      <c r="C228">
        <v>85321269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158</v>
      </c>
      <c r="J228" t="s">
        <v>185</v>
      </c>
      <c r="K228" t="s">
        <v>159</v>
      </c>
      <c r="L228">
        <v>1369</v>
      </c>
      <c r="N228">
        <v>1013</v>
      </c>
      <c r="O228" t="s">
        <v>157</v>
      </c>
      <c r="P228" t="s">
        <v>157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410</v>
      </c>
      <c r="AG228">
        <v>0.192</v>
      </c>
      <c r="AH228">
        <v>2</v>
      </c>
      <c r="AI228">
        <v>85321271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85321277</v>
      </c>
      <c r="C229">
        <v>85321274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155</v>
      </c>
      <c r="J229" t="s">
        <v>185</v>
      </c>
      <c r="K229" t="s">
        <v>156</v>
      </c>
      <c r="L229">
        <v>1369</v>
      </c>
      <c r="N229">
        <v>1013</v>
      </c>
      <c r="O229" t="s">
        <v>157</v>
      </c>
      <c r="P229" t="s">
        <v>157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410</v>
      </c>
      <c r="AG229">
        <v>0.6</v>
      </c>
      <c r="AH229">
        <v>2</v>
      </c>
      <c r="AI229">
        <v>85321275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85321278</v>
      </c>
      <c r="C230">
        <v>85321274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158</v>
      </c>
      <c r="J230" t="s">
        <v>185</v>
      </c>
      <c r="K230" t="s">
        <v>159</v>
      </c>
      <c r="L230">
        <v>1369</v>
      </c>
      <c r="N230">
        <v>1013</v>
      </c>
      <c r="O230" t="s">
        <v>157</v>
      </c>
      <c r="P230" t="s">
        <v>157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410</v>
      </c>
      <c r="AG230">
        <v>0.6</v>
      </c>
      <c r="AH230">
        <v>2</v>
      </c>
      <c r="AI230">
        <v>85321276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85321277</v>
      </c>
      <c r="C231">
        <v>85321274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155</v>
      </c>
      <c r="J231" t="s">
        <v>185</v>
      </c>
      <c r="K231" t="s">
        <v>156</v>
      </c>
      <c r="L231">
        <v>1369</v>
      </c>
      <c r="N231">
        <v>1013</v>
      </c>
      <c r="O231" t="s">
        <v>157</v>
      </c>
      <c r="P231" t="s">
        <v>157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410</v>
      </c>
      <c r="AG231">
        <v>0.6</v>
      </c>
      <c r="AH231">
        <v>2</v>
      </c>
      <c r="AI231">
        <v>85321275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85321278</v>
      </c>
      <c r="C232">
        <v>85321274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158</v>
      </c>
      <c r="J232" t="s">
        <v>185</v>
      </c>
      <c r="K232" t="s">
        <v>159</v>
      </c>
      <c r="L232">
        <v>1369</v>
      </c>
      <c r="N232">
        <v>1013</v>
      </c>
      <c r="O232" t="s">
        <v>157</v>
      </c>
      <c r="P232" t="s">
        <v>157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410</v>
      </c>
      <c r="AG232">
        <v>0.6</v>
      </c>
      <c r="AH232">
        <v>2</v>
      </c>
      <c r="AI232">
        <v>85321276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185</v>
      </c>
      <c r="D1" t="s">
        <v>185</v>
      </c>
      <c r="E1" t="s">
        <v>625</v>
      </c>
      <c r="F1" t="s">
        <v>625</v>
      </c>
      <c r="G1" t="s">
        <v>625</v>
      </c>
      <c r="H1" t="s">
        <v>185</v>
      </c>
      <c r="I1" t="s">
        <v>625</v>
      </c>
      <c r="J1" t="s">
        <v>625</v>
      </c>
      <c r="K1" t="s">
        <v>185</v>
      </c>
      <c r="L1" t="s">
        <v>185</v>
      </c>
      <c r="M1" t="s">
        <v>185</v>
      </c>
      <c r="N1" t="s">
        <v>185</v>
      </c>
      <c r="O1" t="s">
        <v>625</v>
      </c>
      <c r="P1" t="s">
        <v>185</v>
      </c>
      <c r="Q1" t="s">
        <v>185</v>
      </c>
      <c r="R1" t="s">
        <v>185</v>
      </c>
      <c r="S1" t="s">
        <v>626</v>
      </c>
      <c r="T1" t="s">
        <v>627</v>
      </c>
      <c r="U1" t="s">
        <v>628</v>
      </c>
    </row>
    <row r="2" spans="1:21">
      <c r="A2">
        <v>28</v>
      </c>
      <c r="B2">
        <v>1</v>
      </c>
      <c r="C2" t="s">
        <v>185</v>
      </c>
      <c r="D2" t="s">
        <v>185</v>
      </c>
      <c r="E2" t="s">
        <v>629</v>
      </c>
      <c r="F2" t="s">
        <v>629</v>
      </c>
      <c r="G2" t="s">
        <v>629</v>
      </c>
      <c r="H2" t="s">
        <v>185</v>
      </c>
      <c r="I2" t="s">
        <v>629</v>
      </c>
      <c r="J2" t="s">
        <v>629</v>
      </c>
      <c r="K2" t="s">
        <v>185</v>
      </c>
      <c r="L2" t="s">
        <v>185</v>
      </c>
      <c r="M2" t="s">
        <v>185</v>
      </c>
      <c r="N2" t="s">
        <v>185</v>
      </c>
      <c r="O2" t="s">
        <v>629</v>
      </c>
      <c r="P2" t="s">
        <v>185</v>
      </c>
      <c r="Q2" t="s">
        <v>185</v>
      </c>
      <c r="R2" t="s">
        <v>185</v>
      </c>
      <c r="S2" t="s">
        <v>630</v>
      </c>
      <c r="T2" t="s">
        <v>631</v>
      </c>
      <c r="U2" t="s">
        <v>628</v>
      </c>
    </row>
    <row r="3" spans="1:21">
      <c r="A3">
        <v>29</v>
      </c>
      <c r="B3">
        <v>1</v>
      </c>
      <c r="C3" t="s">
        <v>185</v>
      </c>
      <c r="D3" t="s">
        <v>185</v>
      </c>
      <c r="E3" t="s">
        <v>625</v>
      </c>
      <c r="F3" t="s">
        <v>625</v>
      </c>
      <c r="G3" t="s">
        <v>625</v>
      </c>
      <c r="H3" t="s">
        <v>185</v>
      </c>
      <c r="I3" t="s">
        <v>625</v>
      </c>
      <c r="J3" t="s">
        <v>625</v>
      </c>
      <c r="K3" t="s">
        <v>185</v>
      </c>
      <c r="L3" t="s">
        <v>185</v>
      </c>
      <c r="M3" t="s">
        <v>185</v>
      </c>
      <c r="N3" t="s">
        <v>185</v>
      </c>
      <c r="O3" t="s">
        <v>625</v>
      </c>
      <c r="P3" t="s">
        <v>185</v>
      </c>
      <c r="Q3" t="s">
        <v>185</v>
      </c>
      <c r="R3" t="s">
        <v>185</v>
      </c>
      <c r="S3" t="s">
        <v>626</v>
      </c>
      <c r="T3" t="s">
        <v>627</v>
      </c>
      <c r="U3" t="s">
        <v>628</v>
      </c>
    </row>
    <row r="4" spans="1:21">
      <c r="A4">
        <v>29</v>
      </c>
      <c r="B4">
        <v>1</v>
      </c>
      <c r="C4" t="s">
        <v>185</v>
      </c>
      <c r="D4" t="s">
        <v>185</v>
      </c>
      <c r="E4" t="s">
        <v>629</v>
      </c>
      <c r="F4" t="s">
        <v>629</v>
      </c>
      <c r="G4" t="s">
        <v>629</v>
      </c>
      <c r="H4" t="s">
        <v>185</v>
      </c>
      <c r="I4" t="s">
        <v>629</v>
      </c>
      <c r="J4" t="s">
        <v>629</v>
      </c>
      <c r="K4" t="s">
        <v>185</v>
      </c>
      <c r="L4" t="s">
        <v>185</v>
      </c>
      <c r="M4" t="s">
        <v>185</v>
      </c>
      <c r="N4" t="s">
        <v>185</v>
      </c>
      <c r="O4" t="s">
        <v>629</v>
      </c>
      <c r="P4" t="s">
        <v>185</v>
      </c>
      <c r="Q4" t="s">
        <v>185</v>
      </c>
      <c r="R4" t="s">
        <v>185</v>
      </c>
      <c r="S4" t="s">
        <v>630</v>
      </c>
      <c r="T4" t="s">
        <v>631</v>
      </c>
      <c r="U4" t="s">
        <v>628</v>
      </c>
    </row>
    <row r="5" spans="1:21">
      <c r="A5">
        <v>30</v>
      </c>
      <c r="B5">
        <v>1</v>
      </c>
      <c r="C5" t="s">
        <v>185</v>
      </c>
      <c r="D5" t="s">
        <v>185</v>
      </c>
      <c r="E5" t="s">
        <v>625</v>
      </c>
      <c r="F5" t="s">
        <v>625</v>
      </c>
      <c r="G5" t="s">
        <v>625</v>
      </c>
      <c r="H5" t="s">
        <v>185</v>
      </c>
      <c r="I5" t="s">
        <v>625</v>
      </c>
      <c r="J5" t="s">
        <v>625</v>
      </c>
      <c r="K5" t="s">
        <v>185</v>
      </c>
      <c r="L5" t="s">
        <v>185</v>
      </c>
      <c r="M5" t="s">
        <v>185</v>
      </c>
      <c r="N5" t="s">
        <v>185</v>
      </c>
      <c r="O5" t="s">
        <v>625</v>
      </c>
      <c r="P5" t="s">
        <v>185</v>
      </c>
      <c r="Q5" t="s">
        <v>185</v>
      </c>
      <c r="R5" t="s">
        <v>185</v>
      </c>
      <c r="S5" t="s">
        <v>626</v>
      </c>
      <c r="T5" t="s">
        <v>627</v>
      </c>
      <c r="U5" t="s">
        <v>628</v>
      </c>
    </row>
    <row r="6" spans="1:21">
      <c r="A6">
        <v>30</v>
      </c>
      <c r="B6">
        <v>1</v>
      </c>
      <c r="C6" t="s">
        <v>185</v>
      </c>
      <c r="D6" t="s">
        <v>185</v>
      </c>
      <c r="E6" t="s">
        <v>629</v>
      </c>
      <c r="F6" t="s">
        <v>629</v>
      </c>
      <c r="G6" t="s">
        <v>629</v>
      </c>
      <c r="H6" t="s">
        <v>185</v>
      </c>
      <c r="I6" t="s">
        <v>629</v>
      </c>
      <c r="J6" t="s">
        <v>629</v>
      </c>
      <c r="K6" t="s">
        <v>185</v>
      </c>
      <c r="L6" t="s">
        <v>185</v>
      </c>
      <c r="M6" t="s">
        <v>185</v>
      </c>
      <c r="N6" t="s">
        <v>185</v>
      </c>
      <c r="O6" t="s">
        <v>629</v>
      </c>
      <c r="P6" t="s">
        <v>185</v>
      </c>
      <c r="Q6" t="s">
        <v>185</v>
      </c>
      <c r="R6" t="s">
        <v>185</v>
      </c>
      <c r="S6" t="s">
        <v>630</v>
      </c>
      <c r="T6" t="s">
        <v>631</v>
      </c>
      <c r="U6" t="s">
        <v>628</v>
      </c>
    </row>
    <row r="7" spans="1:21">
      <c r="A7">
        <v>31</v>
      </c>
      <c r="B7">
        <v>1</v>
      </c>
      <c r="C7" t="s">
        <v>185</v>
      </c>
      <c r="D7" t="s">
        <v>185</v>
      </c>
      <c r="E7" t="s">
        <v>625</v>
      </c>
      <c r="F7" t="s">
        <v>625</v>
      </c>
      <c r="G7" t="s">
        <v>625</v>
      </c>
      <c r="H7" t="s">
        <v>185</v>
      </c>
      <c r="I7" t="s">
        <v>625</v>
      </c>
      <c r="J7" t="s">
        <v>625</v>
      </c>
      <c r="K7" t="s">
        <v>185</v>
      </c>
      <c r="L7" t="s">
        <v>185</v>
      </c>
      <c r="M7" t="s">
        <v>185</v>
      </c>
      <c r="N7" t="s">
        <v>185</v>
      </c>
      <c r="O7" t="s">
        <v>625</v>
      </c>
      <c r="P7" t="s">
        <v>185</v>
      </c>
      <c r="Q7" t="s">
        <v>185</v>
      </c>
      <c r="R7" t="s">
        <v>185</v>
      </c>
      <c r="S7" t="s">
        <v>626</v>
      </c>
      <c r="T7" t="s">
        <v>627</v>
      </c>
      <c r="U7" t="s">
        <v>628</v>
      </c>
    </row>
    <row r="8" spans="1:21">
      <c r="A8">
        <v>31</v>
      </c>
      <c r="B8">
        <v>1</v>
      </c>
      <c r="C8" t="s">
        <v>185</v>
      </c>
      <c r="D8" t="s">
        <v>185</v>
      </c>
      <c r="E8" t="s">
        <v>629</v>
      </c>
      <c r="F8" t="s">
        <v>629</v>
      </c>
      <c r="G8" t="s">
        <v>629</v>
      </c>
      <c r="H8" t="s">
        <v>185</v>
      </c>
      <c r="I8" t="s">
        <v>629</v>
      </c>
      <c r="J8" t="s">
        <v>629</v>
      </c>
      <c r="K8" t="s">
        <v>185</v>
      </c>
      <c r="L8" t="s">
        <v>185</v>
      </c>
      <c r="M8" t="s">
        <v>185</v>
      </c>
      <c r="N8" t="s">
        <v>185</v>
      </c>
      <c r="O8" t="s">
        <v>629</v>
      </c>
      <c r="P8" t="s">
        <v>185</v>
      </c>
      <c r="Q8" t="s">
        <v>185</v>
      </c>
      <c r="R8" t="s">
        <v>185</v>
      </c>
      <c r="S8" t="s">
        <v>630</v>
      </c>
      <c r="T8" t="s">
        <v>631</v>
      </c>
      <c r="U8" t="s">
        <v>628</v>
      </c>
    </row>
    <row r="9" spans="1:21">
      <c r="A9">
        <v>32</v>
      </c>
      <c r="B9">
        <v>1</v>
      </c>
      <c r="C9" t="s">
        <v>185</v>
      </c>
      <c r="D9" t="s">
        <v>185</v>
      </c>
      <c r="E9" t="s">
        <v>625</v>
      </c>
      <c r="F9" t="s">
        <v>625</v>
      </c>
      <c r="G9" t="s">
        <v>625</v>
      </c>
      <c r="H9" t="s">
        <v>185</v>
      </c>
      <c r="I9" t="s">
        <v>625</v>
      </c>
      <c r="J9" t="s">
        <v>625</v>
      </c>
      <c r="K9" t="s">
        <v>185</v>
      </c>
      <c r="L9" t="s">
        <v>185</v>
      </c>
      <c r="M9" t="s">
        <v>185</v>
      </c>
      <c r="N9" t="s">
        <v>185</v>
      </c>
      <c r="O9" t="s">
        <v>625</v>
      </c>
      <c r="P9" t="s">
        <v>185</v>
      </c>
      <c r="Q9" t="s">
        <v>185</v>
      </c>
      <c r="R9" t="s">
        <v>185</v>
      </c>
      <c r="S9" t="s">
        <v>626</v>
      </c>
      <c r="T9" t="s">
        <v>627</v>
      </c>
      <c r="U9" t="s">
        <v>628</v>
      </c>
    </row>
    <row r="10" spans="1:21">
      <c r="A10">
        <v>32</v>
      </c>
      <c r="B10">
        <v>1</v>
      </c>
      <c r="C10" t="s">
        <v>185</v>
      </c>
      <c r="D10" t="s">
        <v>185</v>
      </c>
      <c r="E10" t="s">
        <v>629</v>
      </c>
      <c r="F10" t="s">
        <v>629</v>
      </c>
      <c r="G10" t="s">
        <v>629</v>
      </c>
      <c r="H10" t="s">
        <v>185</v>
      </c>
      <c r="I10" t="s">
        <v>629</v>
      </c>
      <c r="J10" t="s">
        <v>629</v>
      </c>
      <c r="K10" t="s">
        <v>185</v>
      </c>
      <c r="L10" t="s">
        <v>185</v>
      </c>
      <c r="M10" t="s">
        <v>185</v>
      </c>
      <c r="N10" t="s">
        <v>185</v>
      </c>
      <c r="O10" t="s">
        <v>629</v>
      </c>
      <c r="P10" t="s">
        <v>185</v>
      </c>
      <c r="Q10" t="s">
        <v>185</v>
      </c>
      <c r="R10" t="s">
        <v>185</v>
      </c>
      <c r="S10" t="s">
        <v>630</v>
      </c>
      <c r="T10" t="s">
        <v>631</v>
      </c>
      <c r="U10" t="s">
        <v>628</v>
      </c>
    </row>
    <row r="11" spans="1:21">
      <c r="A11">
        <v>33</v>
      </c>
      <c r="B11">
        <v>1</v>
      </c>
      <c r="C11" t="s">
        <v>185</v>
      </c>
      <c r="D11" t="s">
        <v>185</v>
      </c>
      <c r="E11" t="s">
        <v>625</v>
      </c>
      <c r="F11" t="s">
        <v>625</v>
      </c>
      <c r="G11" t="s">
        <v>625</v>
      </c>
      <c r="H11" t="s">
        <v>185</v>
      </c>
      <c r="I11" t="s">
        <v>625</v>
      </c>
      <c r="J11" t="s">
        <v>625</v>
      </c>
      <c r="K11" t="s">
        <v>185</v>
      </c>
      <c r="L11" t="s">
        <v>185</v>
      </c>
      <c r="M11" t="s">
        <v>185</v>
      </c>
      <c r="N11" t="s">
        <v>185</v>
      </c>
      <c r="O11" t="s">
        <v>625</v>
      </c>
      <c r="P11" t="s">
        <v>185</v>
      </c>
      <c r="Q11" t="s">
        <v>185</v>
      </c>
      <c r="R11" t="s">
        <v>185</v>
      </c>
      <c r="S11" t="s">
        <v>626</v>
      </c>
      <c r="T11" t="s">
        <v>627</v>
      </c>
      <c r="U11" t="s">
        <v>628</v>
      </c>
    </row>
    <row r="12" spans="1:21">
      <c r="A12">
        <v>33</v>
      </c>
      <c r="B12">
        <v>1</v>
      </c>
      <c r="C12" t="s">
        <v>185</v>
      </c>
      <c r="D12" t="s">
        <v>185</v>
      </c>
      <c r="E12" t="s">
        <v>629</v>
      </c>
      <c r="F12" t="s">
        <v>629</v>
      </c>
      <c r="G12" t="s">
        <v>629</v>
      </c>
      <c r="H12" t="s">
        <v>185</v>
      </c>
      <c r="I12" t="s">
        <v>629</v>
      </c>
      <c r="J12" t="s">
        <v>629</v>
      </c>
      <c r="K12" t="s">
        <v>185</v>
      </c>
      <c r="L12" t="s">
        <v>185</v>
      </c>
      <c r="M12" t="s">
        <v>185</v>
      </c>
      <c r="N12" t="s">
        <v>185</v>
      </c>
      <c r="O12" t="s">
        <v>629</v>
      </c>
      <c r="P12" t="s">
        <v>185</v>
      </c>
      <c r="Q12" t="s">
        <v>185</v>
      </c>
      <c r="R12" t="s">
        <v>185</v>
      </c>
      <c r="S12" t="s">
        <v>630</v>
      </c>
      <c r="T12" t="s">
        <v>631</v>
      </c>
      <c r="U12" t="s">
        <v>628</v>
      </c>
    </row>
    <row r="13" spans="1:21">
      <c r="A13">
        <v>36</v>
      </c>
      <c r="B13">
        <v>1</v>
      </c>
      <c r="C13" t="s">
        <v>185</v>
      </c>
      <c r="D13" t="s">
        <v>185</v>
      </c>
      <c r="E13" t="s">
        <v>625</v>
      </c>
      <c r="F13" t="s">
        <v>625</v>
      </c>
      <c r="G13" t="s">
        <v>625</v>
      </c>
      <c r="H13" t="s">
        <v>185</v>
      </c>
      <c r="I13" t="s">
        <v>625</v>
      </c>
      <c r="J13" t="s">
        <v>625</v>
      </c>
      <c r="K13" t="s">
        <v>185</v>
      </c>
      <c r="L13" t="s">
        <v>185</v>
      </c>
      <c r="M13" t="s">
        <v>185</v>
      </c>
      <c r="N13" t="s">
        <v>185</v>
      </c>
      <c r="O13" t="s">
        <v>625</v>
      </c>
      <c r="P13" t="s">
        <v>185</v>
      </c>
      <c r="Q13" t="s">
        <v>185</v>
      </c>
      <c r="R13" t="s">
        <v>185</v>
      </c>
      <c r="S13" t="s">
        <v>626</v>
      </c>
      <c r="T13" t="s">
        <v>627</v>
      </c>
      <c r="U13" t="s">
        <v>628</v>
      </c>
    </row>
    <row r="14" spans="1:21">
      <c r="A14">
        <v>36</v>
      </c>
      <c r="B14">
        <v>1</v>
      </c>
      <c r="C14" t="s">
        <v>185</v>
      </c>
      <c r="D14" t="s">
        <v>185</v>
      </c>
      <c r="E14" t="s">
        <v>629</v>
      </c>
      <c r="F14" t="s">
        <v>629</v>
      </c>
      <c r="G14" t="s">
        <v>629</v>
      </c>
      <c r="H14" t="s">
        <v>185</v>
      </c>
      <c r="I14" t="s">
        <v>629</v>
      </c>
      <c r="J14" t="s">
        <v>629</v>
      </c>
      <c r="K14" t="s">
        <v>185</v>
      </c>
      <c r="L14" t="s">
        <v>185</v>
      </c>
      <c r="M14" t="s">
        <v>185</v>
      </c>
      <c r="N14" t="s">
        <v>185</v>
      </c>
      <c r="O14" t="s">
        <v>629</v>
      </c>
      <c r="P14" t="s">
        <v>185</v>
      </c>
      <c r="Q14" t="s">
        <v>185</v>
      </c>
      <c r="R14" t="s">
        <v>185</v>
      </c>
      <c r="S14" t="s">
        <v>630</v>
      </c>
      <c r="T14" t="s">
        <v>631</v>
      </c>
      <c r="U14" t="s">
        <v>628</v>
      </c>
    </row>
    <row r="15" spans="1:21">
      <c r="A15">
        <v>37</v>
      </c>
      <c r="B15">
        <v>1</v>
      </c>
      <c r="C15" t="s">
        <v>185</v>
      </c>
      <c r="D15" t="s">
        <v>185</v>
      </c>
      <c r="E15" t="s">
        <v>625</v>
      </c>
      <c r="F15" t="s">
        <v>625</v>
      </c>
      <c r="G15" t="s">
        <v>625</v>
      </c>
      <c r="H15" t="s">
        <v>185</v>
      </c>
      <c r="I15" t="s">
        <v>625</v>
      </c>
      <c r="J15" t="s">
        <v>625</v>
      </c>
      <c r="K15" t="s">
        <v>185</v>
      </c>
      <c r="L15" t="s">
        <v>185</v>
      </c>
      <c r="M15" t="s">
        <v>185</v>
      </c>
      <c r="N15" t="s">
        <v>185</v>
      </c>
      <c r="O15" t="s">
        <v>625</v>
      </c>
      <c r="P15" t="s">
        <v>185</v>
      </c>
      <c r="Q15" t="s">
        <v>185</v>
      </c>
      <c r="R15" t="s">
        <v>185</v>
      </c>
      <c r="S15" t="s">
        <v>626</v>
      </c>
      <c r="T15" t="s">
        <v>627</v>
      </c>
      <c r="U15" t="s">
        <v>628</v>
      </c>
    </row>
    <row r="16" spans="1:21">
      <c r="A16">
        <v>37</v>
      </c>
      <c r="B16">
        <v>1</v>
      </c>
      <c r="C16" t="s">
        <v>185</v>
      </c>
      <c r="D16" t="s">
        <v>185</v>
      </c>
      <c r="E16" t="s">
        <v>629</v>
      </c>
      <c r="F16" t="s">
        <v>629</v>
      </c>
      <c r="G16" t="s">
        <v>629</v>
      </c>
      <c r="H16" t="s">
        <v>185</v>
      </c>
      <c r="I16" t="s">
        <v>629</v>
      </c>
      <c r="J16" t="s">
        <v>629</v>
      </c>
      <c r="K16" t="s">
        <v>185</v>
      </c>
      <c r="L16" t="s">
        <v>185</v>
      </c>
      <c r="M16" t="s">
        <v>185</v>
      </c>
      <c r="N16" t="s">
        <v>185</v>
      </c>
      <c r="O16" t="s">
        <v>629</v>
      </c>
      <c r="P16" t="s">
        <v>185</v>
      </c>
      <c r="Q16" t="s">
        <v>185</v>
      </c>
      <c r="R16" t="s">
        <v>185</v>
      </c>
      <c r="S16" t="s">
        <v>630</v>
      </c>
      <c r="T16" t="s">
        <v>631</v>
      </c>
      <c r="U16" t="s">
        <v>628</v>
      </c>
    </row>
    <row r="17" spans="1:21">
      <c r="A17">
        <v>38</v>
      </c>
      <c r="B17">
        <v>1</v>
      </c>
      <c r="C17" t="s">
        <v>185</v>
      </c>
      <c r="D17" t="s">
        <v>185</v>
      </c>
      <c r="E17" t="s">
        <v>625</v>
      </c>
      <c r="F17" t="s">
        <v>625</v>
      </c>
      <c r="G17" t="s">
        <v>625</v>
      </c>
      <c r="H17" t="s">
        <v>185</v>
      </c>
      <c r="I17" t="s">
        <v>625</v>
      </c>
      <c r="J17" t="s">
        <v>625</v>
      </c>
      <c r="K17" t="s">
        <v>185</v>
      </c>
      <c r="L17" t="s">
        <v>185</v>
      </c>
      <c r="M17" t="s">
        <v>185</v>
      </c>
      <c r="N17" t="s">
        <v>185</v>
      </c>
      <c r="O17" t="s">
        <v>625</v>
      </c>
      <c r="P17" t="s">
        <v>185</v>
      </c>
      <c r="Q17" t="s">
        <v>185</v>
      </c>
      <c r="R17" t="s">
        <v>185</v>
      </c>
      <c r="S17" t="s">
        <v>626</v>
      </c>
      <c r="T17" t="s">
        <v>627</v>
      </c>
      <c r="U17" t="s">
        <v>628</v>
      </c>
    </row>
    <row r="18" spans="1:21">
      <c r="A18">
        <v>38</v>
      </c>
      <c r="B18">
        <v>1</v>
      </c>
      <c r="C18" t="s">
        <v>185</v>
      </c>
      <c r="D18" t="s">
        <v>185</v>
      </c>
      <c r="E18" t="s">
        <v>629</v>
      </c>
      <c r="F18" t="s">
        <v>629</v>
      </c>
      <c r="G18" t="s">
        <v>629</v>
      </c>
      <c r="H18" t="s">
        <v>185</v>
      </c>
      <c r="I18" t="s">
        <v>629</v>
      </c>
      <c r="J18" t="s">
        <v>629</v>
      </c>
      <c r="K18" t="s">
        <v>185</v>
      </c>
      <c r="L18" t="s">
        <v>185</v>
      </c>
      <c r="M18" t="s">
        <v>185</v>
      </c>
      <c r="N18" t="s">
        <v>185</v>
      </c>
      <c r="O18" t="s">
        <v>629</v>
      </c>
      <c r="P18" t="s">
        <v>185</v>
      </c>
      <c r="Q18" t="s">
        <v>185</v>
      </c>
      <c r="R18" t="s">
        <v>185</v>
      </c>
      <c r="S18" t="s">
        <v>630</v>
      </c>
      <c r="T18" t="s">
        <v>631</v>
      </c>
      <c r="U18" t="s">
        <v>628</v>
      </c>
    </row>
    <row r="19" spans="1:21">
      <c r="A19">
        <v>39</v>
      </c>
      <c r="B19">
        <v>1</v>
      </c>
      <c r="C19" t="s">
        <v>185</v>
      </c>
      <c r="D19" t="s">
        <v>185</v>
      </c>
      <c r="E19" t="s">
        <v>625</v>
      </c>
      <c r="F19" t="s">
        <v>625</v>
      </c>
      <c r="G19" t="s">
        <v>625</v>
      </c>
      <c r="H19" t="s">
        <v>185</v>
      </c>
      <c r="I19" t="s">
        <v>625</v>
      </c>
      <c r="J19" t="s">
        <v>625</v>
      </c>
      <c r="K19" t="s">
        <v>185</v>
      </c>
      <c r="L19" t="s">
        <v>185</v>
      </c>
      <c r="M19" t="s">
        <v>185</v>
      </c>
      <c r="N19" t="s">
        <v>185</v>
      </c>
      <c r="O19" t="s">
        <v>625</v>
      </c>
      <c r="P19" t="s">
        <v>185</v>
      </c>
      <c r="Q19" t="s">
        <v>185</v>
      </c>
      <c r="R19" t="s">
        <v>185</v>
      </c>
      <c r="S19" t="s">
        <v>626</v>
      </c>
      <c r="T19" t="s">
        <v>627</v>
      </c>
      <c r="U19" t="s">
        <v>628</v>
      </c>
    </row>
    <row r="20" spans="1:21">
      <c r="A20">
        <v>39</v>
      </c>
      <c r="B20">
        <v>1</v>
      </c>
      <c r="C20" t="s">
        <v>185</v>
      </c>
      <c r="D20" t="s">
        <v>185</v>
      </c>
      <c r="E20" t="s">
        <v>629</v>
      </c>
      <c r="F20" t="s">
        <v>629</v>
      </c>
      <c r="G20" t="s">
        <v>629</v>
      </c>
      <c r="H20" t="s">
        <v>185</v>
      </c>
      <c r="I20" t="s">
        <v>629</v>
      </c>
      <c r="J20" t="s">
        <v>629</v>
      </c>
      <c r="K20" t="s">
        <v>185</v>
      </c>
      <c r="L20" t="s">
        <v>185</v>
      </c>
      <c r="M20" t="s">
        <v>185</v>
      </c>
      <c r="N20" t="s">
        <v>185</v>
      </c>
      <c r="O20" t="s">
        <v>629</v>
      </c>
      <c r="P20" t="s">
        <v>185</v>
      </c>
      <c r="Q20" t="s">
        <v>185</v>
      </c>
      <c r="R20" t="s">
        <v>185</v>
      </c>
      <c r="S20" t="s">
        <v>630</v>
      </c>
      <c r="T20" t="s">
        <v>631</v>
      </c>
      <c r="U20" t="s">
        <v>628</v>
      </c>
    </row>
    <row r="21" spans="1:21">
      <c r="A21">
        <v>42</v>
      </c>
      <c r="B21">
        <v>1</v>
      </c>
      <c r="C21" t="s">
        <v>185</v>
      </c>
      <c r="D21" t="s">
        <v>185</v>
      </c>
      <c r="E21" t="s">
        <v>625</v>
      </c>
      <c r="F21" t="s">
        <v>625</v>
      </c>
      <c r="G21" t="s">
        <v>625</v>
      </c>
      <c r="H21" t="s">
        <v>185</v>
      </c>
      <c r="I21" t="s">
        <v>625</v>
      </c>
      <c r="J21" t="s">
        <v>625</v>
      </c>
      <c r="K21" t="s">
        <v>185</v>
      </c>
      <c r="L21" t="s">
        <v>185</v>
      </c>
      <c r="M21" t="s">
        <v>185</v>
      </c>
      <c r="N21" t="s">
        <v>185</v>
      </c>
      <c r="O21" t="s">
        <v>625</v>
      </c>
      <c r="P21" t="s">
        <v>185</v>
      </c>
      <c r="Q21" t="s">
        <v>185</v>
      </c>
      <c r="R21" t="s">
        <v>185</v>
      </c>
      <c r="S21" t="s">
        <v>626</v>
      </c>
      <c r="T21" t="s">
        <v>627</v>
      </c>
      <c r="U21" t="s">
        <v>628</v>
      </c>
    </row>
    <row r="22" spans="1:21">
      <c r="A22">
        <v>42</v>
      </c>
      <c r="B22">
        <v>1</v>
      </c>
      <c r="C22" t="s">
        <v>185</v>
      </c>
      <c r="D22" t="s">
        <v>185</v>
      </c>
      <c r="E22" t="s">
        <v>629</v>
      </c>
      <c r="F22" t="s">
        <v>629</v>
      </c>
      <c r="G22" t="s">
        <v>629</v>
      </c>
      <c r="H22" t="s">
        <v>185</v>
      </c>
      <c r="I22" t="s">
        <v>629</v>
      </c>
      <c r="J22" t="s">
        <v>629</v>
      </c>
      <c r="K22" t="s">
        <v>185</v>
      </c>
      <c r="L22" t="s">
        <v>185</v>
      </c>
      <c r="M22" t="s">
        <v>185</v>
      </c>
      <c r="N22" t="s">
        <v>185</v>
      </c>
      <c r="O22" t="s">
        <v>629</v>
      </c>
      <c r="P22" t="s">
        <v>185</v>
      </c>
      <c r="Q22" t="s">
        <v>185</v>
      </c>
      <c r="R22" t="s">
        <v>185</v>
      </c>
      <c r="S22" t="s">
        <v>630</v>
      </c>
      <c r="T22" t="s">
        <v>631</v>
      </c>
      <c r="U22" t="s">
        <v>628</v>
      </c>
    </row>
    <row r="23" spans="1:21">
      <c r="A23">
        <v>43</v>
      </c>
      <c r="B23">
        <v>1</v>
      </c>
      <c r="C23" t="s">
        <v>185</v>
      </c>
      <c r="D23" t="s">
        <v>185</v>
      </c>
      <c r="E23" t="s">
        <v>625</v>
      </c>
      <c r="F23" t="s">
        <v>625</v>
      </c>
      <c r="G23" t="s">
        <v>625</v>
      </c>
      <c r="H23" t="s">
        <v>185</v>
      </c>
      <c r="I23" t="s">
        <v>625</v>
      </c>
      <c r="J23" t="s">
        <v>625</v>
      </c>
      <c r="K23" t="s">
        <v>185</v>
      </c>
      <c r="L23" t="s">
        <v>185</v>
      </c>
      <c r="M23" t="s">
        <v>185</v>
      </c>
      <c r="N23" t="s">
        <v>185</v>
      </c>
      <c r="O23" t="s">
        <v>625</v>
      </c>
      <c r="P23" t="s">
        <v>185</v>
      </c>
      <c r="Q23" t="s">
        <v>185</v>
      </c>
      <c r="R23" t="s">
        <v>185</v>
      </c>
      <c r="S23" t="s">
        <v>626</v>
      </c>
      <c r="T23" t="s">
        <v>627</v>
      </c>
      <c r="U23" t="s">
        <v>628</v>
      </c>
    </row>
    <row r="24" spans="1:21">
      <c r="A24">
        <v>43</v>
      </c>
      <c r="B24">
        <v>1</v>
      </c>
      <c r="C24" t="s">
        <v>185</v>
      </c>
      <c r="D24" t="s">
        <v>185</v>
      </c>
      <c r="E24" t="s">
        <v>629</v>
      </c>
      <c r="F24" t="s">
        <v>629</v>
      </c>
      <c r="G24" t="s">
        <v>629</v>
      </c>
      <c r="H24" t="s">
        <v>185</v>
      </c>
      <c r="I24" t="s">
        <v>629</v>
      </c>
      <c r="J24" t="s">
        <v>629</v>
      </c>
      <c r="K24" t="s">
        <v>185</v>
      </c>
      <c r="L24" t="s">
        <v>185</v>
      </c>
      <c r="M24" t="s">
        <v>185</v>
      </c>
      <c r="N24" t="s">
        <v>185</v>
      </c>
      <c r="O24" t="s">
        <v>629</v>
      </c>
      <c r="P24" t="s">
        <v>185</v>
      </c>
      <c r="Q24" t="s">
        <v>185</v>
      </c>
      <c r="R24" t="s">
        <v>185</v>
      </c>
      <c r="S24" t="s">
        <v>630</v>
      </c>
      <c r="T24" t="s">
        <v>631</v>
      </c>
      <c r="U24" t="s">
        <v>628</v>
      </c>
    </row>
    <row r="25" spans="1:21">
      <c r="A25">
        <v>46</v>
      </c>
      <c r="B25">
        <v>1</v>
      </c>
      <c r="C25" t="s">
        <v>185</v>
      </c>
      <c r="D25" t="s">
        <v>185</v>
      </c>
      <c r="E25" t="s">
        <v>625</v>
      </c>
      <c r="F25" t="s">
        <v>625</v>
      </c>
      <c r="G25" t="s">
        <v>625</v>
      </c>
      <c r="H25" t="s">
        <v>185</v>
      </c>
      <c r="I25" t="s">
        <v>625</v>
      </c>
      <c r="J25" t="s">
        <v>625</v>
      </c>
      <c r="K25" t="s">
        <v>185</v>
      </c>
      <c r="L25" t="s">
        <v>185</v>
      </c>
      <c r="M25" t="s">
        <v>185</v>
      </c>
      <c r="N25" t="s">
        <v>185</v>
      </c>
      <c r="O25" t="s">
        <v>625</v>
      </c>
      <c r="P25" t="s">
        <v>185</v>
      </c>
      <c r="Q25" t="s">
        <v>185</v>
      </c>
      <c r="R25" t="s">
        <v>185</v>
      </c>
      <c r="S25" t="s">
        <v>626</v>
      </c>
      <c r="T25" t="s">
        <v>627</v>
      </c>
      <c r="U25" t="s">
        <v>628</v>
      </c>
    </row>
    <row r="26" spans="1:21">
      <c r="A26">
        <v>46</v>
      </c>
      <c r="B26">
        <v>1</v>
      </c>
      <c r="C26" t="s">
        <v>185</v>
      </c>
      <c r="D26" t="s">
        <v>185</v>
      </c>
      <c r="E26" t="s">
        <v>629</v>
      </c>
      <c r="F26" t="s">
        <v>629</v>
      </c>
      <c r="G26" t="s">
        <v>629</v>
      </c>
      <c r="H26" t="s">
        <v>185</v>
      </c>
      <c r="I26" t="s">
        <v>629</v>
      </c>
      <c r="J26" t="s">
        <v>629</v>
      </c>
      <c r="K26" t="s">
        <v>185</v>
      </c>
      <c r="L26" t="s">
        <v>185</v>
      </c>
      <c r="M26" t="s">
        <v>185</v>
      </c>
      <c r="N26" t="s">
        <v>185</v>
      </c>
      <c r="O26" t="s">
        <v>629</v>
      </c>
      <c r="P26" t="s">
        <v>185</v>
      </c>
      <c r="Q26" t="s">
        <v>185</v>
      </c>
      <c r="R26" t="s">
        <v>185</v>
      </c>
      <c r="S26" t="s">
        <v>630</v>
      </c>
      <c r="T26" t="s">
        <v>631</v>
      </c>
      <c r="U26" t="s">
        <v>628</v>
      </c>
    </row>
    <row r="27" spans="1:21">
      <c r="A27">
        <v>47</v>
      </c>
      <c r="B27">
        <v>1</v>
      </c>
      <c r="C27" t="s">
        <v>185</v>
      </c>
      <c r="D27" t="s">
        <v>185</v>
      </c>
      <c r="E27" t="s">
        <v>625</v>
      </c>
      <c r="F27" t="s">
        <v>625</v>
      </c>
      <c r="G27" t="s">
        <v>625</v>
      </c>
      <c r="H27" t="s">
        <v>185</v>
      </c>
      <c r="I27" t="s">
        <v>625</v>
      </c>
      <c r="J27" t="s">
        <v>625</v>
      </c>
      <c r="K27" t="s">
        <v>185</v>
      </c>
      <c r="L27" t="s">
        <v>185</v>
      </c>
      <c r="M27" t="s">
        <v>185</v>
      </c>
      <c r="N27" t="s">
        <v>185</v>
      </c>
      <c r="O27" t="s">
        <v>625</v>
      </c>
      <c r="P27" t="s">
        <v>185</v>
      </c>
      <c r="Q27" t="s">
        <v>185</v>
      </c>
      <c r="R27" t="s">
        <v>185</v>
      </c>
      <c r="S27" t="s">
        <v>626</v>
      </c>
      <c r="T27" t="s">
        <v>627</v>
      </c>
      <c r="U27" t="s">
        <v>628</v>
      </c>
    </row>
    <row r="28" spans="1:21">
      <c r="A28">
        <v>47</v>
      </c>
      <c r="B28">
        <v>1</v>
      </c>
      <c r="C28" t="s">
        <v>185</v>
      </c>
      <c r="D28" t="s">
        <v>185</v>
      </c>
      <c r="E28" t="s">
        <v>629</v>
      </c>
      <c r="F28" t="s">
        <v>629</v>
      </c>
      <c r="G28" t="s">
        <v>629</v>
      </c>
      <c r="H28" t="s">
        <v>185</v>
      </c>
      <c r="I28" t="s">
        <v>629</v>
      </c>
      <c r="J28" t="s">
        <v>629</v>
      </c>
      <c r="K28" t="s">
        <v>185</v>
      </c>
      <c r="L28" t="s">
        <v>185</v>
      </c>
      <c r="M28" t="s">
        <v>185</v>
      </c>
      <c r="N28" t="s">
        <v>185</v>
      </c>
      <c r="O28" t="s">
        <v>629</v>
      </c>
      <c r="P28" t="s">
        <v>185</v>
      </c>
      <c r="Q28" t="s">
        <v>185</v>
      </c>
      <c r="R28" t="s">
        <v>185</v>
      </c>
      <c r="S28" t="s">
        <v>630</v>
      </c>
      <c r="T28" t="s">
        <v>631</v>
      </c>
      <c r="U28" t="s">
        <v>628</v>
      </c>
    </row>
    <row r="29" spans="1:21">
      <c r="A29">
        <v>50</v>
      </c>
      <c r="B29">
        <v>1</v>
      </c>
      <c r="C29" t="s">
        <v>185</v>
      </c>
      <c r="D29" t="s">
        <v>185</v>
      </c>
      <c r="E29" t="s">
        <v>625</v>
      </c>
      <c r="F29" t="s">
        <v>625</v>
      </c>
      <c r="G29" t="s">
        <v>625</v>
      </c>
      <c r="H29" t="s">
        <v>185</v>
      </c>
      <c r="I29" t="s">
        <v>625</v>
      </c>
      <c r="J29" t="s">
        <v>625</v>
      </c>
      <c r="K29" t="s">
        <v>185</v>
      </c>
      <c r="L29" t="s">
        <v>185</v>
      </c>
      <c r="M29" t="s">
        <v>185</v>
      </c>
      <c r="N29" t="s">
        <v>185</v>
      </c>
      <c r="O29" t="s">
        <v>625</v>
      </c>
      <c r="P29" t="s">
        <v>185</v>
      </c>
      <c r="Q29" t="s">
        <v>185</v>
      </c>
      <c r="R29" t="s">
        <v>185</v>
      </c>
      <c r="S29" t="s">
        <v>626</v>
      </c>
      <c r="T29" t="s">
        <v>627</v>
      </c>
      <c r="U29" t="s">
        <v>628</v>
      </c>
    </row>
    <row r="30" spans="1:21">
      <c r="A30">
        <v>50</v>
      </c>
      <c r="B30">
        <v>1</v>
      </c>
      <c r="C30" t="s">
        <v>185</v>
      </c>
      <c r="D30" t="s">
        <v>185</v>
      </c>
      <c r="E30" t="s">
        <v>629</v>
      </c>
      <c r="F30" t="s">
        <v>629</v>
      </c>
      <c r="G30" t="s">
        <v>629</v>
      </c>
      <c r="H30" t="s">
        <v>185</v>
      </c>
      <c r="I30" t="s">
        <v>629</v>
      </c>
      <c r="J30" t="s">
        <v>629</v>
      </c>
      <c r="K30" t="s">
        <v>185</v>
      </c>
      <c r="L30" t="s">
        <v>185</v>
      </c>
      <c r="M30" t="s">
        <v>185</v>
      </c>
      <c r="N30" t="s">
        <v>185</v>
      </c>
      <c r="O30" t="s">
        <v>629</v>
      </c>
      <c r="P30" t="s">
        <v>185</v>
      </c>
      <c r="Q30" t="s">
        <v>185</v>
      </c>
      <c r="R30" t="s">
        <v>185</v>
      </c>
      <c r="S30" t="s">
        <v>630</v>
      </c>
      <c r="T30" t="s">
        <v>631</v>
      </c>
      <c r="U30" t="s">
        <v>628</v>
      </c>
    </row>
    <row r="31" spans="1:21">
      <c r="A31">
        <v>51</v>
      </c>
      <c r="B31">
        <v>1</v>
      </c>
      <c r="C31" t="s">
        <v>185</v>
      </c>
      <c r="D31" t="s">
        <v>185</v>
      </c>
      <c r="E31" t="s">
        <v>625</v>
      </c>
      <c r="F31" t="s">
        <v>625</v>
      </c>
      <c r="G31" t="s">
        <v>625</v>
      </c>
      <c r="H31" t="s">
        <v>185</v>
      </c>
      <c r="I31" t="s">
        <v>625</v>
      </c>
      <c r="J31" t="s">
        <v>625</v>
      </c>
      <c r="K31" t="s">
        <v>185</v>
      </c>
      <c r="L31" t="s">
        <v>185</v>
      </c>
      <c r="M31" t="s">
        <v>185</v>
      </c>
      <c r="N31" t="s">
        <v>185</v>
      </c>
      <c r="O31" t="s">
        <v>625</v>
      </c>
      <c r="P31" t="s">
        <v>185</v>
      </c>
      <c r="Q31" t="s">
        <v>185</v>
      </c>
      <c r="R31" t="s">
        <v>185</v>
      </c>
      <c r="S31" t="s">
        <v>626</v>
      </c>
      <c r="T31" t="s">
        <v>627</v>
      </c>
      <c r="U31" t="s">
        <v>628</v>
      </c>
    </row>
    <row r="32" spans="1:21">
      <c r="A32">
        <v>51</v>
      </c>
      <c r="B32">
        <v>1</v>
      </c>
      <c r="C32" t="s">
        <v>185</v>
      </c>
      <c r="D32" t="s">
        <v>185</v>
      </c>
      <c r="E32" t="s">
        <v>629</v>
      </c>
      <c r="F32" t="s">
        <v>629</v>
      </c>
      <c r="G32" t="s">
        <v>629</v>
      </c>
      <c r="H32" t="s">
        <v>185</v>
      </c>
      <c r="I32" t="s">
        <v>629</v>
      </c>
      <c r="J32" t="s">
        <v>629</v>
      </c>
      <c r="K32" t="s">
        <v>185</v>
      </c>
      <c r="L32" t="s">
        <v>185</v>
      </c>
      <c r="M32" t="s">
        <v>185</v>
      </c>
      <c r="N32" t="s">
        <v>185</v>
      </c>
      <c r="O32" t="s">
        <v>629</v>
      </c>
      <c r="P32" t="s">
        <v>185</v>
      </c>
      <c r="Q32" t="s">
        <v>185</v>
      </c>
      <c r="R32" t="s">
        <v>185</v>
      </c>
      <c r="S32" t="s">
        <v>630</v>
      </c>
      <c r="T32" t="s">
        <v>631</v>
      </c>
      <c r="U32" t="s">
        <v>628</v>
      </c>
    </row>
    <row r="33" spans="1:21">
      <c r="A33">
        <v>54</v>
      </c>
      <c r="B33">
        <v>1</v>
      </c>
      <c r="C33" t="s">
        <v>185</v>
      </c>
      <c r="D33" t="s">
        <v>185</v>
      </c>
      <c r="E33" t="s">
        <v>625</v>
      </c>
      <c r="F33" t="s">
        <v>625</v>
      </c>
      <c r="G33" t="s">
        <v>625</v>
      </c>
      <c r="H33" t="s">
        <v>185</v>
      </c>
      <c r="I33" t="s">
        <v>625</v>
      </c>
      <c r="J33" t="s">
        <v>625</v>
      </c>
      <c r="K33" t="s">
        <v>185</v>
      </c>
      <c r="L33" t="s">
        <v>185</v>
      </c>
      <c r="M33" t="s">
        <v>185</v>
      </c>
      <c r="N33" t="s">
        <v>185</v>
      </c>
      <c r="O33" t="s">
        <v>625</v>
      </c>
      <c r="P33" t="s">
        <v>185</v>
      </c>
      <c r="Q33" t="s">
        <v>185</v>
      </c>
      <c r="R33" t="s">
        <v>185</v>
      </c>
      <c r="S33" t="s">
        <v>626</v>
      </c>
      <c r="T33" t="s">
        <v>627</v>
      </c>
      <c r="U33" t="s">
        <v>628</v>
      </c>
    </row>
    <row r="34" spans="1:21">
      <c r="A34">
        <v>54</v>
      </c>
      <c r="B34">
        <v>1</v>
      </c>
      <c r="C34" t="s">
        <v>185</v>
      </c>
      <c r="D34" t="s">
        <v>185</v>
      </c>
      <c r="E34" t="s">
        <v>629</v>
      </c>
      <c r="F34" t="s">
        <v>629</v>
      </c>
      <c r="G34" t="s">
        <v>629</v>
      </c>
      <c r="H34" t="s">
        <v>185</v>
      </c>
      <c r="I34" t="s">
        <v>629</v>
      </c>
      <c r="J34" t="s">
        <v>629</v>
      </c>
      <c r="K34" t="s">
        <v>185</v>
      </c>
      <c r="L34" t="s">
        <v>185</v>
      </c>
      <c r="M34" t="s">
        <v>185</v>
      </c>
      <c r="N34" t="s">
        <v>185</v>
      </c>
      <c r="O34" t="s">
        <v>629</v>
      </c>
      <c r="P34" t="s">
        <v>185</v>
      </c>
      <c r="Q34" t="s">
        <v>185</v>
      </c>
      <c r="R34" t="s">
        <v>185</v>
      </c>
      <c r="S34" t="s">
        <v>630</v>
      </c>
      <c r="T34" t="s">
        <v>631</v>
      </c>
      <c r="U34" t="s">
        <v>628</v>
      </c>
    </row>
    <row r="35" spans="1:21">
      <c r="A35">
        <v>55</v>
      </c>
      <c r="B35">
        <v>1</v>
      </c>
      <c r="C35" t="s">
        <v>185</v>
      </c>
      <c r="D35" t="s">
        <v>185</v>
      </c>
      <c r="E35" t="s">
        <v>625</v>
      </c>
      <c r="F35" t="s">
        <v>625</v>
      </c>
      <c r="G35" t="s">
        <v>625</v>
      </c>
      <c r="H35" t="s">
        <v>185</v>
      </c>
      <c r="I35" t="s">
        <v>625</v>
      </c>
      <c r="J35" t="s">
        <v>625</v>
      </c>
      <c r="K35" t="s">
        <v>185</v>
      </c>
      <c r="L35" t="s">
        <v>185</v>
      </c>
      <c r="M35" t="s">
        <v>185</v>
      </c>
      <c r="N35" t="s">
        <v>185</v>
      </c>
      <c r="O35" t="s">
        <v>625</v>
      </c>
      <c r="P35" t="s">
        <v>185</v>
      </c>
      <c r="Q35" t="s">
        <v>185</v>
      </c>
      <c r="R35" t="s">
        <v>185</v>
      </c>
      <c r="S35" t="s">
        <v>626</v>
      </c>
      <c r="T35" t="s">
        <v>627</v>
      </c>
      <c r="U35" t="s">
        <v>628</v>
      </c>
    </row>
    <row r="36" spans="1:21">
      <c r="A36">
        <v>55</v>
      </c>
      <c r="B36">
        <v>1</v>
      </c>
      <c r="C36" t="s">
        <v>185</v>
      </c>
      <c r="D36" t="s">
        <v>185</v>
      </c>
      <c r="E36" t="s">
        <v>629</v>
      </c>
      <c r="F36" t="s">
        <v>629</v>
      </c>
      <c r="G36" t="s">
        <v>629</v>
      </c>
      <c r="H36" t="s">
        <v>185</v>
      </c>
      <c r="I36" t="s">
        <v>629</v>
      </c>
      <c r="J36" t="s">
        <v>629</v>
      </c>
      <c r="K36" t="s">
        <v>185</v>
      </c>
      <c r="L36" t="s">
        <v>185</v>
      </c>
      <c r="M36" t="s">
        <v>185</v>
      </c>
      <c r="N36" t="s">
        <v>185</v>
      </c>
      <c r="O36" t="s">
        <v>629</v>
      </c>
      <c r="P36" t="s">
        <v>185</v>
      </c>
      <c r="Q36" t="s">
        <v>185</v>
      </c>
      <c r="R36" t="s">
        <v>185</v>
      </c>
      <c r="S36" t="s">
        <v>630</v>
      </c>
      <c r="T36" t="s">
        <v>631</v>
      </c>
      <c r="U36" t="s">
        <v>628</v>
      </c>
    </row>
    <row r="37" spans="1:21">
      <c r="A37">
        <v>58</v>
      </c>
      <c r="B37">
        <v>1</v>
      </c>
      <c r="C37" t="s">
        <v>185</v>
      </c>
      <c r="D37" t="s">
        <v>185</v>
      </c>
      <c r="E37" t="s">
        <v>625</v>
      </c>
      <c r="F37" t="s">
        <v>625</v>
      </c>
      <c r="G37" t="s">
        <v>625</v>
      </c>
      <c r="H37" t="s">
        <v>185</v>
      </c>
      <c r="I37" t="s">
        <v>625</v>
      </c>
      <c r="J37" t="s">
        <v>625</v>
      </c>
      <c r="K37" t="s">
        <v>185</v>
      </c>
      <c r="L37" t="s">
        <v>185</v>
      </c>
      <c r="M37" t="s">
        <v>185</v>
      </c>
      <c r="N37" t="s">
        <v>185</v>
      </c>
      <c r="O37" t="s">
        <v>625</v>
      </c>
      <c r="P37" t="s">
        <v>185</v>
      </c>
      <c r="Q37" t="s">
        <v>185</v>
      </c>
      <c r="R37" t="s">
        <v>185</v>
      </c>
      <c r="S37" t="s">
        <v>626</v>
      </c>
      <c r="T37" t="s">
        <v>627</v>
      </c>
      <c r="U37" t="s">
        <v>628</v>
      </c>
    </row>
    <row r="38" spans="1:21">
      <c r="A38">
        <v>58</v>
      </c>
      <c r="B38">
        <v>1</v>
      </c>
      <c r="C38" t="s">
        <v>185</v>
      </c>
      <c r="D38" t="s">
        <v>185</v>
      </c>
      <c r="E38" t="s">
        <v>629</v>
      </c>
      <c r="F38" t="s">
        <v>629</v>
      </c>
      <c r="G38" t="s">
        <v>629</v>
      </c>
      <c r="H38" t="s">
        <v>185</v>
      </c>
      <c r="I38" t="s">
        <v>629</v>
      </c>
      <c r="J38" t="s">
        <v>629</v>
      </c>
      <c r="K38" t="s">
        <v>185</v>
      </c>
      <c r="L38" t="s">
        <v>185</v>
      </c>
      <c r="M38" t="s">
        <v>185</v>
      </c>
      <c r="N38" t="s">
        <v>185</v>
      </c>
      <c r="O38" t="s">
        <v>629</v>
      </c>
      <c r="P38" t="s">
        <v>185</v>
      </c>
      <c r="Q38" t="s">
        <v>185</v>
      </c>
      <c r="R38" t="s">
        <v>185</v>
      </c>
      <c r="S38" t="s">
        <v>630</v>
      </c>
      <c r="T38" t="s">
        <v>631</v>
      </c>
      <c r="U38" t="s">
        <v>628</v>
      </c>
    </row>
    <row r="39" spans="1:21">
      <c r="A39">
        <v>59</v>
      </c>
      <c r="B39">
        <v>1</v>
      </c>
      <c r="C39" t="s">
        <v>185</v>
      </c>
      <c r="D39" t="s">
        <v>185</v>
      </c>
      <c r="E39" t="s">
        <v>625</v>
      </c>
      <c r="F39" t="s">
        <v>625</v>
      </c>
      <c r="G39" t="s">
        <v>625</v>
      </c>
      <c r="H39" t="s">
        <v>185</v>
      </c>
      <c r="I39" t="s">
        <v>625</v>
      </c>
      <c r="J39" t="s">
        <v>625</v>
      </c>
      <c r="K39" t="s">
        <v>185</v>
      </c>
      <c r="L39" t="s">
        <v>185</v>
      </c>
      <c r="M39" t="s">
        <v>185</v>
      </c>
      <c r="N39" t="s">
        <v>185</v>
      </c>
      <c r="O39" t="s">
        <v>625</v>
      </c>
      <c r="P39" t="s">
        <v>185</v>
      </c>
      <c r="Q39" t="s">
        <v>185</v>
      </c>
      <c r="R39" t="s">
        <v>185</v>
      </c>
      <c r="S39" t="s">
        <v>626</v>
      </c>
      <c r="T39" t="s">
        <v>627</v>
      </c>
      <c r="U39" t="s">
        <v>628</v>
      </c>
    </row>
    <row r="40" spans="1:21">
      <c r="A40">
        <v>59</v>
      </c>
      <c r="B40">
        <v>1</v>
      </c>
      <c r="C40" t="s">
        <v>185</v>
      </c>
      <c r="D40" t="s">
        <v>185</v>
      </c>
      <c r="E40" t="s">
        <v>629</v>
      </c>
      <c r="F40" t="s">
        <v>629</v>
      </c>
      <c r="G40" t="s">
        <v>629</v>
      </c>
      <c r="H40" t="s">
        <v>185</v>
      </c>
      <c r="I40" t="s">
        <v>629</v>
      </c>
      <c r="J40" t="s">
        <v>629</v>
      </c>
      <c r="K40" t="s">
        <v>185</v>
      </c>
      <c r="L40" t="s">
        <v>185</v>
      </c>
      <c r="M40" t="s">
        <v>185</v>
      </c>
      <c r="N40" t="s">
        <v>185</v>
      </c>
      <c r="O40" t="s">
        <v>629</v>
      </c>
      <c r="P40" t="s">
        <v>185</v>
      </c>
      <c r="Q40" t="s">
        <v>185</v>
      </c>
      <c r="R40" t="s">
        <v>185</v>
      </c>
      <c r="S40" t="s">
        <v>630</v>
      </c>
      <c r="T40" t="s">
        <v>631</v>
      </c>
      <c r="U40" t="s">
        <v>628</v>
      </c>
    </row>
    <row r="41" spans="1:21">
      <c r="A41">
        <v>97</v>
      </c>
      <c r="B41">
        <v>1</v>
      </c>
      <c r="C41" t="s">
        <v>185</v>
      </c>
      <c r="D41" t="s">
        <v>185</v>
      </c>
      <c r="E41" t="s">
        <v>625</v>
      </c>
      <c r="F41" t="s">
        <v>625</v>
      </c>
      <c r="G41" t="s">
        <v>625</v>
      </c>
      <c r="H41" t="s">
        <v>185</v>
      </c>
      <c r="I41" t="s">
        <v>625</v>
      </c>
      <c r="J41" t="s">
        <v>625</v>
      </c>
      <c r="K41" t="s">
        <v>185</v>
      </c>
      <c r="L41" t="s">
        <v>185</v>
      </c>
      <c r="M41" t="s">
        <v>185</v>
      </c>
      <c r="N41" t="s">
        <v>185</v>
      </c>
      <c r="O41" t="s">
        <v>625</v>
      </c>
      <c r="P41" t="s">
        <v>185</v>
      </c>
      <c r="Q41" t="s">
        <v>185</v>
      </c>
      <c r="R41" t="s">
        <v>185</v>
      </c>
      <c r="S41" t="s">
        <v>626</v>
      </c>
      <c r="T41" t="s">
        <v>627</v>
      </c>
      <c r="U41" t="s">
        <v>628</v>
      </c>
    </row>
    <row r="42" spans="1:21">
      <c r="A42">
        <v>97</v>
      </c>
      <c r="B42">
        <v>1</v>
      </c>
      <c r="C42" t="s">
        <v>185</v>
      </c>
      <c r="D42" t="s">
        <v>185</v>
      </c>
      <c r="E42" t="s">
        <v>629</v>
      </c>
      <c r="F42" t="s">
        <v>629</v>
      </c>
      <c r="G42" t="s">
        <v>629</v>
      </c>
      <c r="H42" t="s">
        <v>185</v>
      </c>
      <c r="I42" t="s">
        <v>629</v>
      </c>
      <c r="J42" t="s">
        <v>629</v>
      </c>
      <c r="K42" t="s">
        <v>185</v>
      </c>
      <c r="L42" t="s">
        <v>185</v>
      </c>
      <c r="M42" t="s">
        <v>185</v>
      </c>
      <c r="N42" t="s">
        <v>185</v>
      </c>
      <c r="O42" t="s">
        <v>629</v>
      </c>
      <c r="P42" t="s">
        <v>185</v>
      </c>
      <c r="Q42" t="s">
        <v>185</v>
      </c>
      <c r="R42" t="s">
        <v>185</v>
      </c>
      <c r="S42" t="s">
        <v>630</v>
      </c>
      <c r="T42" t="s">
        <v>631</v>
      </c>
      <c r="U42" t="s">
        <v>628</v>
      </c>
    </row>
    <row r="43" spans="1:21">
      <c r="A43">
        <v>98</v>
      </c>
      <c r="B43">
        <v>1</v>
      </c>
      <c r="C43" t="s">
        <v>185</v>
      </c>
      <c r="D43" t="s">
        <v>185</v>
      </c>
      <c r="E43" t="s">
        <v>625</v>
      </c>
      <c r="F43" t="s">
        <v>625</v>
      </c>
      <c r="G43" t="s">
        <v>625</v>
      </c>
      <c r="H43" t="s">
        <v>185</v>
      </c>
      <c r="I43" t="s">
        <v>625</v>
      </c>
      <c r="J43" t="s">
        <v>625</v>
      </c>
      <c r="K43" t="s">
        <v>185</v>
      </c>
      <c r="L43" t="s">
        <v>185</v>
      </c>
      <c r="M43" t="s">
        <v>185</v>
      </c>
      <c r="N43" t="s">
        <v>185</v>
      </c>
      <c r="O43" t="s">
        <v>625</v>
      </c>
      <c r="P43" t="s">
        <v>185</v>
      </c>
      <c r="Q43" t="s">
        <v>185</v>
      </c>
      <c r="R43" t="s">
        <v>185</v>
      </c>
      <c r="S43" t="s">
        <v>626</v>
      </c>
      <c r="T43" t="s">
        <v>627</v>
      </c>
      <c r="U43" t="s">
        <v>628</v>
      </c>
    </row>
    <row r="44" spans="1:21">
      <c r="A44">
        <v>98</v>
      </c>
      <c r="B44">
        <v>1</v>
      </c>
      <c r="C44" t="s">
        <v>185</v>
      </c>
      <c r="D44" t="s">
        <v>185</v>
      </c>
      <c r="E44" t="s">
        <v>629</v>
      </c>
      <c r="F44" t="s">
        <v>629</v>
      </c>
      <c r="G44" t="s">
        <v>629</v>
      </c>
      <c r="H44" t="s">
        <v>185</v>
      </c>
      <c r="I44" t="s">
        <v>629</v>
      </c>
      <c r="J44" t="s">
        <v>629</v>
      </c>
      <c r="K44" t="s">
        <v>185</v>
      </c>
      <c r="L44" t="s">
        <v>185</v>
      </c>
      <c r="M44" t="s">
        <v>185</v>
      </c>
      <c r="N44" t="s">
        <v>185</v>
      </c>
      <c r="O44" t="s">
        <v>629</v>
      </c>
      <c r="P44" t="s">
        <v>185</v>
      </c>
      <c r="Q44" t="s">
        <v>185</v>
      </c>
      <c r="R44" t="s">
        <v>185</v>
      </c>
      <c r="S44" t="s">
        <v>630</v>
      </c>
      <c r="T44" t="s">
        <v>631</v>
      </c>
      <c r="U44" t="s">
        <v>628</v>
      </c>
    </row>
    <row r="45" spans="1:21">
      <c r="A45">
        <v>99</v>
      </c>
      <c r="B45">
        <v>1</v>
      </c>
      <c r="C45" t="s">
        <v>185</v>
      </c>
      <c r="D45" t="s">
        <v>185</v>
      </c>
      <c r="E45" t="s">
        <v>625</v>
      </c>
      <c r="F45" t="s">
        <v>625</v>
      </c>
      <c r="G45" t="s">
        <v>625</v>
      </c>
      <c r="H45" t="s">
        <v>185</v>
      </c>
      <c r="I45" t="s">
        <v>625</v>
      </c>
      <c r="J45" t="s">
        <v>625</v>
      </c>
      <c r="K45" t="s">
        <v>185</v>
      </c>
      <c r="L45" t="s">
        <v>185</v>
      </c>
      <c r="M45" t="s">
        <v>185</v>
      </c>
      <c r="N45" t="s">
        <v>185</v>
      </c>
      <c r="O45" t="s">
        <v>625</v>
      </c>
      <c r="P45" t="s">
        <v>185</v>
      </c>
      <c r="Q45" t="s">
        <v>185</v>
      </c>
      <c r="R45" t="s">
        <v>185</v>
      </c>
      <c r="S45" t="s">
        <v>626</v>
      </c>
      <c r="T45" t="s">
        <v>627</v>
      </c>
      <c r="U45" t="s">
        <v>628</v>
      </c>
    </row>
    <row r="46" spans="1:21">
      <c r="A46">
        <v>99</v>
      </c>
      <c r="B46">
        <v>1</v>
      </c>
      <c r="C46" t="s">
        <v>185</v>
      </c>
      <c r="D46" t="s">
        <v>185</v>
      </c>
      <c r="E46" t="s">
        <v>629</v>
      </c>
      <c r="F46" t="s">
        <v>629</v>
      </c>
      <c r="G46" t="s">
        <v>629</v>
      </c>
      <c r="H46" t="s">
        <v>185</v>
      </c>
      <c r="I46" t="s">
        <v>629</v>
      </c>
      <c r="J46" t="s">
        <v>629</v>
      </c>
      <c r="K46" t="s">
        <v>185</v>
      </c>
      <c r="L46" t="s">
        <v>185</v>
      </c>
      <c r="M46" t="s">
        <v>185</v>
      </c>
      <c r="N46" t="s">
        <v>185</v>
      </c>
      <c r="O46" t="s">
        <v>629</v>
      </c>
      <c r="P46" t="s">
        <v>185</v>
      </c>
      <c r="Q46" t="s">
        <v>185</v>
      </c>
      <c r="R46" t="s">
        <v>185</v>
      </c>
      <c r="S46" t="s">
        <v>630</v>
      </c>
      <c r="T46" t="s">
        <v>631</v>
      </c>
      <c r="U46" t="s">
        <v>628</v>
      </c>
    </row>
    <row r="47" spans="1:21">
      <c r="A47">
        <v>100</v>
      </c>
      <c r="B47">
        <v>1</v>
      </c>
      <c r="C47" t="s">
        <v>185</v>
      </c>
      <c r="D47" t="s">
        <v>185</v>
      </c>
      <c r="E47" t="s">
        <v>625</v>
      </c>
      <c r="F47" t="s">
        <v>625</v>
      </c>
      <c r="G47" t="s">
        <v>625</v>
      </c>
      <c r="H47" t="s">
        <v>185</v>
      </c>
      <c r="I47" t="s">
        <v>625</v>
      </c>
      <c r="J47" t="s">
        <v>625</v>
      </c>
      <c r="K47" t="s">
        <v>185</v>
      </c>
      <c r="L47" t="s">
        <v>185</v>
      </c>
      <c r="M47" t="s">
        <v>185</v>
      </c>
      <c r="N47" t="s">
        <v>185</v>
      </c>
      <c r="O47" t="s">
        <v>625</v>
      </c>
      <c r="P47" t="s">
        <v>185</v>
      </c>
      <c r="Q47" t="s">
        <v>185</v>
      </c>
      <c r="R47" t="s">
        <v>185</v>
      </c>
      <c r="S47" t="s">
        <v>626</v>
      </c>
      <c r="T47" t="s">
        <v>627</v>
      </c>
      <c r="U47" t="s">
        <v>628</v>
      </c>
    </row>
    <row r="48" spans="1:21">
      <c r="A48">
        <v>100</v>
      </c>
      <c r="B48">
        <v>1</v>
      </c>
      <c r="C48" t="s">
        <v>185</v>
      </c>
      <c r="D48" t="s">
        <v>185</v>
      </c>
      <c r="E48" t="s">
        <v>629</v>
      </c>
      <c r="F48" t="s">
        <v>629</v>
      </c>
      <c r="G48" t="s">
        <v>629</v>
      </c>
      <c r="H48" t="s">
        <v>185</v>
      </c>
      <c r="I48" t="s">
        <v>629</v>
      </c>
      <c r="J48" t="s">
        <v>629</v>
      </c>
      <c r="K48" t="s">
        <v>185</v>
      </c>
      <c r="L48" t="s">
        <v>185</v>
      </c>
      <c r="M48" t="s">
        <v>185</v>
      </c>
      <c r="N48" t="s">
        <v>185</v>
      </c>
      <c r="O48" t="s">
        <v>629</v>
      </c>
      <c r="P48" t="s">
        <v>185</v>
      </c>
      <c r="Q48" t="s">
        <v>185</v>
      </c>
      <c r="R48" t="s">
        <v>185</v>
      </c>
      <c r="S48" t="s">
        <v>630</v>
      </c>
      <c r="T48" t="s">
        <v>631</v>
      </c>
      <c r="U48" t="s">
        <v>628</v>
      </c>
    </row>
    <row r="49" spans="1:21">
      <c r="A49">
        <v>101</v>
      </c>
      <c r="B49">
        <v>1</v>
      </c>
      <c r="C49" t="s">
        <v>185</v>
      </c>
      <c r="D49" t="s">
        <v>185</v>
      </c>
      <c r="E49" t="s">
        <v>625</v>
      </c>
      <c r="F49" t="s">
        <v>625</v>
      </c>
      <c r="G49" t="s">
        <v>625</v>
      </c>
      <c r="H49" t="s">
        <v>185</v>
      </c>
      <c r="I49" t="s">
        <v>625</v>
      </c>
      <c r="J49" t="s">
        <v>625</v>
      </c>
      <c r="K49" t="s">
        <v>185</v>
      </c>
      <c r="L49" t="s">
        <v>185</v>
      </c>
      <c r="M49" t="s">
        <v>185</v>
      </c>
      <c r="N49" t="s">
        <v>185</v>
      </c>
      <c r="O49" t="s">
        <v>625</v>
      </c>
      <c r="P49" t="s">
        <v>185</v>
      </c>
      <c r="Q49" t="s">
        <v>185</v>
      </c>
      <c r="R49" t="s">
        <v>185</v>
      </c>
      <c r="S49" t="s">
        <v>626</v>
      </c>
      <c r="T49" t="s">
        <v>627</v>
      </c>
      <c r="U49" t="s">
        <v>628</v>
      </c>
    </row>
    <row r="50" spans="1:21">
      <c r="A50">
        <v>101</v>
      </c>
      <c r="B50">
        <v>1</v>
      </c>
      <c r="C50" t="s">
        <v>185</v>
      </c>
      <c r="D50" t="s">
        <v>185</v>
      </c>
      <c r="E50" t="s">
        <v>629</v>
      </c>
      <c r="F50" t="s">
        <v>629</v>
      </c>
      <c r="G50" t="s">
        <v>629</v>
      </c>
      <c r="H50" t="s">
        <v>185</v>
      </c>
      <c r="I50" t="s">
        <v>629</v>
      </c>
      <c r="J50" t="s">
        <v>629</v>
      </c>
      <c r="K50" t="s">
        <v>185</v>
      </c>
      <c r="L50" t="s">
        <v>185</v>
      </c>
      <c r="M50" t="s">
        <v>185</v>
      </c>
      <c r="N50" t="s">
        <v>185</v>
      </c>
      <c r="O50" t="s">
        <v>629</v>
      </c>
      <c r="P50" t="s">
        <v>185</v>
      </c>
      <c r="Q50" t="s">
        <v>185</v>
      </c>
      <c r="R50" t="s">
        <v>185</v>
      </c>
      <c r="S50" t="s">
        <v>630</v>
      </c>
      <c r="T50" t="s">
        <v>631</v>
      </c>
      <c r="U50" t="s">
        <v>628</v>
      </c>
    </row>
    <row r="51" spans="1:21">
      <c r="A51">
        <v>102</v>
      </c>
      <c r="B51">
        <v>1</v>
      </c>
      <c r="C51" t="s">
        <v>185</v>
      </c>
      <c r="D51" t="s">
        <v>185</v>
      </c>
      <c r="E51" t="s">
        <v>625</v>
      </c>
      <c r="F51" t="s">
        <v>625</v>
      </c>
      <c r="G51" t="s">
        <v>625</v>
      </c>
      <c r="H51" t="s">
        <v>185</v>
      </c>
      <c r="I51" t="s">
        <v>625</v>
      </c>
      <c r="J51" t="s">
        <v>625</v>
      </c>
      <c r="K51" t="s">
        <v>185</v>
      </c>
      <c r="L51" t="s">
        <v>185</v>
      </c>
      <c r="M51" t="s">
        <v>185</v>
      </c>
      <c r="N51" t="s">
        <v>185</v>
      </c>
      <c r="O51" t="s">
        <v>625</v>
      </c>
      <c r="P51" t="s">
        <v>185</v>
      </c>
      <c r="Q51" t="s">
        <v>185</v>
      </c>
      <c r="R51" t="s">
        <v>185</v>
      </c>
      <c r="S51" t="s">
        <v>626</v>
      </c>
      <c r="T51" t="s">
        <v>627</v>
      </c>
      <c r="U51" t="s">
        <v>628</v>
      </c>
    </row>
    <row r="52" spans="1:21">
      <c r="A52">
        <v>102</v>
      </c>
      <c r="B52">
        <v>1</v>
      </c>
      <c r="C52" t="s">
        <v>185</v>
      </c>
      <c r="D52" t="s">
        <v>185</v>
      </c>
      <c r="E52" t="s">
        <v>629</v>
      </c>
      <c r="F52" t="s">
        <v>629</v>
      </c>
      <c r="G52" t="s">
        <v>629</v>
      </c>
      <c r="H52" t="s">
        <v>185</v>
      </c>
      <c r="I52" t="s">
        <v>629</v>
      </c>
      <c r="J52" t="s">
        <v>629</v>
      </c>
      <c r="K52" t="s">
        <v>185</v>
      </c>
      <c r="L52" t="s">
        <v>185</v>
      </c>
      <c r="M52" t="s">
        <v>185</v>
      </c>
      <c r="N52" t="s">
        <v>185</v>
      </c>
      <c r="O52" t="s">
        <v>629</v>
      </c>
      <c r="P52" t="s">
        <v>185</v>
      </c>
      <c r="Q52" t="s">
        <v>185</v>
      </c>
      <c r="R52" t="s">
        <v>185</v>
      </c>
      <c r="S52" t="s">
        <v>630</v>
      </c>
      <c r="T52" t="s">
        <v>631</v>
      </c>
      <c r="U52" t="s">
        <v>628</v>
      </c>
    </row>
    <row r="53" spans="1:21">
      <c r="A53">
        <v>107</v>
      </c>
      <c r="B53">
        <v>1</v>
      </c>
      <c r="C53" t="s">
        <v>185</v>
      </c>
      <c r="D53" t="s">
        <v>185</v>
      </c>
      <c r="E53" t="s">
        <v>625</v>
      </c>
      <c r="F53" t="s">
        <v>625</v>
      </c>
      <c r="G53" t="s">
        <v>625</v>
      </c>
      <c r="H53" t="s">
        <v>185</v>
      </c>
      <c r="I53" t="s">
        <v>625</v>
      </c>
      <c r="J53" t="s">
        <v>625</v>
      </c>
      <c r="K53" t="s">
        <v>185</v>
      </c>
      <c r="L53" t="s">
        <v>185</v>
      </c>
      <c r="M53" t="s">
        <v>185</v>
      </c>
      <c r="N53" t="s">
        <v>185</v>
      </c>
      <c r="O53" t="s">
        <v>625</v>
      </c>
      <c r="P53" t="s">
        <v>185</v>
      </c>
      <c r="Q53" t="s">
        <v>185</v>
      </c>
      <c r="R53" t="s">
        <v>185</v>
      </c>
      <c r="S53" t="s">
        <v>626</v>
      </c>
      <c r="T53" t="s">
        <v>627</v>
      </c>
      <c r="U53" t="s">
        <v>628</v>
      </c>
    </row>
    <row r="54" spans="1:21">
      <c r="A54">
        <v>107</v>
      </c>
      <c r="B54">
        <v>1</v>
      </c>
      <c r="C54" t="s">
        <v>185</v>
      </c>
      <c r="D54" t="s">
        <v>185</v>
      </c>
      <c r="E54" t="s">
        <v>629</v>
      </c>
      <c r="F54" t="s">
        <v>629</v>
      </c>
      <c r="G54" t="s">
        <v>629</v>
      </c>
      <c r="H54" t="s">
        <v>185</v>
      </c>
      <c r="I54" t="s">
        <v>629</v>
      </c>
      <c r="J54" t="s">
        <v>629</v>
      </c>
      <c r="K54" t="s">
        <v>185</v>
      </c>
      <c r="L54" t="s">
        <v>185</v>
      </c>
      <c r="M54" t="s">
        <v>185</v>
      </c>
      <c r="N54" t="s">
        <v>185</v>
      </c>
      <c r="O54" t="s">
        <v>629</v>
      </c>
      <c r="P54" t="s">
        <v>185</v>
      </c>
      <c r="Q54" t="s">
        <v>185</v>
      </c>
      <c r="R54" t="s">
        <v>185</v>
      </c>
      <c r="S54" t="s">
        <v>630</v>
      </c>
      <c r="T54" t="s">
        <v>631</v>
      </c>
      <c r="U54" t="s">
        <v>628</v>
      </c>
    </row>
    <row r="55" spans="1:21">
      <c r="A55">
        <v>108</v>
      </c>
      <c r="B55">
        <v>1</v>
      </c>
      <c r="C55" t="s">
        <v>185</v>
      </c>
      <c r="D55" t="s">
        <v>185</v>
      </c>
      <c r="E55" t="s">
        <v>625</v>
      </c>
      <c r="F55" t="s">
        <v>625</v>
      </c>
      <c r="G55" t="s">
        <v>625</v>
      </c>
      <c r="H55" t="s">
        <v>185</v>
      </c>
      <c r="I55" t="s">
        <v>625</v>
      </c>
      <c r="J55" t="s">
        <v>625</v>
      </c>
      <c r="K55" t="s">
        <v>185</v>
      </c>
      <c r="L55" t="s">
        <v>185</v>
      </c>
      <c r="M55" t="s">
        <v>185</v>
      </c>
      <c r="N55" t="s">
        <v>185</v>
      </c>
      <c r="O55" t="s">
        <v>625</v>
      </c>
      <c r="P55" t="s">
        <v>185</v>
      </c>
      <c r="Q55" t="s">
        <v>185</v>
      </c>
      <c r="R55" t="s">
        <v>185</v>
      </c>
      <c r="S55" t="s">
        <v>626</v>
      </c>
      <c r="T55" t="s">
        <v>627</v>
      </c>
      <c r="U55" t="s">
        <v>628</v>
      </c>
    </row>
    <row r="56" spans="1:21">
      <c r="A56">
        <v>108</v>
      </c>
      <c r="B56">
        <v>1</v>
      </c>
      <c r="C56" t="s">
        <v>185</v>
      </c>
      <c r="D56" t="s">
        <v>185</v>
      </c>
      <c r="E56" t="s">
        <v>629</v>
      </c>
      <c r="F56" t="s">
        <v>629</v>
      </c>
      <c r="G56" t="s">
        <v>629</v>
      </c>
      <c r="H56" t="s">
        <v>185</v>
      </c>
      <c r="I56" t="s">
        <v>629</v>
      </c>
      <c r="J56" t="s">
        <v>629</v>
      </c>
      <c r="K56" t="s">
        <v>185</v>
      </c>
      <c r="L56" t="s">
        <v>185</v>
      </c>
      <c r="M56" t="s">
        <v>185</v>
      </c>
      <c r="N56" t="s">
        <v>185</v>
      </c>
      <c r="O56" t="s">
        <v>629</v>
      </c>
      <c r="P56" t="s">
        <v>185</v>
      </c>
      <c r="Q56" t="s">
        <v>185</v>
      </c>
      <c r="R56" t="s">
        <v>185</v>
      </c>
      <c r="S56" t="s">
        <v>630</v>
      </c>
      <c r="T56" t="s">
        <v>631</v>
      </c>
      <c r="U56" t="s">
        <v>628</v>
      </c>
    </row>
    <row r="57" spans="1:21">
      <c r="A57">
        <v>278</v>
      </c>
      <c r="B57">
        <v>1</v>
      </c>
      <c r="C57" t="s">
        <v>185</v>
      </c>
      <c r="D57" t="s">
        <v>185</v>
      </c>
      <c r="E57" t="s">
        <v>410</v>
      </c>
      <c r="F57" t="s">
        <v>410</v>
      </c>
      <c r="G57" t="s">
        <v>410</v>
      </c>
      <c r="H57" t="s">
        <v>185</v>
      </c>
      <c r="I57" t="s">
        <v>410</v>
      </c>
      <c r="J57" t="s">
        <v>410</v>
      </c>
      <c r="K57" t="s">
        <v>185</v>
      </c>
      <c r="L57" t="s">
        <v>185</v>
      </c>
      <c r="M57" t="s">
        <v>185</v>
      </c>
      <c r="N57" t="s">
        <v>185</v>
      </c>
      <c r="O57" t="s">
        <v>410</v>
      </c>
      <c r="P57" t="s">
        <v>185</v>
      </c>
      <c r="Q57" t="s">
        <v>185</v>
      </c>
      <c r="R57" t="s">
        <v>185</v>
      </c>
      <c r="S57" t="s">
        <v>632</v>
      </c>
      <c r="T57" t="s">
        <v>627</v>
      </c>
      <c r="U57" t="s">
        <v>633</v>
      </c>
    </row>
    <row r="58" spans="1:21">
      <c r="A58">
        <v>279</v>
      </c>
      <c r="B58">
        <v>1</v>
      </c>
      <c r="C58" t="s">
        <v>185</v>
      </c>
      <c r="D58" t="s">
        <v>185</v>
      </c>
      <c r="E58" t="s">
        <v>410</v>
      </c>
      <c r="F58" t="s">
        <v>410</v>
      </c>
      <c r="G58" t="s">
        <v>410</v>
      </c>
      <c r="H58" t="s">
        <v>185</v>
      </c>
      <c r="I58" t="s">
        <v>410</v>
      </c>
      <c r="J58" t="s">
        <v>410</v>
      </c>
      <c r="K58" t="s">
        <v>185</v>
      </c>
      <c r="L58" t="s">
        <v>185</v>
      </c>
      <c r="M58" t="s">
        <v>185</v>
      </c>
      <c r="N58" t="s">
        <v>185</v>
      </c>
      <c r="O58" t="s">
        <v>410</v>
      </c>
      <c r="P58" t="s">
        <v>185</v>
      </c>
      <c r="Q58" t="s">
        <v>185</v>
      </c>
      <c r="R58" t="s">
        <v>185</v>
      </c>
      <c r="S58" t="s">
        <v>632</v>
      </c>
      <c r="T58" t="s">
        <v>627</v>
      </c>
      <c r="U58" t="s">
        <v>633</v>
      </c>
    </row>
    <row r="59" spans="1:21">
      <c r="A59">
        <v>280</v>
      </c>
      <c r="B59">
        <v>1</v>
      </c>
      <c r="C59" t="s">
        <v>185</v>
      </c>
      <c r="D59" t="s">
        <v>185</v>
      </c>
      <c r="E59" t="s">
        <v>410</v>
      </c>
      <c r="F59" t="s">
        <v>410</v>
      </c>
      <c r="G59" t="s">
        <v>410</v>
      </c>
      <c r="H59" t="s">
        <v>185</v>
      </c>
      <c r="I59" t="s">
        <v>410</v>
      </c>
      <c r="J59" t="s">
        <v>410</v>
      </c>
      <c r="K59" t="s">
        <v>185</v>
      </c>
      <c r="L59" t="s">
        <v>185</v>
      </c>
      <c r="M59" t="s">
        <v>185</v>
      </c>
      <c r="N59" t="s">
        <v>185</v>
      </c>
      <c r="O59" t="s">
        <v>410</v>
      </c>
      <c r="P59" t="s">
        <v>185</v>
      </c>
      <c r="Q59" t="s">
        <v>185</v>
      </c>
      <c r="R59" t="s">
        <v>185</v>
      </c>
      <c r="S59" t="s">
        <v>632</v>
      </c>
      <c r="T59" t="s">
        <v>627</v>
      </c>
      <c r="U59" t="s">
        <v>633</v>
      </c>
    </row>
    <row r="60" spans="1:21">
      <c r="A60">
        <v>281</v>
      </c>
      <c r="B60">
        <v>1</v>
      </c>
      <c r="C60" t="s">
        <v>185</v>
      </c>
      <c r="D60" t="s">
        <v>185</v>
      </c>
      <c r="E60" t="s">
        <v>410</v>
      </c>
      <c r="F60" t="s">
        <v>410</v>
      </c>
      <c r="G60" t="s">
        <v>410</v>
      </c>
      <c r="H60" t="s">
        <v>185</v>
      </c>
      <c r="I60" t="s">
        <v>410</v>
      </c>
      <c r="J60" t="s">
        <v>410</v>
      </c>
      <c r="K60" t="s">
        <v>185</v>
      </c>
      <c r="L60" t="s">
        <v>185</v>
      </c>
      <c r="M60" t="s">
        <v>185</v>
      </c>
      <c r="N60" t="s">
        <v>185</v>
      </c>
      <c r="O60" t="s">
        <v>410</v>
      </c>
      <c r="P60" t="s">
        <v>185</v>
      </c>
      <c r="Q60" t="s">
        <v>185</v>
      </c>
      <c r="R60" t="s">
        <v>185</v>
      </c>
      <c r="S60" t="s">
        <v>632</v>
      </c>
      <c r="T60" t="s">
        <v>627</v>
      </c>
      <c r="U60" t="s">
        <v>633</v>
      </c>
    </row>
    <row r="61" spans="1:21">
      <c r="A61">
        <v>282</v>
      </c>
      <c r="B61">
        <v>1</v>
      </c>
      <c r="C61" t="s">
        <v>185</v>
      </c>
      <c r="D61" t="s">
        <v>185</v>
      </c>
      <c r="E61" t="s">
        <v>410</v>
      </c>
      <c r="F61" t="s">
        <v>410</v>
      </c>
      <c r="G61" t="s">
        <v>410</v>
      </c>
      <c r="H61" t="s">
        <v>185</v>
      </c>
      <c r="I61" t="s">
        <v>410</v>
      </c>
      <c r="J61" t="s">
        <v>410</v>
      </c>
      <c r="K61" t="s">
        <v>185</v>
      </c>
      <c r="L61" t="s">
        <v>185</v>
      </c>
      <c r="M61" t="s">
        <v>185</v>
      </c>
      <c r="N61" t="s">
        <v>185</v>
      </c>
      <c r="O61" t="s">
        <v>410</v>
      </c>
      <c r="P61" t="s">
        <v>185</v>
      </c>
      <c r="Q61" t="s">
        <v>185</v>
      </c>
      <c r="R61" t="s">
        <v>185</v>
      </c>
      <c r="S61" t="s">
        <v>632</v>
      </c>
      <c r="T61" t="s">
        <v>627</v>
      </c>
      <c r="U61" t="s">
        <v>633</v>
      </c>
    </row>
    <row r="62" spans="1:21">
      <c r="A62">
        <v>283</v>
      </c>
      <c r="B62">
        <v>1</v>
      </c>
      <c r="C62" t="s">
        <v>185</v>
      </c>
      <c r="D62" t="s">
        <v>185</v>
      </c>
      <c r="E62" t="s">
        <v>410</v>
      </c>
      <c r="F62" t="s">
        <v>410</v>
      </c>
      <c r="G62" t="s">
        <v>410</v>
      </c>
      <c r="H62" t="s">
        <v>185</v>
      </c>
      <c r="I62" t="s">
        <v>410</v>
      </c>
      <c r="J62" t="s">
        <v>410</v>
      </c>
      <c r="K62" t="s">
        <v>185</v>
      </c>
      <c r="L62" t="s">
        <v>185</v>
      </c>
      <c r="M62" t="s">
        <v>185</v>
      </c>
      <c r="N62" t="s">
        <v>185</v>
      </c>
      <c r="O62" t="s">
        <v>410</v>
      </c>
      <c r="P62" t="s">
        <v>185</v>
      </c>
      <c r="Q62" t="s">
        <v>185</v>
      </c>
      <c r="R62" t="s">
        <v>185</v>
      </c>
      <c r="S62" t="s">
        <v>632</v>
      </c>
      <c r="T62" t="s">
        <v>627</v>
      </c>
      <c r="U62" t="s">
        <v>633</v>
      </c>
    </row>
    <row r="63" spans="1:21">
      <c r="A63">
        <v>284</v>
      </c>
      <c r="B63">
        <v>1</v>
      </c>
      <c r="C63" t="s">
        <v>185</v>
      </c>
      <c r="D63" t="s">
        <v>185</v>
      </c>
      <c r="E63" t="s">
        <v>410</v>
      </c>
      <c r="F63" t="s">
        <v>410</v>
      </c>
      <c r="G63" t="s">
        <v>410</v>
      </c>
      <c r="H63" t="s">
        <v>185</v>
      </c>
      <c r="I63" t="s">
        <v>410</v>
      </c>
      <c r="J63" t="s">
        <v>410</v>
      </c>
      <c r="K63" t="s">
        <v>185</v>
      </c>
      <c r="L63" t="s">
        <v>185</v>
      </c>
      <c r="M63" t="s">
        <v>185</v>
      </c>
      <c r="N63" t="s">
        <v>185</v>
      </c>
      <c r="O63" t="s">
        <v>410</v>
      </c>
      <c r="P63" t="s">
        <v>185</v>
      </c>
      <c r="Q63" t="s">
        <v>185</v>
      </c>
      <c r="R63" t="s">
        <v>185</v>
      </c>
      <c r="S63" t="s">
        <v>632</v>
      </c>
      <c r="T63" t="s">
        <v>627</v>
      </c>
      <c r="U63" t="s">
        <v>633</v>
      </c>
    </row>
    <row r="64" spans="1:21">
      <c r="A64">
        <v>285</v>
      </c>
      <c r="B64">
        <v>1</v>
      </c>
      <c r="C64" t="s">
        <v>185</v>
      </c>
      <c r="D64" t="s">
        <v>185</v>
      </c>
      <c r="E64" t="s">
        <v>410</v>
      </c>
      <c r="F64" t="s">
        <v>410</v>
      </c>
      <c r="G64" t="s">
        <v>410</v>
      </c>
      <c r="H64" t="s">
        <v>185</v>
      </c>
      <c r="I64" t="s">
        <v>410</v>
      </c>
      <c r="J64" t="s">
        <v>410</v>
      </c>
      <c r="K64" t="s">
        <v>185</v>
      </c>
      <c r="L64" t="s">
        <v>185</v>
      </c>
      <c r="M64" t="s">
        <v>185</v>
      </c>
      <c r="N64" t="s">
        <v>185</v>
      </c>
      <c r="O64" t="s">
        <v>410</v>
      </c>
      <c r="P64" t="s">
        <v>185</v>
      </c>
      <c r="Q64" t="s">
        <v>185</v>
      </c>
      <c r="R64" t="s">
        <v>185</v>
      </c>
      <c r="S64" t="s">
        <v>632</v>
      </c>
      <c r="T64" t="s">
        <v>627</v>
      </c>
      <c r="U64" t="s">
        <v>633</v>
      </c>
    </row>
    <row r="65" spans="1:21">
      <c r="A65">
        <v>286</v>
      </c>
      <c r="B65">
        <v>1</v>
      </c>
      <c r="C65" t="s">
        <v>185</v>
      </c>
      <c r="D65" t="s">
        <v>185</v>
      </c>
      <c r="E65" t="s">
        <v>410</v>
      </c>
      <c r="F65" t="s">
        <v>410</v>
      </c>
      <c r="G65" t="s">
        <v>410</v>
      </c>
      <c r="H65" t="s">
        <v>185</v>
      </c>
      <c r="I65" t="s">
        <v>410</v>
      </c>
      <c r="J65" t="s">
        <v>410</v>
      </c>
      <c r="K65" t="s">
        <v>185</v>
      </c>
      <c r="L65" t="s">
        <v>185</v>
      </c>
      <c r="M65" t="s">
        <v>185</v>
      </c>
      <c r="N65" t="s">
        <v>185</v>
      </c>
      <c r="O65" t="s">
        <v>410</v>
      </c>
      <c r="P65" t="s">
        <v>185</v>
      </c>
      <c r="Q65" t="s">
        <v>185</v>
      </c>
      <c r="R65" t="s">
        <v>185</v>
      </c>
      <c r="S65" t="s">
        <v>632</v>
      </c>
      <c r="T65" t="s">
        <v>627</v>
      </c>
      <c r="U65" t="s">
        <v>633</v>
      </c>
    </row>
    <row r="66" spans="1:21">
      <c r="A66">
        <v>287</v>
      </c>
      <c r="B66">
        <v>1</v>
      </c>
      <c r="C66" t="s">
        <v>185</v>
      </c>
      <c r="D66" t="s">
        <v>185</v>
      </c>
      <c r="E66" t="s">
        <v>410</v>
      </c>
      <c r="F66" t="s">
        <v>410</v>
      </c>
      <c r="G66" t="s">
        <v>410</v>
      </c>
      <c r="H66" t="s">
        <v>185</v>
      </c>
      <c r="I66" t="s">
        <v>410</v>
      </c>
      <c r="J66" t="s">
        <v>410</v>
      </c>
      <c r="K66" t="s">
        <v>185</v>
      </c>
      <c r="L66" t="s">
        <v>185</v>
      </c>
      <c r="M66" t="s">
        <v>185</v>
      </c>
      <c r="N66" t="s">
        <v>185</v>
      </c>
      <c r="O66" t="s">
        <v>410</v>
      </c>
      <c r="P66" t="s">
        <v>185</v>
      </c>
      <c r="Q66" t="s">
        <v>185</v>
      </c>
      <c r="R66" t="s">
        <v>185</v>
      </c>
      <c r="S66" t="s">
        <v>632</v>
      </c>
      <c r="T66" t="s">
        <v>627</v>
      </c>
      <c r="U66" t="s">
        <v>633</v>
      </c>
    </row>
    <row r="67" spans="1:21">
      <c r="A67">
        <v>288</v>
      </c>
      <c r="B67">
        <v>1</v>
      </c>
      <c r="C67" t="s">
        <v>185</v>
      </c>
      <c r="D67" t="s">
        <v>185</v>
      </c>
      <c r="E67" t="s">
        <v>410</v>
      </c>
      <c r="F67" t="s">
        <v>410</v>
      </c>
      <c r="G67" t="s">
        <v>410</v>
      </c>
      <c r="H67" t="s">
        <v>185</v>
      </c>
      <c r="I67" t="s">
        <v>410</v>
      </c>
      <c r="J67" t="s">
        <v>410</v>
      </c>
      <c r="K67" t="s">
        <v>185</v>
      </c>
      <c r="L67" t="s">
        <v>185</v>
      </c>
      <c r="M67" t="s">
        <v>185</v>
      </c>
      <c r="N67" t="s">
        <v>185</v>
      </c>
      <c r="O67" t="s">
        <v>410</v>
      </c>
      <c r="P67" t="s">
        <v>185</v>
      </c>
      <c r="Q67" t="s">
        <v>185</v>
      </c>
      <c r="R67" t="s">
        <v>185</v>
      </c>
      <c r="S67" t="s">
        <v>632</v>
      </c>
      <c r="T67" t="s">
        <v>627</v>
      </c>
      <c r="U67" t="s">
        <v>633</v>
      </c>
    </row>
    <row r="68" spans="1:21">
      <c r="A68">
        <v>289</v>
      </c>
      <c r="B68">
        <v>1</v>
      </c>
      <c r="C68" t="s">
        <v>185</v>
      </c>
      <c r="D68" t="s">
        <v>185</v>
      </c>
      <c r="E68" t="s">
        <v>410</v>
      </c>
      <c r="F68" t="s">
        <v>410</v>
      </c>
      <c r="G68" t="s">
        <v>410</v>
      </c>
      <c r="H68" t="s">
        <v>185</v>
      </c>
      <c r="I68" t="s">
        <v>410</v>
      </c>
      <c r="J68" t="s">
        <v>410</v>
      </c>
      <c r="K68" t="s">
        <v>185</v>
      </c>
      <c r="L68" t="s">
        <v>185</v>
      </c>
      <c r="M68" t="s">
        <v>185</v>
      </c>
      <c r="N68" t="s">
        <v>185</v>
      </c>
      <c r="O68" t="s">
        <v>410</v>
      </c>
      <c r="P68" t="s">
        <v>185</v>
      </c>
      <c r="Q68" t="s">
        <v>185</v>
      </c>
      <c r="R68" t="s">
        <v>185</v>
      </c>
      <c r="S68" t="s">
        <v>632</v>
      </c>
      <c r="T68" t="s">
        <v>627</v>
      </c>
      <c r="U68" t="s">
        <v>633</v>
      </c>
    </row>
    <row r="69" spans="1:21">
      <c r="A69">
        <v>290</v>
      </c>
      <c r="B69">
        <v>1</v>
      </c>
      <c r="C69" t="s">
        <v>185</v>
      </c>
      <c r="D69" t="s">
        <v>185</v>
      </c>
      <c r="E69" t="s">
        <v>410</v>
      </c>
      <c r="F69" t="s">
        <v>410</v>
      </c>
      <c r="G69" t="s">
        <v>410</v>
      </c>
      <c r="H69" t="s">
        <v>185</v>
      </c>
      <c r="I69" t="s">
        <v>410</v>
      </c>
      <c r="J69" t="s">
        <v>410</v>
      </c>
      <c r="K69" t="s">
        <v>185</v>
      </c>
      <c r="L69" t="s">
        <v>185</v>
      </c>
      <c r="M69" t="s">
        <v>185</v>
      </c>
      <c r="N69" t="s">
        <v>185</v>
      </c>
      <c r="O69" t="s">
        <v>410</v>
      </c>
      <c r="P69" t="s">
        <v>185</v>
      </c>
      <c r="Q69" t="s">
        <v>185</v>
      </c>
      <c r="R69" t="s">
        <v>185</v>
      </c>
      <c r="S69" t="s">
        <v>632</v>
      </c>
      <c r="T69" t="s">
        <v>627</v>
      </c>
      <c r="U69" t="s">
        <v>633</v>
      </c>
    </row>
    <row r="70" spans="1:21">
      <c r="A70">
        <v>291</v>
      </c>
      <c r="B70">
        <v>1</v>
      </c>
      <c r="C70" t="s">
        <v>185</v>
      </c>
      <c r="D70" t="s">
        <v>185</v>
      </c>
      <c r="E70" t="s">
        <v>410</v>
      </c>
      <c r="F70" t="s">
        <v>410</v>
      </c>
      <c r="G70" t="s">
        <v>410</v>
      </c>
      <c r="H70" t="s">
        <v>185</v>
      </c>
      <c r="I70" t="s">
        <v>410</v>
      </c>
      <c r="J70" t="s">
        <v>410</v>
      </c>
      <c r="K70" t="s">
        <v>185</v>
      </c>
      <c r="L70" t="s">
        <v>185</v>
      </c>
      <c r="M70" t="s">
        <v>185</v>
      </c>
      <c r="N70" t="s">
        <v>185</v>
      </c>
      <c r="O70" t="s">
        <v>410</v>
      </c>
      <c r="P70" t="s">
        <v>185</v>
      </c>
      <c r="Q70" t="s">
        <v>185</v>
      </c>
      <c r="R70" t="s">
        <v>185</v>
      </c>
      <c r="S70" t="s">
        <v>632</v>
      </c>
      <c r="T70" t="s">
        <v>627</v>
      </c>
      <c r="U70" t="s">
        <v>633</v>
      </c>
    </row>
    <row r="71" spans="1:21">
      <c r="A71">
        <v>292</v>
      </c>
      <c r="B71">
        <v>1</v>
      </c>
      <c r="C71" t="s">
        <v>185</v>
      </c>
      <c r="D71" t="s">
        <v>185</v>
      </c>
      <c r="E71" t="s">
        <v>410</v>
      </c>
      <c r="F71" t="s">
        <v>410</v>
      </c>
      <c r="G71" t="s">
        <v>410</v>
      </c>
      <c r="H71" t="s">
        <v>185</v>
      </c>
      <c r="I71" t="s">
        <v>410</v>
      </c>
      <c r="J71" t="s">
        <v>410</v>
      </c>
      <c r="K71" t="s">
        <v>185</v>
      </c>
      <c r="L71" t="s">
        <v>185</v>
      </c>
      <c r="M71" t="s">
        <v>185</v>
      </c>
      <c r="N71" t="s">
        <v>185</v>
      </c>
      <c r="O71" t="s">
        <v>410</v>
      </c>
      <c r="P71" t="s">
        <v>185</v>
      </c>
      <c r="Q71" t="s">
        <v>185</v>
      </c>
      <c r="R71" t="s">
        <v>185</v>
      </c>
      <c r="S71" t="s">
        <v>632</v>
      </c>
      <c r="T71" t="s">
        <v>627</v>
      </c>
      <c r="U71" t="s">
        <v>633</v>
      </c>
    </row>
    <row r="72" spans="1:21">
      <c r="A72">
        <v>293</v>
      </c>
      <c r="B72">
        <v>1</v>
      </c>
      <c r="C72" t="s">
        <v>185</v>
      </c>
      <c r="D72" t="s">
        <v>185</v>
      </c>
      <c r="E72" t="s">
        <v>410</v>
      </c>
      <c r="F72" t="s">
        <v>410</v>
      </c>
      <c r="G72" t="s">
        <v>410</v>
      </c>
      <c r="H72" t="s">
        <v>185</v>
      </c>
      <c r="I72" t="s">
        <v>410</v>
      </c>
      <c r="J72" t="s">
        <v>410</v>
      </c>
      <c r="K72" t="s">
        <v>185</v>
      </c>
      <c r="L72" t="s">
        <v>185</v>
      </c>
      <c r="M72" t="s">
        <v>185</v>
      </c>
      <c r="N72" t="s">
        <v>185</v>
      </c>
      <c r="O72" t="s">
        <v>410</v>
      </c>
      <c r="P72" t="s">
        <v>185</v>
      </c>
      <c r="Q72" t="s">
        <v>185</v>
      </c>
      <c r="R72" t="s">
        <v>185</v>
      </c>
      <c r="S72" t="s">
        <v>632</v>
      </c>
      <c r="T72" t="s">
        <v>627</v>
      </c>
      <c r="U72" t="s">
        <v>633</v>
      </c>
    </row>
    <row r="73" spans="1:21">
      <c r="A73">
        <v>294</v>
      </c>
      <c r="B73">
        <v>1</v>
      </c>
      <c r="C73" t="s">
        <v>185</v>
      </c>
      <c r="D73" t="s">
        <v>185</v>
      </c>
      <c r="E73" t="s">
        <v>410</v>
      </c>
      <c r="F73" t="s">
        <v>410</v>
      </c>
      <c r="G73" t="s">
        <v>410</v>
      </c>
      <c r="H73" t="s">
        <v>185</v>
      </c>
      <c r="I73" t="s">
        <v>410</v>
      </c>
      <c r="J73" t="s">
        <v>410</v>
      </c>
      <c r="K73" t="s">
        <v>185</v>
      </c>
      <c r="L73" t="s">
        <v>185</v>
      </c>
      <c r="M73" t="s">
        <v>185</v>
      </c>
      <c r="N73" t="s">
        <v>185</v>
      </c>
      <c r="O73" t="s">
        <v>410</v>
      </c>
      <c r="P73" t="s">
        <v>185</v>
      </c>
      <c r="Q73" t="s">
        <v>185</v>
      </c>
      <c r="R73" t="s">
        <v>185</v>
      </c>
      <c r="S73" t="s">
        <v>632</v>
      </c>
      <c r="T73" t="s">
        <v>627</v>
      </c>
      <c r="U73" t="s">
        <v>633</v>
      </c>
    </row>
    <row r="74" spans="1:21">
      <c r="A74">
        <v>295</v>
      </c>
      <c r="B74">
        <v>1</v>
      </c>
      <c r="C74" t="s">
        <v>185</v>
      </c>
      <c r="D74" t="s">
        <v>185</v>
      </c>
      <c r="E74" t="s">
        <v>410</v>
      </c>
      <c r="F74" t="s">
        <v>410</v>
      </c>
      <c r="G74" t="s">
        <v>410</v>
      </c>
      <c r="H74" t="s">
        <v>185</v>
      </c>
      <c r="I74" t="s">
        <v>410</v>
      </c>
      <c r="J74" t="s">
        <v>410</v>
      </c>
      <c r="K74" t="s">
        <v>185</v>
      </c>
      <c r="L74" t="s">
        <v>185</v>
      </c>
      <c r="M74" t="s">
        <v>185</v>
      </c>
      <c r="N74" t="s">
        <v>185</v>
      </c>
      <c r="O74" t="s">
        <v>410</v>
      </c>
      <c r="P74" t="s">
        <v>185</v>
      </c>
      <c r="Q74" t="s">
        <v>185</v>
      </c>
      <c r="R74" t="s">
        <v>185</v>
      </c>
      <c r="S74" t="s">
        <v>632</v>
      </c>
      <c r="T74" t="s">
        <v>627</v>
      </c>
      <c r="U74" t="s">
        <v>633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183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с КТП-2004, ПС №529 «Сидорово», в т.ч. ПИР, МО, Ступино г, Гридюкино д. Ю8-25-302-250582(227574)</v>
      </c>
      <c r="AB12" t="s">
        <v>185</v>
      </c>
      <c r="AC12" t="s">
        <v>185</v>
      </c>
      <c r="AD12" t="s">
        <v>185</v>
      </c>
      <c r="AE12" t="s">
        <v>185</v>
      </c>
      <c r="AF12" t="s">
        <v>185</v>
      </c>
      <c r="AG12" t="s">
        <v>185</v>
      </c>
      <c r="AH12" t="s">
        <v>185</v>
      </c>
      <c r="AI12" t="s">
        <v>185</v>
      </c>
      <c r="AJ12">
        <v>0</v>
      </c>
      <c r="AK12" t="s">
        <v>185</v>
      </c>
      <c r="AL12" t="s">
        <v>185</v>
      </c>
      <c r="AM12" t="s">
        <v>185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2026-04-02T10:58:00Z</dcterms:created>
  <dcterms:modified xsi:type="dcterms:W3CDTF">2026-04-02T12:36:25Z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D1E4C9AF7B5043F68B816B777718D789_13</vt:lpwstr>
  </property>
  <property fmtid="{D5CDD505-2E9C-101B-9397-08002B2CF9AE}" pid="3" name="KSOProductBuildVer">
    <vt:lpwstr>1049-12.2.0.23196</vt:lpwstr>
  </property>
</Properties>
</file>