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+РИМ\РИМ 8 (с 04.03.2026г.)\+253. I-352391 Чистякова Екатерина Владимировна_СтРЭС\SDO\Сметы\ДОТ\"/>
    </mc:Choice>
  </mc:AlternateContent>
  <bookViews>
    <workbookView xWindow="0" yWindow="0" windowWidth="28800" windowHeight="11070" activeTab="2"/>
  </bookViews>
  <sheets>
    <sheet name="ССР_ОБЩ_x000a_" sheetId="144" r:id="rId1"/>
    <sheet name="ССР_ДОГ" sheetId="149" r:id="rId2"/>
    <sheet name="ССР_ДОТ" sheetId="150" r:id="rId3"/>
  </sheets>
  <definedNames>
    <definedName name="_xlnm.Print_Area" localSheetId="1">ССР_ДОГ!$A$1:$H$113</definedName>
    <definedName name="_xlnm.Print_Area" localSheetId="2">ССР_ДОТ!$A$1:$H$113</definedName>
    <definedName name="_xlnm.Print_Area" localSheetId="0">'ССР_ОБЩ
'!$A$1:$H$113</definedName>
  </definedNames>
  <calcPr calcId="162913"/>
</workbook>
</file>

<file path=xl/calcChain.xml><?xml version="1.0" encoding="utf-8"?>
<calcChain xmlns="http://schemas.openxmlformats.org/spreadsheetml/2006/main">
  <c r="D103" i="150" l="1"/>
  <c r="E64" i="150"/>
  <c r="D64" i="150"/>
  <c r="H119" i="144"/>
  <c r="H117" i="144"/>
  <c r="I119" i="144" s="1"/>
  <c r="D25" i="149" l="1"/>
  <c r="E25" i="149"/>
  <c r="G71" i="149" l="1"/>
  <c r="I91" i="150" l="1"/>
  <c r="J91" i="150" s="1"/>
  <c r="G71" i="150"/>
  <c r="H71" i="150" s="1"/>
  <c r="E25" i="150"/>
  <c r="E31" i="150" s="1"/>
  <c r="F25" i="150"/>
  <c r="D25" i="150"/>
  <c r="H105" i="150"/>
  <c r="H104" i="150"/>
  <c r="J103" i="150"/>
  <c r="L101" i="150"/>
  <c r="J101" i="150"/>
  <c r="H99" i="150"/>
  <c r="H98" i="150"/>
  <c r="L97" i="150"/>
  <c r="F94" i="150"/>
  <c r="E94" i="150"/>
  <c r="D94" i="150"/>
  <c r="H93" i="150"/>
  <c r="H92" i="150"/>
  <c r="B91" i="150"/>
  <c r="G88" i="150"/>
  <c r="F88" i="150"/>
  <c r="H88" i="150" s="1"/>
  <c r="E88" i="150"/>
  <c r="D88" i="150"/>
  <c r="H87" i="150"/>
  <c r="H86" i="150"/>
  <c r="H85" i="150"/>
  <c r="F82" i="150"/>
  <c r="E82" i="150"/>
  <c r="D82" i="150"/>
  <c r="H81" i="150"/>
  <c r="F76" i="150"/>
  <c r="H75" i="150"/>
  <c r="H74" i="150"/>
  <c r="H73" i="150"/>
  <c r="H72" i="150"/>
  <c r="G67" i="150"/>
  <c r="F67" i="150"/>
  <c r="H66" i="150"/>
  <c r="H65" i="150"/>
  <c r="H61" i="150"/>
  <c r="G61" i="150"/>
  <c r="F61" i="150"/>
  <c r="E61" i="150"/>
  <c r="D61" i="150"/>
  <c r="H60" i="150"/>
  <c r="H59" i="150"/>
  <c r="H58" i="150"/>
  <c r="G55" i="150"/>
  <c r="F55" i="150"/>
  <c r="E55" i="150"/>
  <c r="D55" i="150"/>
  <c r="H54" i="150"/>
  <c r="H53" i="150"/>
  <c r="H52" i="150"/>
  <c r="H55" i="150" s="1"/>
  <c r="G49" i="150"/>
  <c r="F49" i="150"/>
  <c r="E49" i="150"/>
  <c r="D49" i="150"/>
  <c r="H48" i="150"/>
  <c r="H47" i="150"/>
  <c r="H46" i="150"/>
  <c r="H49" i="150" s="1"/>
  <c r="H43" i="150"/>
  <c r="G43" i="150"/>
  <c r="F43" i="150"/>
  <c r="E43" i="150"/>
  <c r="D43" i="150"/>
  <c r="H42" i="150"/>
  <c r="H41" i="150"/>
  <c r="H40" i="150"/>
  <c r="G37" i="150"/>
  <c r="F37" i="150"/>
  <c r="E37" i="150"/>
  <c r="D37" i="150"/>
  <c r="H36" i="150"/>
  <c r="H35" i="150"/>
  <c r="H34" i="150"/>
  <c r="H37" i="150" s="1"/>
  <c r="G31" i="150"/>
  <c r="F31" i="150"/>
  <c r="K71" i="150" s="1"/>
  <c r="H30" i="150"/>
  <c r="H29" i="150"/>
  <c r="H28" i="150"/>
  <c r="H27" i="150"/>
  <c r="H26" i="150"/>
  <c r="G23" i="150"/>
  <c r="G32" i="150" s="1"/>
  <c r="G38" i="150" s="1"/>
  <c r="G44" i="150" s="1"/>
  <c r="G50" i="150" s="1"/>
  <c r="G56" i="150" s="1"/>
  <c r="G62" i="150" s="1"/>
  <c r="G68" i="150" s="1"/>
  <c r="F23" i="150"/>
  <c r="F32" i="150" s="1"/>
  <c r="F38" i="150" s="1"/>
  <c r="F44" i="150" s="1"/>
  <c r="F50" i="150" s="1"/>
  <c r="F56" i="150" s="1"/>
  <c r="F62" i="150" s="1"/>
  <c r="F68" i="150" s="1"/>
  <c r="F77" i="150" s="1"/>
  <c r="F83" i="150" s="1"/>
  <c r="F89" i="150" s="1"/>
  <c r="F95" i="150" s="1"/>
  <c r="E23" i="150"/>
  <c r="H22" i="150"/>
  <c r="H21" i="150"/>
  <c r="F20" i="150"/>
  <c r="D20" i="150"/>
  <c r="D23" i="150" s="1"/>
  <c r="H105" i="149"/>
  <c r="H104" i="149"/>
  <c r="J103" i="149"/>
  <c r="L101" i="149"/>
  <c r="J101" i="149"/>
  <c r="H99" i="149"/>
  <c r="H98" i="149"/>
  <c r="L97" i="149"/>
  <c r="F94" i="149"/>
  <c r="E94" i="149"/>
  <c r="D94" i="149"/>
  <c r="H93" i="149"/>
  <c r="H92" i="149"/>
  <c r="J91" i="149"/>
  <c r="G91" i="149"/>
  <c r="G94" i="149" s="1"/>
  <c r="B91" i="149"/>
  <c r="G88" i="149"/>
  <c r="F88" i="149"/>
  <c r="E88" i="149"/>
  <c r="D88" i="149"/>
  <c r="H88" i="149" s="1"/>
  <c r="H87" i="149"/>
  <c r="H86" i="149"/>
  <c r="H85" i="149"/>
  <c r="F82" i="149"/>
  <c r="E82" i="149"/>
  <c r="D82" i="149"/>
  <c r="H81" i="149"/>
  <c r="F76" i="149"/>
  <c r="H75" i="149"/>
  <c r="H74" i="149"/>
  <c r="H73" i="149"/>
  <c r="H72" i="149"/>
  <c r="G76" i="149"/>
  <c r="G67" i="149"/>
  <c r="F67" i="149"/>
  <c r="H66" i="149"/>
  <c r="H65" i="149"/>
  <c r="H61" i="149"/>
  <c r="G61" i="149"/>
  <c r="F61" i="149"/>
  <c r="E61" i="149"/>
  <c r="D61" i="149"/>
  <c r="H60" i="149"/>
  <c r="H59" i="149"/>
  <c r="H58" i="149"/>
  <c r="G55" i="149"/>
  <c r="F55" i="149"/>
  <c r="E55" i="149"/>
  <c r="D55" i="149"/>
  <c r="H54" i="149"/>
  <c r="H53" i="149"/>
  <c r="H52" i="149"/>
  <c r="H55" i="149" s="1"/>
  <c r="H49" i="149"/>
  <c r="G49" i="149"/>
  <c r="F49" i="149"/>
  <c r="E49" i="149"/>
  <c r="D49" i="149"/>
  <c r="H48" i="149"/>
  <c r="H47" i="149"/>
  <c r="H46" i="149"/>
  <c r="G43" i="149"/>
  <c r="F43" i="149"/>
  <c r="E43" i="149"/>
  <c r="D43" i="149"/>
  <c r="H42" i="149"/>
  <c r="H43" i="149" s="1"/>
  <c r="H41" i="149"/>
  <c r="H40" i="149"/>
  <c r="G37" i="149"/>
  <c r="F37" i="149"/>
  <c r="E37" i="149"/>
  <c r="D37" i="149"/>
  <c r="H36" i="149"/>
  <c r="H35" i="149"/>
  <c r="H37" i="149" s="1"/>
  <c r="H34" i="149"/>
  <c r="G31" i="149"/>
  <c r="F31" i="149"/>
  <c r="K71" i="149" s="1"/>
  <c r="H30" i="149"/>
  <c r="H29" i="149"/>
  <c r="H28" i="149"/>
  <c r="H27" i="149"/>
  <c r="H26" i="149"/>
  <c r="H25" i="149"/>
  <c r="H31" i="149" s="1"/>
  <c r="D31" i="149"/>
  <c r="G23" i="149"/>
  <c r="G32" i="149" s="1"/>
  <c r="G38" i="149" s="1"/>
  <c r="G44" i="149" s="1"/>
  <c r="G50" i="149" s="1"/>
  <c r="G56" i="149" s="1"/>
  <c r="G62" i="149" s="1"/>
  <c r="G68" i="149" s="1"/>
  <c r="G77" i="149" s="1"/>
  <c r="F23" i="149"/>
  <c r="F32" i="149" s="1"/>
  <c r="F38" i="149" s="1"/>
  <c r="F44" i="149" s="1"/>
  <c r="F50" i="149" s="1"/>
  <c r="F56" i="149" s="1"/>
  <c r="F62" i="149" s="1"/>
  <c r="F68" i="149" s="1"/>
  <c r="F77" i="149" s="1"/>
  <c r="F83" i="149" s="1"/>
  <c r="F89" i="149" s="1"/>
  <c r="F95" i="149" s="1"/>
  <c r="E23" i="149"/>
  <c r="D23" i="149"/>
  <c r="H22" i="149"/>
  <c r="H21" i="149"/>
  <c r="F20" i="149"/>
  <c r="D20" i="149"/>
  <c r="H20" i="149" s="1"/>
  <c r="H23" i="149" s="1"/>
  <c r="H32" i="149" l="1"/>
  <c r="H38" i="149" s="1"/>
  <c r="H44" i="149" s="1"/>
  <c r="H50" i="149" s="1"/>
  <c r="H56" i="149" s="1"/>
  <c r="H62" i="149" s="1"/>
  <c r="D32" i="149"/>
  <c r="D38" i="149" s="1"/>
  <c r="D44" i="149" s="1"/>
  <c r="D50" i="149" s="1"/>
  <c r="D56" i="149" s="1"/>
  <c r="D62" i="149" s="1"/>
  <c r="G91" i="150"/>
  <c r="H91" i="150" s="1"/>
  <c r="H94" i="150" s="1"/>
  <c r="E32" i="150"/>
  <c r="E38" i="150" s="1"/>
  <c r="E44" i="150" s="1"/>
  <c r="E50" i="150" s="1"/>
  <c r="E56" i="150" s="1"/>
  <c r="E62" i="150" s="1"/>
  <c r="E67" i="150" s="1"/>
  <c r="E68" i="150" s="1"/>
  <c r="H25" i="150"/>
  <c r="H31" i="150" s="1"/>
  <c r="D31" i="150"/>
  <c r="D32" i="150" s="1"/>
  <c r="F97" i="150"/>
  <c r="F100" i="150" s="1"/>
  <c r="F101" i="150" s="1"/>
  <c r="G77" i="150"/>
  <c r="H20" i="150"/>
  <c r="H23" i="150" s="1"/>
  <c r="G76" i="150"/>
  <c r="F97" i="149"/>
  <c r="F100" i="149" s="1"/>
  <c r="F101" i="149" s="1"/>
  <c r="J107" i="149"/>
  <c r="H91" i="149"/>
  <c r="H94" i="149" s="1"/>
  <c r="H71" i="149"/>
  <c r="J106" i="149"/>
  <c r="K106" i="149" s="1"/>
  <c r="L106" i="149" s="1"/>
  <c r="E31" i="149"/>
  <c r="E32" i="149" s="1"/>
  <c r="J103" i="144"/>
  <c r="L97" i="144"/>
  <c r="G71" i="144"/>
  <c r="E25" i="144"/>
  <c r="D25" i="144"/>
  <c r="G94" i="150" l="1"/>
  <c r="J106" i="150"/>
  <c r="K106" i="150" s="1"/>
  <c r="L106" i="150" s="1"/>
  <c r="J107" i="150"/>
  <c r="H32" i="150"/>
  <c r="H38" i="150" s="1"/>
  <c r="H44" i="150" s="1"/>
  <c r="H50" i="150" s="1"/>
  <c r="H56" i="150" s="1"/>
  <c r="H62" i="150" s="1"/>
  <c r="E70" i="150"/>
  <c r="E76" i="150" s="1"/>
  <c r="E77" i="150" s="1"/>
  <c r="E83" i="150" s="1"/>
  <c r="E89" i="150" s="1"/>
  <c r="E95" i="150" s="1"/>
  <c r="D38" i="150"/>
  <c r="D44" i="150" s="1"/>
  <c r="D50" i="150" s="1"/>
  <c r="D56" i="150" s="1"/>
  <c r="D62" i="150" s="1"/>
  <c r="K70" i="150"/>
  <c r="I77" i="150" s="1"/>
  <c r="J96" i="150" s="1"/>
  <c r="F103" i="150"/>
  <c r="F106" i="150" s="1"/>
  <c r="F107" i="150" s="1"/>
  <c r="F103" i="149"/>
  <c r="F106" i="149" s="1"/>
  <c r="F107" i="149" s="1"/>
  <c r="E38" i="149"/>
  <c r="E44" i="149" s="1"/>
  <c r="E50" i="149" s="1"/>
  <c r="E56" i="149" s="1"/>
  <c r="E62" i="149" s="1"/>
  <c r="K70" i="149"/>
  <c r="D64" i="149"/>
  <c r="L101" i="144"/>
  <c r="I77" i="149" l="1"/>
  <c r="J96" i="149" s="1"/>
  <c r="J97" i="150"/>
  <c r="K97" i="150" s="1"/>
  <c r="K96" i="150"/>
  <c r="E97" i="150"/>
  <c r="E100" i="150" s="1"/>
  <c r="E101" i="150" s="1"/>
  <c r="E64" i="149"/>
  <c r="E67" i="149" s="1"/>
  <c r="E68" i="149" s="1"/>
  <c r="D67" i="149"/>
  <c r="D68" i="149" s="1"/>
  <c r="J91" i="144"/>
  <c r="K96" i="149" l="1"/>
  <c r="J97" i="149"/>
  <c r="K97" i="149" s="1"/>
  <c r="E103" i="150"/>
  <c r="E106" i="150" s="1"/>
  <c r="E107" i="150" s="1"/>
  <c r="H64" i="150"/>
  <c r="H67" i="150" s="1"/>
  <c r="H68" i="150" s="1"/>
  <c r="D67" i="150"/>
  <c r="D68" i="150" s="1"/>
  <c r="E70" i="149"/>
  <c r="E76" i="149" s="1"/>
  <c r="E77" i="149" s="1"/>
  <c r="E83" i="149" s="1"/>
  <c r="E89" i="149" s="1"/>
  <c r="E95" i="149" s="1"/>
  <c r="D70" i="149"/>
  <c r="H64" i="149"/>
  <c r="H67" i="149" s="1"/>
  <c r="H68" i="149" s="1"/>
  <c r="D20" i="144"/>
  <c r="F20" i="144"/>
  <c r="D70" i="150" l="1"/>
  <c r="E97" i="149"/>
  <c r="E100" i="149" s="1"/>
  <c r="E101" i="149" s="1"/>
  <c r="D76" i="149"/>
  <c r="D77" i="149" s="1"/>
  <c r="D83" i="149" s="1"/>
  <c r="D89" i="149" s="1"/>
  <c r="D95" i="149" s="1"/>
  <c r="H70" i="149"/>
  <c r="H76" i="149" s="1"/>
  <c r="H77" i="149" s="1"/>
  <c r="H20" i="144"/>
  <c r="H70" i="150" l="1"/>
  <c r="H76" i="150" s="1"/>
  <c r="H77" i="150" s="1"/>
  <c r="D76" i="150"/>
  <c r="D77" i="150" s="1"/>
  <c r="D83" i="150" s="1"/>
  <c r="D89" i="150" s="1"/>
  <c r="D95" i="150" s="1"/>
  <c r="E103" i="149"/>
  <c r="E106" i="149" s="1"/>
  <c r="E107" i="149" s="1"/>
  <c r="G80" i="149"/>
  <c r="H80" i="149" s="1"/>
  <c r="G79" i="149"/>
  <c r="I101" i="149"/>
  <c r="D97" i="149"/>
  <c r="J101" i="144"/>
  <c r="G91" i="144"/>
  <c r="D97" i="150" l="1"/>
  <c r="G80" i="150"/>
  <c r="H80" i="150" s="1"/>
  <c r="G79" i="150"/>
  <c r="I101" i="150"/>
  <c r="D100" i="149"/>
  <c r="D101" i="149" s="1"/>
  <c r="H79" i="149"/>
  <c r="G82" i="149"/>
  <c r="H72" i="144"/>
  <c r="H26" i="144"/>
  <c r="H79" i="150" l="1"/>
  <c r="G82" i="150"/>
  <c r="D100" i="150"/>
  <c r="D101" i="150" s="1"/>
  <c r="H82" i="149"/>
  <c r="H83" i="149" s="1"/>
  <c r="H89" i="149" s="1"/>
  <c r="H95" i="149" s="1"/>
  <c r="G83" i="149"/>
  <c r="G89" i="149" s="1"/>
  <c r="G95" i="149" s="1"/>
  <c r="D103" i="149"/>
  <c r="H28" i="144"/>
  <c r="H82" i="150" l="1"/>
  <c r="H83" i="150" s="1"/>
  <c r="H89" i="150" s="1"/>
  <c r="H95" i="150" s="1"/>
  <c r="G83" i="150"/>
  <c r="G89" i="150" s="1"/>
  <c r="G95" i="150" s="1"/>
  <c r="D106" i="149"/>
  <c r="D107" i="149" s="1"/>
  <c r="G97" i="149"/>
  <c r="B91" i="144"/>
  <c r="G97" i="150" l="1"/>
  <c r="D106" i="150"/>
  <c r="D107" i="150" s="1"/>
  <c r="G100" i="149"/>
  <c r="G101" i="149" s="1"/>
  <c r="H97" i="149"/>
  <c r="H100" i="149" s="1"/>
  <c r="H101" i="149" s="1"/>
  <c r="G76" i="144"/>
  <c r="F76" i="144"/>
  <c r="H74" i="144"/>
  <c r="D31" i="144"/>
  <c r="H29" i="144"/>
  <c r="G100" i="150" l="1"/>
  <c r="G101" i="150" s="1"/>
  <c r="H97" i="150"/>
  <c r="H100" i="150" s="1"/>
  <c r="H101" i="150" s="1"/>
  <c r="G117" i="144" s="1"/>
  <c r="I103" i="149"/>
  <c r="G103" i="149"/>
  <c r="H75" i="144"/>
  <c r="H73" i="144"/>
  <c r="H71" i="144"/>
  <c r="I103" i="150" l="1"/>
  <c r="G103" i="150"/>
  <c r="G106" i="149"/>
  <c r="G107" i="149" s="1"/>
  <c r="H103" i="149"/>
  <c r="H106" i="149" s="1"/>
  <c r="H107" i="149" s="1"/>
  <c r="H21" i="144"/>
  <c r="H22" i="144"/>
  <c r="D23" i="144"/>
  <c r="E23" i="144"/>
  <c r="F23" i="144"/>
  <c r="G23" i="144"/>
  <c r="H25" i="144"/>
  <c r="H27" i="144"/>
  <c r="H30" i="144"/>
  <c r="E31" i="144"/>
  <c r="F31" i="144"/>
  <c r="K71" i="144" s="1"/>
  <c r="G31" i="144"/>
  <c r="H34" i="144"/>
  <c r="H35" i="144"/>
  <c r="H36" i="144"/>
  <c r="D37" i="144"/>
  <c r="E37" i="144"/>
  <c r="F37" i="144"/>
  <c r="G37" i="144"/>
  <c r="H40" i="144"/>
  <c r="H41" i="144"/>
  <c r="H42" i="144"/>
  <c r="D43" i="144"/>
  <c r="E43" i="144"/>
  <c r="F43" i="144"/>
  <c r="G43" i="144"/>
  <c r="H46" i="144"/>
  <c r="H47" i="144"/>
  <c r="H48" i="144"/>
  <c r="D49" i="144"/>
  <c r="E49" i="144"/>
  <c r="F49" i="144"/>
  <c r="G49" i="144"/>
  <c r="H52" i="144"/>
  <c r="H53" i="144"/>
  <c r="H54" i="144"/>
  <c r="D55" i="144"/>
  <c r="E55" i="144"/>
  <c r="F55" i="144"/>
  <c r="G55" i="144"/>
  <c r="H58" i="144"/>
  <c r="H59" i="144"/>
  <c r="H60" i="144"/>
  <c r="D61" i="144"/>
  <c r="E61" i="144"/>
  <c r="F61" i="144"/>
  <c r="G61" i="144"/>
  <c r="H65" i="144"/>
  <c r="H66" i="144"/>
  <c r="H81" i="144"/>
  <c r="D82" i="144"/>
  <c r="E82" i="144"/>
  <c r="F82" i="144"/>
  <c r="H85" i="144"/>
  <c r="H86" i="144"/>
  <c r="H87" i="144"/>
  <c r="D88" i="144"/>
  <c r="E88" i="144"/>
  <c r="F88" i="144"/>
  <c r="G88" i="144"/>
  <c r="H92" i="144"/>
  <c r="H93" i="144"/>
  <c r="D94" i="144"/>
  <c r="E94" i="144"/>
  <c r="F94" i="144"/>
  <c r="H98" i="144"/>
  <c r="H99" i="144"/>
  <c r="H104" i="144"/>
  <c r="H105" i="144"/>
  <c r="G106" i="150" l="1"/>
  <c r="G107" i="150" s="1"/>
  <c r="H103" i="150"/>
  <c r="H106" i="150" s="1"/>
  <c r="H37" i="144"/>
  <c r="H55" i="144"/>
  <c r="H49" i="144"/>
  <c r="H31" i="144"/>
  <c r="G32" i="144"/>
  <c r="G38" i="144" s="1"/>
  <c r="G44" i="144" s="1"/>
  <c r="G50" i="144" s="1"/>
  <c r="G56" i="144" s="1"/>
  <c r="G62" i="144" s="1"/>
  <c r="H23" i="144"/>
  <c r="H43" i="144"/>
  <c r="F32" i="144"/>
  <c r="H88" i="144"/>
  <c r="D32" i="144"/>
  <c r="E32" i="144"/>
  <c r="H61" i="144"/>
  <c r="G94" i="144"/>
  <c r="H91" i="144"/>
  <c r="J106" i="144" s="1"/>
  <c r="K106" i="144" s="1"/>
  <c r="H107" i="150" l="1"/>
  <c r="G119" i="144" s="1"/>
  <c r="G118" i="144"/>
  <c r="K70" i="144"/>
  <c r="I77" i="144" s="1"/>
  <c r="J96" i="144" s="1"/>
  <c r="K96" i="144" s="1"/>
  <c r="E38" i="144"/>
  <c r="E44" i="144" s="1"/>
  <c r="E50" i="144" s="1"/>
  <c r="E56" i="144" s="1"/>
  <c r="E62" i="144" s="1"/>
  <c r="E64" i="144" s="1"/>
  <c r="J107" i="144"/>
  <c r="L106" i="144"/>
  <c r="D38" i="144"/>
  <c r="D44" i="144" s="1"/>
  <c r="D50" i="144" s="1"/>
  <c r="D56" i="144" s="1"/>
  <c r="D62" i="144" s="1"/>
  <c r="D64" i="144" s="1"/>
  <c r="F38" i="144"/>
  <c r="F44" i="144" s="1"/>
  <c r="F50" i="144" s="1"/>
  <c r="F56" i="144" s="1"/>
  <c r="F62" i="144" s="1"/>
  <c r="H94" i="144"/>
  <c r="H32" i="144"/>
  <c r="H38" i="144" s="1"/>
  <c r="H44" i="144" s="1"/>
  <c r="H50" i="144" s="1"/>
  <c r="H56" i="144" s="1"/>
  <c r="H62" i="144" s="1"/>
  <c r="F67" i="144"/>
  <c r="G67" i="144"/>
  <c r="G68" i="144" s="1"/>
  <c r="G77" i="144" s="1"/>
  <c r="J97" i="144" l="1"/>
  <c r="K97" i="144" s="1"/>
  <c r="H64" i="144"/>
  <c r="E67" i="144"/>
  <c r="E68" i="144" s="1"/>
  <c r="E70" i="144" s="1"/>
  <c r="F68" i="144"/>
  <c r="H67" i="144" l="1"/>
  <c r="H68" i="144" s="1"/>
  <c r="D67" i="144"/>
  <c r="D68" i="144" s="1"/>
  <c r="D70" i="144" s="1"/>
  <c r="E76" i="144"/>
  <c r="E77" i="144" s="1"/>
  <c r="E83" i="144" s="1"/>
  <c r="E89" i="144" s="1"/>
  <c r="E95" i="144" s="1"/>
  <c r="E97" i="144" s="1"/>
  <c r="F77" i="144"/>
  <c r="F83" i="144" s="1"/>
  <c r="F89" i="144" s="1"/>
  <c r="F95" i="144" s="1"/>
  <c r="F97" i="144" s="1"/>
  <c r="F100" i="144" l="1"/>
  <c r="F101" i="144" s="1"/>
  <c r="E100" i="144"/>
  <c r="E101" i="144" s="1"/>
  <c r="F103" i="144" l="1"/>
  <c r="F106" i="144" s="1"/>
  <c r="F107" i="144" s="1"/>
  <c r="E103" i="144"/>
  <c r="E106" i="144" s="1"/>
  <c r="E107" i="144" s="1"/>
  <c r="D76" i="144"/>
  <c r="D77" i="144" s="1"/>
  <c r="D83" i="144" s="1"/>
  <c r="D89" i="144" s="1"/>
  <c r="D95" i="144" s="1"/>
  <c r="D97" i="144" s="1"/>
  <c r="D100" i="144" s="1"/>
  <c r="D101" i="144" s="1"/>
  <c r="H70" i="144"/>
  <c r="H76" i="144" s="1"/>
  <c r="H77" i="144" s="1"/>
  <c r="I101" i="144" s="1"/>
  <c r="D103" i="144" l="1"/>
  <c r="D106" i="144" s="1"/>
  <c r="D107" i="144" s="1"/>
  <c r="G79" i="144"/>
  <c r="G80" i="144"/>
  <c r="H80" i="144" s="1"/>
  <c r="H79" i="144" l="1"/>
  <c r="G82" i="144"/>
  <c r="H82" i="144" s="1"/>
  <c r="H83" i="144" s="1"/>
  <c r="H89" i="144" s="1"/>
  <c r="H95" i="144" s="1"/>
  <c r="G83" i="144" l="1"/>
  <c r="G89" i="144" s="1"/>
  <c r="G95" i="144" s="1"/>
  <c r="G97" i="144" s="1"/>
  <c r="G100" i="144" s="1"/>
  <c r="G101" i="144" s="1"/>
  <c r="G103" i="144" l="1"/>
  <c r="H103" i="144" s="1"/>
  <c r="H97" i="144"/>
  <c r="G106" i="144" l="1"/>
  <c r="G107" i="144" s="1"/>
  <c r="H106" i="144"/>
  <c r="H100" i="144"/>
  <c r="H101" i="144" s="1"/>
  <c r="I103" i="144" s="1"/>
  <c r="H107" i="144" l="1"/>
</calcChain>
</file>

<file path=xl/comments1.xml><?xml version="1.0" encoding="utf-8"?>
<comments xmlns="http://schemas.openxmlformats.org/spreadsheetml/2006/main">
  <authors>
    <author>Федоров Иван Александрович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2.xml><?xml version="1.0" encoding="utf-8"?>
<comments xmlns="http://schemas.openxmlformats.org/spreadsheetml/2006/main">
  <authors>
    <author>Федоров Иван Александрович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3.xml><?xml version="1.0" encoding="utf-8"?>
<comments xmlns="http://schemas.openxmlformats.org/spreadsheetml/2006/main">
  <authors>
    <author>Федоров Иван Александрович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sharedStrings.xml><?xml version="1.0" encoding="utf-8"?>
<sst xmlns="http://schemas.openxmlformats.org/spreadsheetml/2006/main" count="365" uniqueCount="118">
  <si>
    <t>"УТВЕРЖДАЮ"</t>
  </si>
  <si>
    <t>№ п/п</t>
  </si>
  <si>
    <t>Номера сметных расчетов и смет</t>
  </si>
  <si>
    <t>Наименование глав, объектов, работ и затрат</t>
  </si>
  <si>
    <t>Глава 2. Основные объекты строительства</t>
  </si>
  <si>
    <t>Глава 8. Временные здания и сооружения</t>
  </si>
  <si>
    <t>Глава 9. Прочие работы и затраты</t>
  </si>
  <si>
    <t xml:space="preserve">Проектные работы </t>
  </si>
  <si>
    <t>м.п.</t>
  </si>
  <si>
    <t>Сводный сметный расчёт стоимости строительства</t>
  </si>
  <si>
    <t>(наименование стройки, объекта)</t>
  </si>
  <si>
    <t>Составлен в ценах по состоянию на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</si>
  <si>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</si>
  <si>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</si>
  <si>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</si>
  <si>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</si>
  <si>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</si>
  <si>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</si>
  <si>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</si>
  <si>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</si>
  <si>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</si>
  <si>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</si>
  <si>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</si>
  <si>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</si>
  <si>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</si>
  <si>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</si>
  <si>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</si>
  <si>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</si>
  <si>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</si>
  <si>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</si>
  <si>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</si>
  <si>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</si>
  <si>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</si>
  <si>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</si>
  <si>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</si>
  <si>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</si>
  <si>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Итого: по главе 8</t>
  </si>
  <si>
    <t>Итого: по главам 1-8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</si>
  <si>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</si>
  <si>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</si>
  <si>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</si>
  <si>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</si>
  <si>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</si>
  <si>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</si>
  <si>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</si>
  <si>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</si>
  <si>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>Итого: по главе 12</t>
  </si>
  <si>
    <t>Итого: по главам 1-12</t>
  </si>
  <si>
    <t>Непредвиденные затраты</t>
  </si>
  <si>
    <t>Итого: Непредвиденные затраты</t>
  </si>
  <si>
    <t>Итого с непредвиденными</t>
  </si>
  <si>
    <t>Средства на покрытие затрат по уплате налога на добавленную стоимость</t>
  </si>
  <si>
    <t xml:space="preserve">Средства на покрытие затрат по уплате налога на добавленную стоимость </t>
  </si>
  <si>
    <t>Итого НДС</t>
  </si>
  <si>
    <t>ВСЕГО по сводному сметному расчету с НДС</t>
  </si>
  <si>
    <t>НДС</t>
  </si>
  <si>
    <t>Изыскательные работы</t>
  </si>
  <si>
    <t>Смета 12-02</t>
  </si>
  <si>
    <t>Содержание службы заказчика-застройщика (технического надзора) строительства 2,14% (итог гл.1-9)</t>
  </si>
  <si>
    <t>Постановление РФ №468 от 21.06.2010г.</t>
  </si>
  <si>
    <t>Сметная стоимость (тыс. руб.)</t>
  </si>
  <si>
    <t>п.179 Методики № 421/пр от 04.08.2020</t>
  </si>
  <si>
    <t>Всего</t>
  </si>
  <si>
    <t>Разница</t>
  </si>
  <si>
    <t>СМР ИП:</t>
  </si>
  <si>
    <t>СМР Дог.</t>
  </si>
  <si>
    <t>обор</t>
  </si>
  <si>
    <t>02-01-01</t>
  </si>
  <si>
    <t>02-01-02</t>
  </si>
  <si>
    <t>02-01-03</t>
  </si>
  <si>
    <t>09-01-01</t>
  </si>
  <si>
    <t>09-01-02</t>
  </si>
  <si>
    <t>09-01-03</t>
  </si>
  <si>
    <t>Строительство ТП</t>
  </si>
  <si>
    <t>ПНР ТП</t>
  </si>
  <si>
    <t>02-01-04</t>
  </si>
  <si>
    <t>09-01-04</t>
  </si>
  <si>
    <t>ГСН81-05-02-2007 прил.4 п.2.6</t>
  </si>
  <si>
    <t>Приказ Минстроя России № 332/пр от 19.06.2020 п.25</t>
  </si>
  <si>
    <t>БЕЗ НДС</t>
  </si>
  <si>
    <t>С НДС</t>
  </si>
  <si>
    <t>Вырубка</t>
  </si>
  <si>
    <t>Непредвиденные затраты 3%</t>
  </si>
  <si>
    <t>02-01-05</t>
  </si>
  <si>
    <t>ПНР РЩ-0,4</t>
  </si>
  <si>
    <t>09-01-05</t>
  </si>
  <si>
    <t>ИП (общ. без НДС)</t>
  </si>
  <si>
    <t>дог (общ. без НДС)</t>
  </si>
  <si>
    <t>СМР, ПНР</t>
  </si>
  <si>
    <t>Строительство РЩ</t>
  </si>
  <si>
    <t>Строительство ЩЭ</t>
  </si>
  <si>
    <t>ПНР КЛ</t>
  </si>
  <si>
    <t>Строительство ВЛИ-0,4кВ</t>
  </si>
  <si>
    <t>ПНР ВЛИ-0,4кВ</t>
  </si>
  <si>
    <t xml:space="preserve">Заместитель директора по капитальному строительству — начальник УКС "Южных электрических сетей" - филиала ПАО "Россети Московский регион" </t>
  </si>
  <si>
    <t>_______________________ А.Ю. Трощенков</t>
  </si>
  <si>
    <t>без НДС</t>
  </si>
  <si>
    <t>01-01-01</t>
  </si>
  <si>
    <t>Содержание службы заказчика-застройщика  строительства 3,93% (итого гл.1-9, 12)</t>
  </si>
  <si>
    <t>Приказ ПАО "Россети Московский регион" № 612 от 01.07.2025г.</t>
  </si>
  <si>
    <t>Демонтажные работы</t>
  </si>
  <si>
    <t>Возмещение дополнительных затрат при производстве строительно-монтажных работ в зимнее время -1,9%</t>
  </si>
  <si>
    <t>Генеральный директор АО "АРСЕНАЛ"</t>
  </si>
  <si>
    <t>С.В. Данько</t>
  </si>
  <si>
    <t>Временные здания и сооружения  2,5%</t>
  </si>
  <si>
    <t>с НДС</t>
  </si>
  <si>
    <t>"_____"________________ 2026 г.</t>
  </si>
  <si>
    <t>НДС - 22 %</t>
  </si>
  <si>
    <t>Строительство ЛЭП-0,4 кВ от проект. ВЛ-0,4 кВ (по дог-ру ТП №Ю8-25-302-263079(360072)), ПС №529 "Сидорово", в т.ч. ПИР, МО, Ступино г.о., Калянино д, ул.Кольцевая,уч.92 Ю8-25-302-264845(375164)</t>
  </si>
  <si>
    <t>Договор № 352391-ПС от  23.12.2025 г.</t>
  </si>
  <si>
    <t>2026.02</t>
  </si>
  <si>
    <t>I-352391</t>
  </si>
  <si>
    <t>С ТС 1,02%</t>
  </si>
  <si>
    <t>ПРОВЕРКА</t>
  </si>
  <si>
    <t>ССР</t>
  </si>
  <si>
    <t>ДОГОВОР</t>
  </si>
  <si>
    <t>ндс</t>
  </si>
  <si>
    <t>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</si>
</sst>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&quot;$&quot;#,##0_);\(&quot;$&quot;#,##0\)"/>
    <numFmt numFmtId="168" formatCode="_-* #,##0.00000_р_._-;\-* #,##0.00000_р_._-;_-* &quot;-&quot;??_р_._-;_-@_-"/>
    <numFmt numFmtId="169" formatCode="#,##0.00000;[Red]#,##0.00000"/>
    <numFmt numFmtId="170" formatCode="#,##0.00000"/>
    <numFmt numFmtId="171" formatCode="_-* #,##0.00000\ _₽_-;\-* #,##0.00000\ _₽_-;_-* &quot;-&quot;??\ _₽_-;_-@_-"/>
    <numFmt numFmtId="172" formatCode="_-* #,##0.00000\ _₽_-;\-* #,##0.00000\ _₽_-;_-* &quot;-&quot;?????\ _₽_-;_-@_-"/>
    <numFmt numFmtId="173" formatCode="_-* #,##0.00\ _₽_-;\-* #,##0.00\ _₽_-;_-* &quot;-&quot;?????\ _₽_-;_-@_-"/>
    <numFmt numFmtId="175" formatCode="_-* #,##0.00\ _₽_-;\-* #,##0.00\ _₽_-;_-* &quot;-&quot;???\ _₽_-;_-@_-"/>
    <numFmt numFmtId="176" formatCode="0.00000"/>
    <numFmt numFmtId="177" formatCode="0.000000"/>
  </numFmts>
  <fonts count="76" x14ac:knownFonts="1">
    <font>
      <sz val="8"/>
      <color indexed="64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Courier New"/>
      <family val="3"/>
      <charset val="204"/>
    </font>
    <font>
      <sz val="8"/>
      <name val="Courier New"/>
      <family val="3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u/>
      <sz val="14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sz val="14"/>
      <color indexed="64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FF00"/>
      <name val="Calibri"/>
      <family val="2"/>
      <charset val="204"/>
    </font>
    <font>
      <b/>
      <sz val="16"/>
      <color rgb="FFFFFF00"/>
      <name val="Calibri"/>
      <family val="2"/>
      <charset val="204"/>
      <scheme val="minor"/>
    </font>
    <font>
      <b/>
      <u val="singleAccounting"/>
      <sz val="16"/>
      <color rgb="FFC00000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6">
    <xf numFmtId="0" fontId="0" fillId="0" borderId="0" applyNumberFormat="0"/>
    <xf numFmtId="0" fontId="15" fillId="0" borderId="1">
      <alignment horizontal="center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5" fillId="0" borderId="1">
      <alignment horizontal="center"/>
    </xf>
    <xf numFmtId="0" fontId="15" fillId="0" borderId="0">
      <alignment vertical="top"/>
    </xf>
    <xf numFmtId="0" fontId="15" fillId="0" borderId="0">
      <alignment horizontal="right" vertical="top" wrapText="1"/>
    </xf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1">
      <alignment horizontal="center" wrapText="1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6" fillId="0" borderId="0"/>
    <xf numFmtId="0" fontId="13" fillId="0" borderId="0" applyNumberFormat="0"/>
    <xf numFmtId="0" fontId="14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13" fillId="0" borderId="0" applyNumberFormat="0"/>
    <xf numFmtId="0" fontId="16" fillId="0" borderId="0"/>
    <xf numFmtId="0" fontId="14" fillId="0" borderId="0"/>
    <xf numFmtId="0" fontId="21" fillId="0" borderId="0"/>
    <xf numFmtId="0" fontId="23" fillId="0" borderId="0"/>
    <xf numFmtId="0" fontId="24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NumberFormat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NumberFormat="0"/>
    <xf numFmtId="0" fontId="13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 applyNumberFormat="0"/>
    <xf numFmtId="0" fontId="13" fillId="0" borderId="0"/>
    <xf numFmtId="0" fontId="13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3" fillId="0" borderId="0" applyNumberFormat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13" fillId="0" borderId="0"/>
    <xf numFmtId="0" fontId="13" fillId="0" borderId="0"/>
    <xf numFmtId="0" fontId="33" fillId="0" borderId="0"/>
    <xf numFmtId="0" fontId="34" fillId="0" borderId="0"/>
    <xf numFmtId="0" fontId="13" fillId="0" borderId="0"/>
    <xf numFmtId="0" fontId="34" fillId="0" borderId="0"/>
    <xf numFmtId="0" fontId="34" fillId="0" borderId="0"/>
    <xf numFmtId="0" fontId="17" fillId="0" borderId="0"/>
    <xf numFmtId="0" fontId="15" fillId="0" borderId="0"/>
    <xf numFmtId="0" fontId="15" fillId="0" borderId="1">
      <alignment horizontal="center" wrapText="1"/>
    </xf>
    <xf numFmtId="0" fontId="15" fillId="0" borderId="1">
      <alignment horizontal="center"/>
    </xf>
    <xf numFmtId="0" fontId="15" fillId="0" borderId="1">
      <alignment horizontal="center" wrapText="1"/>
    </xf>
    <xf numFmtId="0" fontId="16" fillId="0" borderId="0"/>
    <xf numFmtId="0" fontId="16" fillId="0" borderId="0"/>
    <xf numFmtId="0" fontId="16" fillId="0" borderId="0"/>
    <xf numFmtId="0" fontId="15" fillId="0" borderId="0">
      <alignment horizontal="center"/>
    </xf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5" fillId="0" borderId="0">
      <alignment horizontal="left" vertical="top"/>
    </xf>
    <xf numFmtId="0" fontId="15" fillId="0" borderId="0"/>
    <xf numFmtId="0" fontId="22" fillId="0" borderId="0"/>
    <xf numFmtId="0" fontId="22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12" fillId="0" borderId="0"/>
    <xf numFmtId="0" fontId="16" fillId="0" borderId="0"/>
    <xf numFmtId="0" fontId="13" fillId="0" borderId="0"/>
    <xf numFmtId="0" fontId="12" fillId="0" borderId="0"/>
    <xf numFmtId="0" fontId="13" fillId="0" borderId="0" applyNumberFormat="0"/>
    <xf numFmtId="0" fontId="26" fillId="0" borderId="3"/>
    <xf numFmtId="0" fontId="11" fillId="0" borderId="0"/>
    <xf numFmtId="0" fontId="11" fillId="0" borderId="0"/>
    <xf numFmtId="0" fontId="42" fillId="0" borderId="0"/>
    <xf numFmtId="0" fontId="42" fillId="0" borderId="0"/>
    <xf numFmtId="0" fontId="44" fillId="0" borderId="0"/>
    <xf numFmtId="0" fontId="43" fillId="0" borderId="0"/>
    <xf numFmtId="0" fontId="43" fillId="0" borderId="0"/>
    <xf numFmtId="0" fontId="45" fillId="0" borderId="0" applyNumberFormat="0"/>
    <xf numFmtId="0" fontId="10" fillId="0" borderId="0"/>
    <xf numFmtId="0" fontId="10" fillId="0" borderId="0"/>
    <xf numFmtId="0" fontId="16" fillId="0" borderId="0"/>
    <xf numFmtId="9" fontId="16" fillId="0" borderId="0" applyFont="0" applyFill="0" applyBorder="0" applyAlignment="0" applyProtection="0"/>
    <xf numFmtId="0" fontId="46" fillId="0" borderId="0"/>
    <xf numFmtId="0" fontId="47" fillId="0" borderId="0"/>
    <xf numFmtId="0" fontId="26" fillId="0" borderId="0" applyNumberFormat="0"/>
    <xf numFmtId="0" fontId="48" fillId="0" borderId="0"/>
    <xf numFmtId="0" fontId="48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9" fillId="0" borderId="0"/>
    <xf numFmtId="165" fontId="9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59" fillId="0" borderId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144">
    <xf numFmtId="0" fontId="0" fillId="0" borderId="0" xfId="0" applyNumberFormat="1"/>
    <xf numFmtId="0" fontId="8" fillId="0" borderId="0" xfId="179"/>
    <xf numFmtId="0" fontId="8" fillId="0" borderId="0" xfId="179" applyAlignment="1">
      <alignment horizontal="center" vertical="center"/>
    </xf>
    <xf numFmtId="0" fontId="8" fillId="0" borderId="0" xfId="179" applyAlignment="1">
      <alignment horizontal="center"/>
    </xf>
    <xf numFmtId="4" fontId="58" fillId="4" borderId="0" xfId="62" applyNumberFormat="1" applyFont="1" applyFill="1"/>
    <xf numFmtId="0" fontId="58" fillId="4" borderId="0" xfId="62" applyFont="1" applyFill="1"/>
    <xf numFmtId="0" fontId="54" fillId="0" borderId="0" xfId="179" applyFont="1" applyAlignment="1">
      <alignment horizontal="center" vertical="center"/>
    </xf>
    <xf numFmtId="0" fontId="51" fillId="0" borderId="0" xfId="179" applyFont="1" applyAlignment="1">
      <alignment horizontal="center" vertical="center"/>
    </xf>
    <xf numFmtId="0" fontId="51" fillId="0" borderId="0" xfId="179" applyFont="1"/>
    <xf numFmtId="0" fontId="51" fillId="0" borderId="0" xfId="179" applyFont="1" applyAlignment="1">
      <alignment vertical="center" wrapText="1"/>
    </xf>
    <xf numFmtId="0" fontId="52" fillId="0" borderId="0" xfId="179" applyFont="1"/>
    <xf numFmtId="0" fontId="57" fillId="0" borderId="0" xfId="179" applyFont="1"/>
    <xf numFmtId="0" fontId="60" fillId="0" borderId="0" xfId="179" applyFont="1"/>
    <xf numFmtId="0" fontId="61" fillId="0" borderId="0" xfId="179" applyFont="1"/>
    <xf numFmtId="0" fontId="61" fillId="0" borderId="0" xfId="179" applyFont="1" applyAlignment="1">
      <alignment vertical="top" wrapText="1"/>
    </xf>
    <xf numFmtId="0" fontId="61" fillId="0" borderId="0" xfId="179" applyFont="1" applyAlignment="1">
      <alignment wrapText="1"/>
    </xf>
    <xf numFmtId="0" fontId="61" fillId="0" borderId="0" xfId="179" applyFont="1" applyAlignment="1">
      <alignment horizontal="center"/>
    </xf>
    <xf numFmtId="0" fontId="61" fillId="0" borderId="0" xfId="179" applyFont="1" applyAlignment="1">
      <alignment horizontal="center" vertical="top" wrapText="1"/>
    </xf>
    <xf numFmtId="0" fontId="63" fillId="0" borderId="0" xfId="179" applyFont="1" applyAlignment="1">
      <alignment horizontal="left" vertical="top"/>
    </xf>
    <xf numFmtId="0" fontId="62" fillId="0" borderId="0" xfId="179" applyFont="1"/>
    <xf numFmtId="0" fontId="62" fillId="0" borderId="0" xfId="179" applyFont="1" applyAlignment="1">
      <alignment horizontal="left" vertical="center"/>
    </xf>
    <xf numFmtId="0" fontId="62" fillId="0" borderId="0" xfId="179" applyFont="1" applyAlignment="1">
      <alignment horizontal="center"/>
    </xf>
    <xf numFmtId="0" fontId="62" fillId="0" borderId="0" xfId="179" applyFont="1" applyAlignment="1">
      <alignment horizontal="left"/>
    </xf>
    <xf numFmtId="0" fontId="62" fillId="0" borderId="8" xfId="179" applyFont="1" applyBorder="1" applyAlignment="1">
      <alignment horizontal="center" vertical="center"/>
    </xf>
    <xf numFmtId="0" fontId="62" fillId="0" borderId="8" xfId="179" applyFont="1" applyBorder="1" applyAlignment="1">
      <alignment horizontal="center" vertical="center" wrapText="1"/>
    </xf>
    <xf numFmtId="0" fontId="64" fillId="0" borderId="6" xfId="179" applyFont="1" applyBorder="1" applyAlignment="1">
      <alignment vertical="center" wrapText="1"/>
    </xf>
    <xf numFmtId="0" fontId="57" fillId="0" borderId="2" xfId="179" applyFont="1" applyBorder="1" applyAlignment="1">
      <alignment horizontal="center" vertical="center"/>
    </xf>
    <xf numFmtId="0" fontId="57" fillId="0" borderId="8" xfId="179" applyFont="1" applyBorder="1" applyAlignment="1">
      <alignment horizontal="center" vertical="center"/>
    </xf>
    <xf numFmtId="0" fontId="57" fillId="0" borderId="8" xfId="179" applyFont="1" applyBorder="1" applyAlignment="1">
      <alignment horizontal="justify" vertical="center"/>
    </xf>
    <xf numFmtId="165" fontId="62" fillId="0" borderId="8" xfId="180" applyFont="1" applyFill="1" applyBorder="1" applyAlignment="1">
      <alignment horizontal="center" vertical="center"/>
    </xf>
    <xf numFmtId="165" fontId="65" fillId="0" borderId="8" xfId="180" applyFont="1" applyFill="1" applyBorder="1" applyAlignment="1">
      <alignment horizontal="center" vertical="center"/>
    </xf>
    <xf numFmtId="165" fontId="66" fillId="0" borderId="8" xfId="180" applyFont="1" applyFill="1" applyBorder="1" applyAlignment="1">
      <alignment horizontal="center" vertical="center"/>
    </xf>
    <xf numFmtId="49" fontId="57" fillId="0" borderId="8" xfId="179" applyNumberFormat="1" applyFont="1" applyBorder="1" applyAlignment="1">
      <alignment horizontal="center" vertical="center"/>
    </xf>
    <xf numFmtId="0" fontId="57" fillId="0" borderId="8" xfId="179" applyFont="1" applyBorder="1" applyAlignment="1">
      <alignment horizontal="left" vertical="center"/>
    </xf>
    <xf numFmtId="168" fontId="62" fillId="2" borderId="8" xfId="180" applyNumberFormat="1" applyFont="1" applyFill="1" applyBorder="1" applyAlignment="1">
      <alignment horizontal="center" vertical="center"/>
    </xf>
    <xf numFmtId="168" fontId="62" fillId="0" borderId="8" xfId="180" applyNumberFormat="1" applyFont="1" applyFill="1" applyBorder="1" applyAlignment="1">
      <alignment horizontal="center" vertical="center"/>
    </xf>
    <xf numFmtId="168" fontId="62" fillId="0" borderId="5" xfId="180" applyNumberFormat="1" applyFont="1" applyFill="1" applyBorder="1" applyAlignment="1">
      <alignment horizontal="center" vertical="center"/>
    </xf>
    <xf numFmtId="168" fontId="65" fillId="0" borderId="8" xfId="180" applyNumberFormat="1" applyFont="1" applyFill="1" applyBorder="1" applyAlignment="1">
      <alignment horizontal="center" vertical="center"/>
    </xf>
    <xf numFmtId="168" fontId="66" fillId="0" borderId="8" xfId="180" applyNumberFormat="1" applyFont="1" applyFill="1" applyBorder="1" applyAlignment="1">
      <alignment horizontal="center" vertical="center"/>
    </xf>
    <xf numFmtId="168" fontId="64" fillId="0" borderId="8" xfId="180" applyNumberFormat="1" applyFont="1" applyFill="1" applyBorder="1" applyAlignment="1">
      <alignment horizontal="center" vertical="center"/>
    </xf>
    <xf numFmtId="0" fontId="64" fillId="0" borderId="6" xfId="179" applyFont="1" applyBorder="1" applyAlignment="1">
      <alignment horizontal="right" vertical="center"/>
    </xf>
    <xf numFmtId="165" fontId="64" fillId="0" borderId="2" xfId="180" applyFont="1" applyFill="1" applyBorder="1" applyAlignment="1">
      <alignment horizontal="center" vertical="center"/>
    </xf>
    <xf numFmtId="165" fontId="64" fillId="0" borderId="8" xfId="180" applyFont="1" applyFill="1" applyBorder="1" applyAlignment="1">
      <alignment horizontal="center" vertical="center"/>
    </xf>
    <xf numFmtId="0" fontId="64" fillId="0" borderId="6" xfId="179" applyFont="1" applyBorder="1" applyAlignment="1">
      <alignment vertical="center"/>
    </xf>
    <xf numFmtId="0" fontId="57" fillId="3" borderId="8" xfId="177" applyFont="1" applyFill="1" applyBorder="1" applyAlignment="1">
      <alignment horizontal="left" vertical="center" wrapText="1"/>
    </xf>
    <xf numFmtId="168" fontId="62" fillId="3" borderId="8" xfId="180" applyNumberFormat="1" applyFont="1" applyFill="1" applyBorder="1" applyAlignment="1">
      <alignment horizontal="center" vertical="center"/>
    </xf>
    <xf numFmtId="168" fontId="65" fillId="3" borderId="8" xfId="180" applyNumberFormat="1" applyFont="1" applyFill="1" applyBorder="1" applyAlignment="1">
      <alignment horizontal="center" vertical="center"/>
    </xf>
    <xf numFmtId="0" fontId="57" fillId="0" borderId="6" xfId="179" applyFont="1" applyBorder="1" applyAlignment="1">
      <alignment horizontal="center" vertical="center"/>
    </xf>
    <xf numFmtId="0" fontId="57" fillId="0" borderId="8" xfId="179" applyFont="1" applyBorder="1" applyAlignment="1">
      <alignment horizontal="center" vertical="center" wrapText="1"/>
    </xf>
    <xf numFmtId="0" fontId="57" fillId="0" borderId="5" xfId="179" applyFont="1" applyBorder="1" applyAlignment="1">
      <alignment horizontal="left" vertical="center" wrapText="1"/>
    </xf>
    <xf numFmtId="0" fontId="57" fillId="0" borderId="8" xfId="179" applyFont="1" applyBorder="1" applyAlignment="1">
      <alignment horizontal="left" vertical="center" wrapText="1"/>
    </xf>
    <xf numFmtId="0" fontId="67" fillId="4" borderId="8" xfId="62" applyFont="1" applyFill="1" applyBorder="1" applyAlignment="1">
      <alignment vertical="center" wrapText="1"/>
    </xf>
    <xf numFmtId="0" fontId="67" fillId="4" borderId="8" xfId="62" applyFont="1" applyFill="1" applyBorder="1" applyAlignment="1">
      <alignment horizontal="left" vertical="center" wrapText="1"/>
    </xf>
    <xf numFmtId="0" fontId="57" fillId="0" borderId="5" xfId="179" applyFont="1" applyBorder="1" applyAlignment="1">
      <alignment horizontal="left" vertical="center"/>
    </xf>
    <xf numFmtId="0" fontId="62" fillId="0" borderId="8" xfId="179" applyFont="1" applyBorder="1" applyAlignment="1">
      <alignment vertical="center"/>
    </xf>
    <xf numFmtId="0" fontId="57" fillId="0" borderId="8" xfId="179" applyFont="1" applyBorder="1" applyAlignment="1">
      <alignment vertical="center"/>
    </xf>
    <xf numFmtId="168" fontId="57" fillId="0" borderId="8" xfId="179" applyNumberFormat="1" applyFont="1" applyBorder="1" applyAlignment="1">
      <alignment vertical="center"/>
    </xf>
    <xf numFmtId="0" fontId="62" fillId="6" borderId="8" xfId="179" applyFont="1" applyFill="1" applyBorder="1" applyAlignment="1">
      <alignment vertical="center"/>
    </xf>
    <xf numFmtId="0" fontId="57" fillId="0" borderId="8" xfId="179" applyFont="1" applyBorder="1" applyAlignment="1">
      <alignment vertical="center" wrapText="1"/>
    </xf>
    <xf numFmtId="0" fontId="62" fillId="0" borderId="8" xfId="179" applyFont="1" applyBorder="1" applyAlignment="1">
      <alignment vertical="center" wrapText="1"/>
    </xf>
    <xf numFmtId="0" fontId="57" fillId="0" borderId="0" xfId="179" applyFont="1" applyAlignment="1">
      <alignment horizontal="center" vertical="center"/>
    </xf>
    <xf numFmtId="0" fontId="62" fillId="0" borderId="0" xfId="179" applyFont="1" applyAlignment="1">
      <alignment vertical="center"/>
    </xf>
    <xf numFmtId="0" fontId="62" fillId="0" borderId="0" xfId="179" applyFont="1" applyAlignment="1">
      <alignment vertical="center" wrapText="1"/>
    </xf>
    <xf numFmtId="168" fontId="64" fillId="0" borderId="0" xfId="180" applyNumberFormat="1" applyFont="1" applyFill="1" applyBorder="1" applyAlignment="1">
      <alignment horizontal="center" vertical="center"/>
    </xf>
    <xf numFmtId="168" fontId="62" fillId="0" borderId="0" xfId="180" applyNumberFormat="1" applyFont="1" applyFill="1" applyBorder="1" applyAlignment="1">
      <alignment horizontal="center" vertical="center"/>
    </xf>
    <xf numFmtId="0" fontId="68" fillId="0" borderId="0" xfId="179" applyFont="1" applyAlignment="1">
      <alignment horizontal="center" vertical="center"/>
    </xf>
    <xf numFmtId="173" fontId="68" fillId="0" borderId="0" xfId="179" applyNumberFormat="1" applyFont="1" applyAlignment="1">
      <alignment horizontal="center" vertical="center"/>
    </xf>
    <xf numFmtId="0" fontId="69" fillId="0" borderId="0" xfId="179" applyFont="1" applyAlignment="1">
      <alignment horizontal="center" vertical="center"/>
    </xf>
    <xf numFmtId="4" fontId="70" fillId="4" borderId="0" xfId="62" applyNumberFormat="1" applyFont="1" applyFill="1" applyAlignment="1">
      <alignment horizontal="right" vertical="center"/>
    </xf>
    <xf numFmtId="0" fontId="70" fillId="4" borderId="0" xfId="62" applyFont="1" applyFill="1" applyAlignment="1">
      <alignment horizontal="right"/>
    </xf>
    <xf numFmtId="0" fontId="71" fillId="4" borderId="0" xfId="62" applyFont="1" applyFill="1" applyAlignment="1">
      <alignment horizontal="left"/>
    </xf>
    <xf numFmtId="0" fontId="53" fillId="0" borderId="0" xfId="179" applyFont="1" applyAlignment="1">
      <alignment horizontal="center" vertical="center"/>
    </xf>
    <xf numFmtId="0" fontId="53" fillId="0" borderId="0" xfId="179" applyFont="1" applyAlignment="1">
      <alignment horizontal="right" vertical="center"/>
    </xf>
    <xf numFmtId="171" fontId="74" fillId="0" borderId="0" xfId="179" applyNumberFormat="1" applyFont="1" applyAlignment="1">
      <alignment horizontal="center" vertical="center"/>
    </xf>
    <xf numFmtId="171" fontId="53" fillId="0" borderId="0" xfId="179" applyNumberFormat="1" applyFont="1" applyAlignment="1">
      <alignment horizontal="center" vertical="center"/>
    </xf>
    <xf numFmtId="168" fontId="62" fillId="7" borderId="8" xfId="180" applyNumberFormat="1" applyFont="1" applyFill="1" applyBorder="1" applyAlignment="1">
      <alignment horizontal="center" vertical="center"/>
    </xf>
    <xf numFmtId="168" fontId="62" fillId="7" borderId="5" xfId="180" applyNumberFormat="1" applyFont="1" applyFill="1" applyBorder="1" applyAlignment="1">
      <alignment horizontal="center" vertical="center"/>
    </xf>
    <xf numFmtId="172" fontId="57" fillId="0" borderId="0" xfId="179" applyNumberFormat="1" applyFont="1" applyAlignment="1">
      <alignment horizontal="center" vertical="center"/>
    </xf>
    <xf numFmtId="171" fontId="70" fillId="4" borderId="0" xfId="62" applyNumberFormat="1" applyFont="1" applyFill="1"/>
    <xf numFmtId="2" fontId="67" fillId="3" borderId="8" xfId="151" applyNumberFormat="1" applyFont="1" applyFill="1" applyBorder="1" applyAlignment="1">
      <alignment horizontal="left" vertical="center" wrapText="1"/>
    </xf>
    <xf numFmtId="0" fontId="67" fillId="3" borderId="8" xfId="151" applyFont="1" applyFill="1" applyBorder="1" applyAlignment="1">
      <alignment horizontal="left" vertical="center" wrapText="1"/>
    </xf>
    <xf numFmtId="175" fontId="62" fillId="0" borderId="0" xfId="179" applyNumberFormat="1" applyFont="1" applyAlignment="1">
      <alignment horizontal="center" vertical="center"/>
    </xf>
    <xf numFmtId="0" fontId="57" fillId="0" borderId="0" xfId="179" applyFont="1" applyAlignment="1">
      <alignment horizontal="center"/>
    </xf>
    <xf numFmtId="0" fontId="68" fillId="0" borderId="0" xfId="179" applyFont="1" applyAlignment="1">
      <alignment horizontal="center"/>
    </xf>
    <xf numFmtId="0" fontId="68" fillId="0" borderId="4" xfId="179" applyFont="1" applyBorder="1" applyAlignment="1">
      <alignment horizontal="center"/>
    </xf>
    <xf numFmtId="168" fontId="8" fillId="0" borderId="0" xfId="179" applyNumberFormat="1" applyAlignment="1">
      <alignment horizontal="center" vertical="center"/>
    </xf>
    <xf numFmtId="172" fontId="54" fillId="0" borderId="0" xfId="179" applyNumberFormat="1" applyFont="1" applyAlignment="1">
      <alignment horizontal="center" vertical="center"/>
    </xf>
    <xf numFmtId="0" fontId="5" fillId="0" borderId="0" xfId="179" applyFont="1" applyAlignment="1">
      <alignment horizontal="center" vertical="center"/>
    </xf>
    <xf numFmtId="176" fontId="8" fillId="0" borderId="0" xfId="179" applyNumberFormat="1" applyAlignment="1">
      <alignment horizontal="center" vertical="center"/>
    </xf>
    <xf numFmtId="0" fontId="62" fillId="0" borderId="0" xfId="179" applyFont="1" applyAlignment="1">
      <alignment horizontal="center" vertical="center"/>
    </xf>
    <xf numFmtId="169" fontId="72" fillId="5" borderId="9" xfId="0" applyNumberFormat="1" applyFont="1" applyFill="1" applyBorder="1" applyAlignment="1">
      <alignment horizontal="center" vertical="top"/>
    </xf>
    <xf numFmtId="170" fontId="73" fillId="0" borderId="9" xfId="179" applyNumberFormat="1" applyFont="1" applyBorder="1" applyAlignment="1">
      <alignment horizontal="center" vertical="center"/>
    </xf>
    <xf numFmtId="172" fontId="68" fillId="0" borderId="0" xfId="179" applyNumberFormat="1" applyFont="1" applyAlignment="1">
      <alignment horizontal="center" vertical="center"/>
    </xf>
    <xf numFmtId="172" fontId="8" fillId="0" borderId="0" xfId="179" applyNumberFormat="1" applyAlignment="1">
      <alignment horizontal="center" vertical="center"/>
    </xf>
    <xf numFmtId="173" fontId="62" fillId="0" borderId="0" xfId="179" applyNumberFormat="1" applyFont="1" applyAlignment="1">
      <alignment horizontal="center" vertical="center"/>
    </xf>
    <xf numFmtId="0" fontId="68" fillId="0" borderId="0" xfId="179" applyFont="1" applyAlignment="1">
      <alignment horizontal="left"/>
    </xf>
    <xf numFmtId="43" fontId="53" fillId="0" borderId="9" xfId="179" applyNumberFormat="1" applyFont="1" applyBorder="1" applyAlignment="1">
      <alignment horizontal="center" vertical="center"/>
    </xf>
    <xf numFmtId="43" fontId="68" fillId="0" borderId="9" xfId="179" applyNumberFormat="1" applyFont="1" applyBorder="1" applyAlignment="1">
      <alignment horizontal="center" vertical="center"/>
    </xf>
    <xf numFmtId="0" fontId="57" fillId="7" borderId="8" xfId="179" applyFont="1" applyFill="1" applyBorder="1" applyAlignment="1">
      <alignment horizontal="center" vertical="center" wrapText="1"/>
    </xf>
    <xf numFmtId="4" fontId="4" fillId="0" borderId="0" xfId="179" applyNumberFormat="1" applyFont="1" applyAlignment="1">
      <alignment horizontal="center" vertical="center"/>
    </xf>
    <xf numFmtId="4" fontId="8" fillId="0" borderId="0" xfId="179" applyNumberFormat="1" applyAlignment="1">
      <alignment horizontal="center" vertical="center"/>
    </xf>
    <xf numFmtId="0" fontId="57" fillId="0" borderId="0" xfId="179" applyFont="1" applyBorder="1" applyAlignment="1">
      <alignment horizontal="left" vertical="center"/>
    </xf>
    <xf numFmtId="0" fontId="61" fillId="0" borderId="0" xfId="179" applyFont="1" applyFill="1" applyAlignment="1">
      <alignment vertical="top"/>
    </xf>
    <xf numFmtId="0" fontId="61" fillId="0" borderId="0" xfId="179" applyFont="1" applyFill="1"/>
    <xf numFmtId="0" fontId="3" fillId="0" borderId="0" xfId="179" applyFont="1" applyAlignment="1">
      <alignment horizontal="center"/>
    </xf>
    <xf numFmtId="0" fontId="2" fillId="5" borderId="0" xfId="179" applyFont="1" applyFill="1" applyAlignment="1">
      <alignment horizontal="left" vertical="center"/>
    </xf>
    <xf numFmtId="0" fontId="2" fillId="5" borderId="0" xfId="179" applyFont="1" applyFill="1" applyAlignment="1">
      <alignment horizontal="center" vertical="center"/>
    </xf>
    <xf numFmtId="0" fontId="57" fillId="0" borderId="8" xfId="179" applyFont="1" applyFill="1" applyBorder="1" applyAlignment="1">
      <alignment horizontal="center" vertical="center" wrapText="1"/>
    </xf>
    <xf numFmtId="0" fontId="57" fillId="0" borderId="5" xfId="179" applyFont="1" applyFill="1" applyBorder="1" applyAlignment="1">
      <alignment horizontal="left" vertical="center" wrapText="1"/>
    </xf>
    <xf numFmtId="168" fontId="64" fillId="2" borderId="8" xfId="180" applyNumberFormat="1" applyFont="1" applyFill="1" applyBorder="1" applyAlignment="1">
      <alignment horizontal="center" vertical="center"/>
    </xf>
    <xf numFmtId="0" fontId="57" fillId="2" borderId="8" xfId="177" applyFont="1" applyFill="1" applyBorder="1" applyAlignment="1">
      <alignment horizontal="left" vertical="center" wrapText="1"/>
    </xf>
    <xf numFmtId="168" fontId="65" fillId="2" borderId="8" xfId="180" applyNumberFormat="1" applyFont="1" applyFill="1" applyBorder="1" applyAlignment="1">
      <alignment horizontal="center" vertical="center"/>
    </xf>
    <xf numFmtId="168" fontId="66" fillId="2" borderId="8" xfId="180" applyNumberFormat="1" applyFont="1" applyFill="1" applyBorder="1" applyAlignment="1">
      <alignment horizontal="center" vertical="center"/>
    </xf>
    <xf numFmtId="0" fontId="62" fillId="2" borderId="8" xfId="179" applyFont="1" applyFill="1" applyBorder="1" applyAlignment="1">
      <alignment vertical="center"/>
    </xf>
    <xf numFmtId="0" fontId="1" fillId="0" borderId="0" xfId="179" applyFont="1" applyAlignment="1">
      <alignment horizontal="center"/>
    </xf>
    <xf numFmtId="4" fontId="68" fillId="0" borderId="0" xfId="179" applyNumberFormat="1" applyFont="1" applyAlignment="1">
      <alignment horizontal="center" vertical="center"/>
    </xf>
    <xf numFmtId="177" fontId="8" fillId="0" borderId="0" xfId="179" applyNumberFormat="1" applyAlignment="1">
      <alignment horizontal="center" vertical="center"/>
    </xf>
    <xf numFmtId="0" fontId="64" fillId="0" borderId="6" xfId="179" applyFont="1" applyBorder="1" applyAlignment="1">
      <alignment horizontal="right" vertical="center"/>
    </xf>
    <xf numFmtId="0" fontId="62" fillId="0" borderId="8" xfId="179" applyFont="1" applyBorder="1" applyAlignment="1">
      <alignment horizontal="center" vertical="center" wrapText="1"/>
    </xf>
    <xf numFmtId="0" fontId="61" fillId="0" borderId="0" xfId="179" applyFont="1" applyAlignment="1">
      <alignment horizontal="center" vertical="top" wrapText="1"/>
    </xf>
    <xf numFmtId="0" fontId="64" fillId="0" borderId="7" xfId="179" applyFont="1" applyBorder="1" applyAlignment="1">
      <alignment horizontal="left" vertical="center"/>
    </xf>
    <xf numFmtId="0" fontId="66" fillId="0" borderId="6" xfId="179" applyFont="1" applyBorder="1" applyAlignment="1">
      <alignment horizontal="right" vertical="center"/>
    </xf>
    <xf numFmtId="0" fontId="66" fillId="0" borderId="7" xfId="179" applyFont="1" applyBorder="1" applyAlignment="1">
      <alignment horizontal="right" vertical="center"/>
    </xf>
    <xf numFmtId="0" fontId="66" fillId="0" borderId="5" xfId="179" applyFont="1" applyBorder="1" applyAlignment="1">
      <alignment horizontal="right" vertical="center"/>
    </xf>
    <xf numFmtId="0" fontId="64" fillId="0" borderId="6" xfId="179" applyFont="1" applyBorder="1" applyAlignment="1">
      <alignment horizontal="right" vertical="center"/>
    </xf>
    <xf numFmtId="0" fontId="64" fillId="0" borderId="7" xfId="179" applyFont="1" applyBorder="1" applyAlignment="1">
      <alignment horizontal="right" vertical="center"/>
    </xf>
    <xf numFmtId="0" fontId="64" fillId="0" borderId="5" xfId="179" applyFont="1" applyBorder="1" applyAlignment="1">
      <alignment horizontal="right" vertical="center"/>
    </xf>
    <xf numFmtId="0" fontId="64" fillId="0" borderId="5" xfId="179" applyFont="1" applyBorder="1" applyAlignment="1">
      <alignment horizontal="left" vertical="center"/>
    </xf>
    <xf numFmtId="0" fontId="60" fillId="0" borderId="0" xfId="179" applyFont="1" applyAlignment="1">
      <alignment horizontal="left"/>
    </xf>
    <xf numFmtId="0" fontId="61" fillId="0" borderId="0" xfId="179" applyFont="1" applyAlignment="1">
      <alignment horizontal="left"/>
    </xf>
    <xf numFmtId="0" fontId="62" fillId="0" borderId="8" xfId="179" applyFont="1" applyBorder="1" applyAlignment="1">
      <alignment horizontal="center" vertical="center" wrapText="1"/>
    </xf>
    <xf numFmtId="0" fontId="53" fillId="0" borderId="0" xfId="179" applyFont="1" applyAlignment="1">
      <alignment horizontal="center"/>
    </xf>
    <xf numFmtId="0" fontId="61" fillId="0" borderId="4" xfId="179" applyFont="1" applyBorder="1" applyAlignment="1">
      <alignment horizontal="center" vertical="center" wrapText="1"/>
    </xf>
    <xf numFmtId="0" fontId="61" fillId="0" borderId="0" xfId="179" applyFont="1" applyAlignment="1">
      <alignment horizontal="center" vertical="top" wrapText="1"/>
    </xf>
    <xf numFmtId="0" fontId="61" fillId="0" borderId="0" xfId="179" applyFont="1" applyAlignment="1">
      <alignment horizontal="left" vertical="top"/>
    </xf>
    <xf numFmtId="0" fontId="61" fillId="0" borderId="0" xfId="179" applyFont="1" applyFill="1" applyAlignment="1">
      <alignment horizontal="left" vertical="top" wrapText="1"/>
    </xf>
    <xf numFmtId="0" fontId="61" fillId="0" borderId="0" xfId="179" applyFont="1" applyFill="1" applyAlignment="1">
      <alignment horizontal="left"/>
    </xf>
    <xf numFmtId="0" fontId="64" fillId="0" borderId="7" xfId="179" applyFont="1" applyBorder="1" applyAlignment="1">
      <alignment horizontal="left" vertical="center" wrapText="1"/>
    </xf>
    <xf numFmtId="0" fontId="61" fillId="0" borderId="0" xfId="179" applyFont="1" applyAlignment="1">
      <alignment horizontal="left" wrapText="1"/>
    </xf>
    <xf numFmtId="0" fontId="75" fillId="0" borderId="0" xfId="179" applyFont="1" applyAlignment="1">
      <alignment horizontal="center"/>
    </xf>
    <xf numFmtId="4" fontId="57" fillId="0" borderId="0" xfId="179" applyNumberFormat="1" applyFont="1" applyAlignment="1">
      <alignment horizontal="center" vertical="center" wrapText="1"/>
    </xf>
    <xf numFmtId="170" fontId="57" fillId="0" borderId="0" xfId="179" applyNumberFormat="1" applyFont="1" applyAlignment="1">
      <alignment horizontal="center" vertical="center" wrapText="1"/>
    </xf>
    <xf numFmtId="0" fontId="68" fillId="0" borderId="0" xfId="179" applyFont="1" applyAlignment="1">
      <alignment horizontal="right"/>
    </xf>
    <xf numFmtId="4" fontId="8" fillId="0" borderId="0" xfId="179" applyNumberFormat="1"/>
  </cellXfs>
  <cellStyles count="186">
    <cellStyle name="Normal" xfId="135"/>
    <cellStyle name="Normal 10" xfId="172"/>
    <cellStyle name="Normal 11" xfId="174"/>
    <cellStyle name="Normal 12" xfId="176"/>
    <cellStyle name="Normal 2" xfId="137"/>
    <cellStyle name="Normal 3" xfId="139"/>
    <cellStyle name="Normal 4" xfId="141"/>
    <cellStyle name="Normal 5" xfId="143"/>
    <cellStyle name="Normal 6" xfId="145"/>
    <cellStyle name="Normal 7" xfId="147"/>
    <cellStyle name="Normal 8" xfId="149"/>
    <cellStyle name="Normal 9" xfId="159"/>
    <cellStyle name="Акт" xfId="1"/>
    <cellStyle name="АктМТСН" xfId="2"/>
    <cellStyle name="АктМТСН 2" xfId="3"/>
    <cellStyle name="АктМТСН 3" xfId="4"/>
    <cellStyle name="ВедРесурсов" xfId="5"/>
    <cellStyle name="ВедРесурсовАкт" xfId="6"/>
    <cellStyle name="Итоги" xfId="7"/>
    <cellStyle name="ИтогоАктБазЦ" xfId="8"/>
    <cellStyle name="ИтогоАктБИМ" xfId="9"/>
    <cellStyle name="ИтогоАктБИМ 2" xfId="10"/>
    <cellStyle name="ИтогоАктБИМ 3" xfId="11"/>
    <cellStyle name="ИтогоАктРесМет" xfId="12"/>
    <cellStyle name="ИтогоАктРесМет 2" xfId="13"/>
    <cellStyle name="ИтогоАктРесМет 3" xfId="14"/>
    <cellStyle name="ИтогоАктТекЦ" xfId="15"/>
    <cellStyle name="ИтогоБазЦ" xfId="16"/>
    <cellStyle name="ИтогоБИМ" xfId="17"/>
    <cellStyle name="ИтогоБИМ 2" xfId="18"/>
    <cellStyle name="ИтогоБИМ 3" xfId="19"/>
    <cellStyle name="ИтогоРесМет" xfId="20"/>
    <cellStyle name="ИтогоРесМет 2" xfId="21"/>
    <cellStyle name="ИтогоРесМет 3" xfId="22"/>
    <cellStyle name="ИтогоТекЦ" xfId="23"/>
    <cellStyle name="ЛокСмета" xfId="24"/>
    <cellStyle name="ЛокСмМТСН" xfId="25"/>
    <cellStyle name="ЛокСмМТСН 2" xfId="26"/>
    <cellStyle name="ЛокСмМТСН 3" xfId="27"/>
    <cellStyle name="ЛокСмМТСН 4" xfId="28"/>
    <cellStyle name="М29" xfId="29"/>
    <cellStyle name="М29 2" xfId="30"/>
    <cellStyle name="М29 3" xfId="31"/>
    <cellStyle name="ОбСмета" xfId="32"/>
    <cellStyle name="ОбСмета 2" xfId="33"/>
    <cellStyle name="ОбСмета 3" xfId="34"/>
    <cellStyle name="Обычный" xfId="0" builtinId="0"/>
    <cellStyle name="Обычный 10" xfId="35"/>
    <cellStyle name="Обычный 100" xfId="177"/>
    <cellStyle name="Обычный 101" xfId="181"/>
    <cellStyle name="Обычный 102" xfId="182"/>
    <cellStyle name="Обычный 103" xfId="184"/>
    <cellStyle name="Обычный 11" xfId="36"/>
    <cellStyle name="Обычный 12" xfId="37"/>
    <cellStyle name="Обычный 13" xfId="38"/>
    <cellStyle name="Обычный 14" xfId="39"/>
    <cellStyle name="Обычный 15" xfId="40"/>
    <cellStyle name="Обычный 16" xfId="41"/>
    <cellStyle name="Обычный 17" xfId="42"/>
    <cellStyle name="Обычный 18" xfId="43"/>
    <cellStyle name="Обычный 19" xfId="44"/>
    <cellStyle name="Обычный 2" xfId="45"/>
    <cellStyle name="Обычный 2 2" xfId="46"/>
    <cellStyle name="Обычный 2 2 2" xfId="47"/>
    <cellStyle name="Обычный 2 2 2 2" xfId="151"/>
    <cellStyle name="Обычный 2 2 3" xfId="48"/>
    <cellStyle name="Обычный 2 2 4 2" xfId="164"/>
    <cellStyle name="Обычный 2 3" xfId="49"/>
    <cellStyle name="Обычный 2 4 2 2" xfId="165"/>
    <cellStyle name="Обычный 2_Мартемьянова 126_12 испарав лен после замеч" xfId="50"/>
    <cellStyle name="Обычный 20" xfId="51"/>
    <cellStyle name="Обычный 21" xfId="52"/>
    <cellStyle name="Обычный 22" xfId="53"/>
    <cellStyle name="Обычный 23" xfId="54"/>
    <cellStyle name="Обычный 24" xfId="55"/>
    <cellStyle name="Обычный 25" xfId="56"/>
    <cellStyle name="Обычный 26" xfId="57"/>
    <cellStyle name="Обычный 27" xfId="58"/>
    <cellStyle name="Обычный 28" xfId="59"/>
    <cellStyle name="Обычный 29" xfId="60"/>
    <cellStyle name="Обычный 3" xfId="61"/>
    <cellStyle name="Обычный 3 2" xfId="62"/>
    <cellStyle name="Обычный 3 3" xfId="152"/>
    <cellStyle name="Обычный 3 3 2" xfId="166"/>
    <cellStyle name="Обычный 3_Мартемьянова 126_12 испарав лен после замеч" xfId="63"/>
    <cellStyle name="Обычный 30" xfId="64"/>
    <cellStyle name="Обычный 31" xfId="65"/>
    <cellStyle name="Обычный 32" xfId="66"/>
    <cellStyle name="Обычный 33" xfId="67"/>
    <cellStyle name="Обычный 34" xfId="68"/>
    <cellStyle name="Обычный 35" xfId="69"/>
    <cellStyle name="Обычный 36" xfId="70"/>
    <cellStyle name="Обычный 37" xfId="71"/>
    <cellStyle name="Обычный 38" xfId="72"/>
    <cellStyle name="Обычный 39" xfId="73"/>
    <cellStyle name="Обычный 4" xfId="74"/>
    <cellStyle name="Обычный 40" xfId="75"/>
    <cellStyle name="Обычный 41" xfId="76"/>
    <cellStyle name="Обычный 42" xfId="77"/>
    <cellStyle name="Обычный 43" xfId="78"/>
    <cellStyle name="Обычный 44" xfId="79"/>
    <cellStyle name="Обычный 45" xfId="80"/>
    <cellStyle name="Обычный 46" xfId="81"/>
    <cellStyle name="Обычный 47" xfId="82"/>
    <cellStyle name="Обычный 48" xfId="83"/>
    <cellStyle name="Обычный 49" xfId="84"/>
    <cellStyle name="Обычный 5" xfId="85"/>
    <cellStyle name="Обычный 50" xfId="86"/>
    <cellStyle name="Обычный 51" xfId="87"/>
    <cellStyle name="Обычный 52" xfId="88"/>
    <cellStyle name="Обычный 53" xfId="89"/>
    <cellStyle name="Обычный 54" xfId="90"/>
    <cellStyle name="Обычный 55" xfId="91"/>
    <cellStyle name="Обычный 56" xfId="92"/>
    <cellStyle name="Обычный 57" xfId="93"/>
    <cellStyle name="Обычный 58" xfId="94"/>
    <cellStyle name="Обычный 59" xfId="95"/>
    <cellStyle name="Обычный 6" xfId="96"/>
    <cellStyle name="Обычный 60" xfId="97"/>
    <cellStyle name="Обычный 61" xfId="98"/>
    <cellStyle name="Обычный 62" xfId="99"/>
    <cellStyle name="Обычный 63" xfId="100"/>
    <cellStyle name="Обычный 63 2 2" xfId="153"/>
    <cellStyle name="Обычный 63 2 2 2" xfId="150"/>
    <cellStyle name="Обычный 63 2 2 3" xfId="156"/>
    <cellStyle name="Обычный 64" xfId="101"/>
    <cellStyle name="Обычный 65" xfId="102"/>
    <cellStyle name="Обычный 65 2" xfId="179"/>
    <cellStyle name="Обычный 66" xfId="103"/>
    <cellStyle name="Обычный 67" xfId="104"/>
    <cellStyle name="Обычный 68" xfId="105"/>
    <cellStyle name="Обычный 69" xfId="106"/>
    <cellStyle name="Обычный 7" xfId="107"/>
    <cellStyle name="Обычный 70" xfId="108"/>
    <cellStyle name="Обычный 71" xfId="109"/>
    <cellStyle name="Обычный 72" xfId="110"/>
    <cellStyle name="Обычный 73" xfId="111"/>
    <cellStyle name="Обычный 73 2" xfId="157"/>
    <cellStyle name="Обычный 74" xfId="112"/>
    <cellStyle name="Обычный 75" xfId="113"/>
    <cellStyle name="Обычный 75 2" xfId="160"/>
    <cellStyle name="Обычный 76" xfId="114"/>
    <cellStyle name="Обычный 77" xfId="115"/>
    <cellStyle name="Обычный 78" xfId="116"/>
    <cellStyle name="Обычный 79" xfId="117"/>
    <cellStyle name="Обычный 8" xfId="118"/>
    <cellStyle name="Обычный 8 2" xfId="154"/>
    <cellStyle name="Обычный 80" xfId="119"/>
    <cellStyle name="Обычный 81" xfId="120"/>
    <cellStyle name="Обычный 82" xfId="134"/>
    <cellStyle name="Обычный 83" xfId="136"/>
    <cellStyle name="Обычный 84" xfId="138"/>
    <cellStyle name="Обычный 85" xfId="140"/>
    <cellStyle name="Обычный 86" xfId="142"/>
    <cellStyle name="Обычный 87" xfId="144"/>
    <cellStyle name="Обычный 88" xfId="146"/>
    <cellStyle name="Обычный 89" xfId="148"/>
    <cellStyle name="Обычный 9" xfId="121"/>
    <cellStyle name="Обычный 90" xfId="158"/>
    <cellStyle name="Обычный 91" xfId="161"/>
    <cellStyle name="Обычный 92" xfId="162"/>
    <cellStyle name="Обычный 93" xfId="163"/>
    <cellStyle name="Обычный 94" xfId="168"/>
    <cellStyle name="Обычный 95" xfId="169"/>
    <cellStyle name="Обычный 96" xfId="170"/>
    <cellStyle name="Обычный 97" xfId="171"/>
    <cellStyle name="Обычный 98" xfId="173"/>
    <cellStyle name="Обычный 99" xfId="175"/>
    <cellStyle name="Параметр" xfId="122"/>
    <cellStyle name="ПеременныеСметы" xfId="123"/>
    <cellStyle name="Процентный 2" xfId="167"/>
    <cellStyle name="РесСмета" xfId="124"/>
    <cellStyle name="СводкаСтоимРаб" xfId="125"/>
    <cellStyle name="СводРасч" xfId="126"/>
    <cellStyle name="СводРасч 2" xfId="127"/>
    <cellStyle name="СводРасч 3" xfId="128"/>
    <cellStyle name="Стиль 1_АКТ" xfId="155"/>
    <cellStyle name="Титул" xfId="129"/>
    <cellStyle name="Финансовый [0] 2" xfId="130"/>
    <cellStyle name="Финансовый 2" xfId="131"/>
    <cellStyle name="Финансовый 3" xfId="178"/>
    <cellStyle name="Финансовый 3 2" xfId="180"/>
    <cellStyle name="Финансовый 4" xfId="183"/>
    <cellStyle name="Финансовый 5" xfId="185"/>
    <cellStyle name="Хвост" xfId="132"/>
    <cellStyle name="Экспертиза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122"/>
  <sheetViews>
    <sheetView view="pageBreakPreview" topLeftCell="A94" zoomScale="80" zoomScaleNormal="80" zoomScaleSheetLayoutView="80" workbookViewId="0">
      <selection activeCell="H120" sqref="H120"/>
    </sheetView>
  </sheetViews>
  <sheetFormatPr defaultColWidth="9.33203125" defaultRowHeight="15" x14ac:dyDescent="0.25"/>
  <cols>
    <col min="1" max="1" width="6" style="1" customWidth="1"/>
    <col min="2" max="2" width="33.6640625" style="1" customWidth="1"/>
    <col min="3" max="3" width="63.33203125" style="1" customWidth="1"/>
    <col min="4" max="4" width="31.5" style="1" customWidth="1"/>
    <col min="5" max="5" width="28" style="1" customWidth="1"/>
    <col min="6" max="6" width="23.1640625" style="1" customWidth="1"/>
    <col min="7" max="8" width="28.33203125" style="1" customWidth="1"/>
    <col min="9" max="9" width="27.83203125" style="1" customWidth="1"/>
    <col min="10" max="10" width="32" style="1" customWidth="1"/>
    <col min="11" max="11" width="28.83203125" style="1" bestFit="1" customWidth="1"/>
    <col min="12" max="12" width="31.33203125" style="1" customWidth="1"/>
    <col min="13" max="16384" width="9.33203125" style="1"/>
  </cols>
  <sheetData>
    <row r="1" spans="1:9" s="10" customFormat="1" ht="30" customHeight="1" x14ac:dyDescent="0.3">
      <c r="A1" s="11"/>
      <c r="B1" s="128" t="s">
        <v>0</v>
      </c>
      <c r="C1" s="128"/>
      <c r="D1" s="128"/>
      <c r="E1" s="128"/>
      <c r="F1" s="12"/>
      <c r="G1" s="128"/>
      <c r="H1" s="128"/>
    </row>
    <row r="2" spans="1:9" s="10" customFormat="1" ht="18.75" x14ac:dyDescent="0.3">
      <c r="A2" s="11"/>
      <c r="B2" s="129"/>
      <c r="C2" s="129"/>
      <c r="D2" s="129"/>
      <c r="E2" s="129"/>
      <c r="F2" s="13"/>
      <c r="G2" s="129"/>
      <c r="H2" s="129"/>
    </row>
    <row r="3" spans="1:9" s="10" customFormat="1" ht="43.5" customHeight="1" x14ac:dyDescent="0.3">
      <c r="A3" s="11"/>
      <c r="B3" s="135" t="s">
        <v>94</v>
      </c>
      <c r="C3" s="135"/>
      <c r="D3" s="102"/>
      <c r="E3" s="102"/>
      <c r="F3" s="14"/>
      <c r="G3" s="134"/>
      <c r="H3" s="134"/>
    </row>
    <row r="4" spans="1:9" s="10" customFormat="1" ht="18.75" x14ac:dyDescent="0.3">
      <c r="A4" s="11"/>
      <c r="B4" s="135"/>
      <c r="C4" s="135"/>
      <c r="D4" s="103"/>
      <c r="E4" s="103"/>
      <c r="F4" s="13"/>
      <c r="G4" s="129"/>
      <c r="H4" s="129"/>
    </row>
    <row r="5" spans="1:9" s="10" customFormat="1" ht="33.75" customHeight="1" x14ac:dyDescent="0.3">
      <c r="A5" s="11"/>
      <c r="B5" s="136" t="s">
        <v>95</v>
      </c>
      <c r="C5" s="136"/>
      <c r="D5" s="136"/>
      <c r="E5" s="136"/>
      <c r="F5" s="13"/>
      <c r="G5" s="129"/>
      <c r="H5" s="129"/>
    </row>
    <row r="6" spans="1:9" s="10" customFormat="1" ht="40.5" customHeight="1" x14ac:dyDescent="0.3">
      <c r="A6" s="11"/>
      <c r="B6" s="138" t="s">
        <v>106</v>
      </c>
      <c r="C6" s="138"/>
      <c r="D6" s="138"/>
      <c r="E6" s="138"/>
      <c r="F6" s="15"/>
      <c r="G6" s="138"/>
      <c r="H6" s="138"/>
    </row>
    <row r="7" spans="1:9" s="10" customFormat="1" ht="18.75" x14ac:dyDescent="0.3">
      <c r="A7" s="11"/>
      <c r="B7" s="16" t="s">
        <v>8</v>
      </c>
      <c r="C7" s="11"/>
      <c r="D7" s="11"/>
      <c r="E7" s="11"/>
      <c r="F7" s="16"/>
      <c r="G7" s="11"/>
      <c r="H7" s="11"/>
    </row>
    <row r="8" spans="1:9" s="10" customFormat="1" ht="18.75" x14ac:dyDescent="0.3">
      <c r="A8" s="11"/>
      <c r="B8" s="16"/>
      <c r="C8" s="11"/>
      <c r="D8" s="11"/>
      <c r="E8" s="11"/>
      <c r="F8" s="16"/>
      <c r="G8" s="11"/>
      <c r="H8" s="11"/>
    </row>
    <row r="9" spans="1:9" s="10" customFormat="1" ht="28.5" customHeight="1" x14ac:dyDescent="0.35">
      <c r="A9" s="11"/>
      <c r="B9" s="131" t="s">
        <v>9</v>
      </c>
      <c r="C9" s="131"/>
      <c r="D9" s="131"/>
      <c r="E9" s="131"/>
      <c r="F9" s="131"/>
      <c r="G9" s="131"/>
      <c r="H9" s="131"/>
    </row>
    <row r="10" spans="1:9" s="10" customFormat="1" ht="18.75" x14ac:dyDescent="0.3">
      <c r="A10" s="11"/>
      <c r="B10" s="16"/>
      <c r="C10" s="11"/>
      <c r="D10" s="11"/>
      <c r="E10" s="11"/>
      <c r="F10" s="16"/>
      <c r="G10" s="11"/>
      <c r="H10" s="11"/>
    </row>
    <row r="11" spans="1:9" s="10" customFormat="1" ht="54.75" customHeight="1" x14ac:dyDescent="0.25">
      <c r="A11" s="15"/>
      <c r="B11" s="132" t="s">
        <v>108</v>
      </c>
      <c r="C11" s="132"/>
      <c r="D11" s="132"/>
      <c r="E11" s="132"/>
      <c r="F11" s="132"/>
      <c r="G11" s="132"/>
      <c r="H11" s="132"/>
    </row>
    <row r="12" spans="1:9" s="10" customFormat="1" ht="18" x14ac:dyDescent="0.25">
      <c r="A12" s="14"/>
      <c r="B12" s="133" t="s">
        <v>10</v>
      </c>
      <c r="C12" s="133"/>
      <c r="D12" s="133"/>
      <c r="E12" s="133"/>
      <c r="F12" s="133"/>
      <c r="G12" s="133"/>
      <c r="H12" s="133"/>
    </row>
    <row r="13" spans="1:9" s="10" customFormat="1" ht="15" customHeight="1" x14ac:dyDescent="0.25">
      <c r="A13" s="14"/>
      <c r="B13" s="17"/>
      <c r="C13" s="101"/>
      <c r="D13" s="17"/>
      <c r="E13" s="17"/>
      <c r="F13" s="17"/>
      <c r="G13" s="17"/>
      <c r="H13" s="17"/>
    </row>
    <row r="14" spans="1:9" s="10" customFormat="1" ht="26.45" customHeight="1" x14ac:dyDescent="0.25">
      <c r="A14" s="14"/>
      <c r="B14" s="17"/>
      <c r="C14" s="101"/>
      <c r="D14" s="18" t="s">
        <v>109</v>
      </c>
      <c r="E14" s="17"/>
      <c r="F14" s="17"/>
      <c r="G14" s="17"/>
      <c r="H14" s="17"/>
    </row>
    <row r="15" spans="1:9" s="10" customFormat="1" ht="18.75" x14ac:dyDescent="0.3">
      <c r="A15" s="19" t="s">
        <v>11</v>
      </c>
      <c r="B15" s="11"/>
      <c r="C15" s="20"/>
      <c r="D15" s="21" t="s">
        <v>110</v>
      </c>
      <c r="E15" s="22"/>
      <c r="F15" s="11"/>
      <c r="G15" s="21"/>
      <c r="H15" s="21" t="s">
        <v>111</v>
      </c>
    </row>
    <row r="16" spans="1:9" s="8" customFormat="1" ht="22.5" customHeight="1" x14ac:dyDescent="0.25">
      <c r="A16" s="130" t="s">
        <v>1</v>
      </c>
      <c r="B16" s="130" t="s">
        <v>2</v>
      </c>
      <c r="C16" s="130" t="s">
        <v>3</v>
      </c>
      <c r="D16" s="130" t="s">
        <v>60</v>
      </c>
      <c r="E16" s="130"/>
      <c r="F16" s="130"/>
      <c r="G16" s="130"/>
      <c r="H16" s="130" t="s">
        <v>12</v>
      </c>
      <c r="I16" s="9"/>
    </row>
    <row r="17" spans="1:12" s="8" customFormat="1" ht="35.25" customHeight="1" x14ac:dyDescent="0.25">
      <c r="A17" s="130"/>
      <c r="B17" s="130"/>
      <c r="C17" s="130"/>
      <c r="D17" s="23" t="s">
        <v>13</v>
      </c>
      <c r="E17" s="23" t="s">
        <v>14</v>
      </c>
      <c r="F17" s="24" t="s">
        <v>15</v>
      </c>
      <c r="G17" s="24" t="s">
        <v>16</v>
      </c>
      <c r="H17" s="130"/>
    </row>
    <row r="18" spans="1:12" s="7" customFormat="1" ht="18.75" customHeight="1" x14ac:dyDescent="0.2">
      <c r="A18" s="24">
        <v>1</v>
      </c>
      <c r="B18" s="24">
        <v>2</v>
      </c>
      <c r="C18" s="24">
        <v>3</v>
      </c>
      <c r="D18" s="23">
        <v>4</v>
      </c>
      <c r="E18" s="23">
        <v>5</v>
      </c>
      <c r="F18" s="23">
        <v>6</v>
      </c>
      <c r="G18" s="23">
        <v>7</v>
      </c>
      <c r="H18" s="23">
        <v>8</v>
      </c>
    </row>
    <row r="19" spans="1:12" s="2" customFormat="1" ht="21" customHeight="1" x14ac:dyDescent="0.2">
      <c r="A19" s="25"/>
      <c r="B19" s="137" t="s">
        <v>17</v>
      </c>
      <c r="C19" s="137"/>
      <c r="D19" s="137"/>
      <c r="E19" s="137"/>
      <c r="F19" s="137"/>
      <c r="G19" s="137"/>
      <c r="H19" s="26"/>
    </row>
    <row r="20" spans="1:12" s="2" customFormat="1" ht="18.75" hidden="1" x14ac:dyDescent="0.2">
      <c r="A20" s="27">
        <v>1</v>
      </c>
      <c r="B20" s="32" t="s">
        <v>97</v>
      </c>
      <c r="C20" s="50" t="s">
        <v>100</v>
      </c>
      <c r="D20" s="75">
        <f>0/1000</f>
        <v>0</v>
      </c>
      <c r="E20" s="75">
        <v>0</v>
      </c>
      <c r="F20" s="75">
        <f>0/1000</f>
        <v>0</v>
      </c>
      <c r="G20" s="36"/>
      <c r="H20" s="37">
        <f>SUM(D20:G20)</f>
        <v>0</v>
      </c>
    </row>
    <row r="21" spans="1:12" s="2" customFormat="1" ht="18.75" hidden="1" x14ac:dyDescent="0.2">
      <c r="A21" s="27">
        <v>2</v>
      </c>
      <c r="B21" s="27"/>
      <c r="C21" s="28"/>
      <c r="D21" s="29"/>
      <c r="E21" s="29"/>
      <c r="F21" s="29"/>
      <c r="G21" s="29"/>
      <c r="H21" s="30">
        <f>SUM(D21:G21)</f>
        <v>0</v>
      </c>
    </row>
    <row r="22" spans="1:12" s="2" customFormat="1" ht="18.75" hidden="1" x14ac:dyDescent="0.2">
      <c r="A22" s="27">
        <v>3</v>
      </c>
      <c r="B22" s="28"/>
      <c r="C22" s="28"/>
      <c r="D22" s="29"/>
      <c r="E22" s="29"/>
      <c r="F22" s="29"/>
      <c r="G22" s="29"/>
      <c r="H22" s="30">
        <f>SUM(D22:G22)</f>
        <v>0</v>
      </c>
    </row>
    <row r="23" spans="1:12" s="6" customFormat="1" ht="18.75" x14ac:dyDescent="0.2">
      <c r="A23" s="121" t="s">
        <v>18</v>
      </c>
      <c r="B23" s="122"/>
      <c r="C23" s="123"/>
      <c r="D23" s="31">
        <f>SUM(D20:D22)</f>
        <v>0</v>
      </c>
      <c r="E23" s="38">
        <f>SUM(E20:E22)</f>
        <v>0</v>
      </c>
      <c r="F23" s="31">
        <f>SUM(F20:F22)</f>
        <v>0</v>
      </c>
      <c r="G23" s="31">
        <f>SUM(G20:G22)</f>
        <v>0</v>
      </c>
      <c r="H23" s="38">
        <f>SUM(H20:H22)</f>
        <v>0</v>
      </c>
    </row>
    <row r="24" spans="1:12" s="2" customFormat="1" ht="24" customHeight="1" x14ac:dyDescent="0.2">
      <c r="A24" s="25"/>
      <c r="B24" s="137" t="s">
        <v>4</v>
      </c>
      <c r="C24" s="137"/>
      <c r="D24" s="137"/>
      <c r="E24" s="137"/>
      <c r="F24" s="137"/>
      <c r="G24" s="137"/>
      <c r="H24" s="26"/>
      <c r="J24" s="65"/>
      <c r="K24" s="66"/>
    </row>
    <row r="25" spans="1:12" s="2" customFormat="1" ht="18.75" x14ac:dyDescent="0.2">
      <c r="A25" s="27">
        <v>1</v>
      </c>
      <c r="B25" s="32" t="s">
        <v>67</v>
      </c>
      <c r="C25" s="50" t="s">
        <v>92</v>
      </c>
      <c r="D25" s="75">
        <f>380423.66/1000</f>
        <v>380.42365999999998</v>
      </c>
      <c r="E25" s="34">
        <f>39182.99/1000</f>
        <v>39.182989999999997</v>
      </c>
      <c r="F25" s="34">
        <v>0</v>
      </c>
      <c r="G25" s="36"/>
      <c r="H25" s="37">
        <f t="shared" ref="H25:H30" si="0">SUM(D25:G25)</f>
        <v>419.60665</v>
      </c>
      <c r="I25" s="85"/>
    </row>
    <row r="26" spans="1:12" s="2" customFormat="1" ht="18.75" hidden="1" x14ac:dyDescent="0.2">
      <c r="A26" s="27">
        <v>2</v>
      </c>
      <c r="B26" s="32" t="s">
        <v>68</v>
      </c>
      <c r="C26" s="50" t="s">
        <v>92</v>
      </c>
      <c r="D26" s="75">
        <v>0</v>
      </c>
      <c r="E26" s="75">
        <v>0</v>
      </c>
      <c r="F26" s="75">
        <v>0</v>
      </c>
      <c r="G26" s="36"/>
      <c r="H26" s="37">
        <f t="shared" si="0"/>
        <v>0</v>
      </c>
      <c r="I26" s="85"/>
      <c r="L26" s="87"/>
    </row>
    <row r="27" spans="1:12" s="2" customFormat="1" ht="18.75" hidden="1" x14ac:dyDescent="0.2">
      <c r="A27" s="27">
        <v>3</v>
      </c>
      <c r="B27" s="32" t="s">
        <v>69</v>
      </c>
      <c r="C27" s="33" t="s">
        <v>89</v>
      </c>
      <c r="D27" s="75">
        <v>0</v>
      </c>
      <c r="E27" s="75">
        <v>0</v>
      </c>
      <c r="F27" s="75"/>
      <c r="G27" s="36"/>
      <c r="H27" s="37">
        <f t="shared" si="0"/>
        <v>0</v>
      </c>
      <c r="I27" s="85"/>
      <c r="L27" s="87"/>
    </row>
    <row r="28" spans="1:12" s="2" customFormat="1" ht="21" hidden="1" x14ac:dyDescent="0.2">
      <c r="A28" s="27">
        <v>4</v>
      </c>
      <c r="B28" s="32" t="s">
        <v>75</v>
      </c>
      <c r="C28" s="33" t="s">
        <v>90</v>
      </c>
      <c r="D28" s="75">
        <v>0</v>
      </c>
      <c r="E28" s="75">
        <v>0</v>
      </c>
      <c r="F28" s="75"/>
      <c r="G28" s="36"/>
      <c r="H28" s="37">
        <f t="shared" si="0"/>
        <v>0</v>
      </c>
      <c r="I28" s="85"/>
      <c r="J28" s="65"/>
      <c r="K28" s="66"/>
      <c r="L28" s="88"/>
    </row>
    <row r="29" spans="1:12" s="2" customFormat="1" ht="21" hidden="1" x14ac:dyDescent="0.2">
      <c r="A29" s="27">
        <v>5</v>
      </c>
      <c r="B29" s="32" t="s">
        <v>83</v>
      </c>
      <c r="C29" s="33" t="s">
        <v>73</v>
      </c>
      <c r="D29" s="75"/>
      <c r="E29" s="75"/>
      <c r="F29" s="75"/>
      <c r="G29" s="36"/>
      <c r="H29" s="37">
        <f t="shared" si="0"/>
        <v>0</v>
      </c>
      <c r="I29" s="85"/>
      <c r="J29" s="65"/>
      <c r="K29" s="66"/>
      <c r="L29" s="88"/>
    </row>
    <row r="30" spans="1:12" s="2" customFormat="1" ht="21" hidden="1" x14ac:dyDescent="0.2">
      <c r="A30" s="27">
        <v>5</v>
      </c>
      <c r="B30" s="32" t="s">
        <v>83</v>
      </c>
      <c r="C30" s="33" t="s">
        <v>81</v>
      </c>
      <c r="D30" s="75"/>
      <c r="E30" s="76"/>
      <c r="F30" s="75"/>
      <c r="G30" s="36"/>
      <c r="H30" s="37">
        <f t="shared" si="0"/>
        <v>0</v>
      </c>
      <c r="J30" s="65"/>
      <c r="K30" s="65"/>
    </row>
    <row r="31" spans="1:12" s="6" customFormat="1" ht="21" x14ac:dyDescent="0.2">
      <c r="A31" s="121" t="s">
        <v>19</v>
      </c>
      <c r="B31" s="122"/>
      <c r="C31" s="123"/>
      <c r="D31" s="38">
        <f>SUM(D25:D30)</f>
        <v>380.42365999999998</v>
      </c>
      <c r="E31" s="38">
        <f>SUM(E25:E30)</f>
        <v>39.182989999999997</v>
      </c>
      <c r="F31" s="38">
        <f>SUM(F25:F30)</f>
        <v>0</v>
      </c>
      <c r="G31" s="38">
        <f>SUM(G25:G30)</f>
        <v>0</v>
      </c>
      <c r="H31" s="38">
        <f>SUM(H25:H30)</f>
        <v>419.60665</v>
      </c>
      <c r="I31" s="86"/>
      <c r="J31" s="67"/>
      <c r="K31" s="67"/>
    </row>
    <row r="32" spans="1:12" s="6" customFormat="1" ht="18.75" x14ac:dyDescent="0.2">
      <c r="A32" s="124" t="s">
        <v>20</v>
      </c>
      <c r="B32" s="125"/>
      <c r="C32" s="126"/>
      <c r="D32" s="109">
        <f>D23+D31</f>
        <v>380.42365999999998</v>
      </c>
      <c r="E32" s="109">
        <f>E23+E31</f>
        <v>39.182989999999997</v>
      </c>
      <c r="F32" s="109">
        <f>F23+F31</f>
        <v>0</v>
      </c>
      <c r="G32" s="109">
        <f>G23+G31</f>
        <v>0</v>
      </c>
      <c r="H32" s="109">
        <f>H23+H31</f>
        <v>419.60665</v>
      </c>
      <c r="I32" s="86"/>
    </row>
    <row r="33" spans="1:8" s="6" customFormat="1" ht="21" hidden="1" customHeight="1" x14ac:dyDescent="0.2">
      <c r="A33" s="40"/>
      <c r="B33" s="120" t="s">
        <v>21</v>
      </c>
      <c r="C33" s="120"/>
      <c r="D33" s="120"/>
      <c r="E33" s="120"/>
      <c r="F33" s="120"/>
      <c r="G33" s="127"/>
      <c r="H33" s="41"/>
    </row>
    <row r="34" spans="1:8" s="6" customFormat="1" ht="18.75" hidden="1" x14ac:dyDescent="0.2">
      <c r="A34" s="27">
        <v>3</v>
      </c>
      <c r="B34" s="27"/>
      <c r="C34" s="27"/>
      <c r="D34" s="29"/>
      <c r="E34" s="29"/>
      <c r="F34" s="29"/>
      <c r="G34" s="29"/>
      <c r="H34" s="30">
        <f>SUM(D34:G34)</f>
        <v>0</v>
      </c>
    </row>
    <row r="35" spans="1:8" s="6" customFormat="1" ht="18.75" hidden="1" x14ac:dyDescent="0.2">
      <c r="A35" s="27">
        <v>8</v>
      </c>
      <c r="B35" s="27"/>
      <c r="C35" s="27"/>
      <c r="D35" s="29"/>
      <c r="E35" s="29"/>
      <c r="F35" s="29"/>
      <c r="G35" s="29"/>
      <c r="H35" s="30">
        <f>SUM(D35:G35)</f>
        <v>0</v>
      </c>
    </row>
    <row r="36" spans="1:8" s="6" customFormat="1" ht="18.75" hidden="1" x14ac:dyDescent="0.2">
      <c r="A36" s="27">
        <v>9</v>
      </c>
      <c r="B36" s="27"/>
      <c r="C36" s="27"/>
      <c r="D36" s="29"/>
      <c r="E36" s="29"/>
      <c r="F36" s="29"/>
      <c r="G36" s="29"/>
      <c r="H36" s="30">
        <f>SUM(D36:G36)</f>
        <v>0</v>
      </c>
    </row>
    <row r="37" spans="1:8" s="6" customFormat="1" ht="18.75" hidden="1" x14ac:dyDescent="0.2">
      <c r="A37" s="121" t="s">
        <v>22</v>
      </c>
      <c r="B37" s="122"/>
      <c r="C37" s="123"/>
      <c r="D37" s="31">
        <f>SUM(D34:D36)</f>
        <v>0</v>
      </c>
      <c r="E37" s="31">
        <f>SUM(E34:E36)</f>
        <v>0</v>
      </c>
      <c r="F37" s="31">
        <f>SUM(F34:F36)</f>
        <v>0</v>
      </c>
      <c r="G37" s="31">
        <f>SUM(G34:G36)</f>
        <v>0</v>
      </c>
      <c r="H37" s="31">
        <f>SUM(H34:H36)</f>
        <v>0</v>
      </c>
    </row>
    <row r="38" spans="1:8" s="6" customFormat="1" ht="18.75" hidden="1" x14ac:dyDescent="0.2">
      <c r="A38" s="124" t="s">
        <v>23</v>
      </c>
      <c r="B38" s="125"/>
      <c r="C38" s="126"/>
      <c r="D38" s="42">
        <f>D32+D37</f>
        <v>380.42365999999998</v>
      </c>
      <c r="E38" s="42">
        <f>E32+E37</f>
        <v>39.182989999999997</v>
      </c>
      <c r="F38" s="42">
        <f>F32+F37</f>
        <v>0</v>
      </c>
      <c r="G38" s="42">
        <f>G32+G37</f>
        <v>0</v>
      </c>
      <c r="H38" s="42">
        <f>H32+H37</f>
        <v>419.60665</v>
      </c>
    </row>
    <row r="39" spans="1:8" s="6" customFormat="1" ht="22.5" hidden="1" customHeight="1" x14ac:dyDescent="0.2">
      <c r="A39" s="40"/>
      <c r="B39" s="120" t="s">
        <v>24</v>
      </c>
      <c r="C39" s="120"/>
      <c r="D39" s="120"/>
      <c r="E39" s="120"/>
      <c r="F39" s="120"/>
      <c r="G39" s="127"/>
      <c r="H39" s="41"/>
    </row>
    <row r="40" spans="1:8" s="6" customFormat="1" ht="18.75" hidden="1" x14ac:dyDescent="0.2">
      <c r="A40" s="27">
        <v>4</v>
      </c>
      <c r="B40" s="27"/>
      <c r="C40" s="27"/>
      <c r="D40" s="29"/>
      <c r="E40" s="29"/>
      <c r="F40" s="29"/>
      <c r="G40" s="29"/>
      <c r="H40" s="30">
        <f>SUM(D40:G40)</f>
        <v>0</v>
      </c>
    </row>
    <row r="41" spans="1:8" s="6" customFormat="1" ht="18.75" hidden="1" x14ac:dyDescent="0.2">
      <c r="A41" s="27">
        <v>11</v>
      </c>
      <c r="B41" s="27"/>
      <c r="C41" s="27"/>
      <c r="D41" s="29"/>
      <c r="E41" s="29"/>
      <c r="F41" s="29"/>
      <c r="G41" s="29"/>
      <c r="H41" s="30">
        <f>SUM(D41:G41)</f>
        <v>0</v>
      </c>
    </row>
    <row r="42" spans="1:8" s="6" customFormat="1" ht="18.75" hidden="1" x14ac:dyDescent="0.2">
      <c r="A42" s="27">
        <v>12</v>
      </c>
      <c r="B42" s="27"/>
      <c r="C42" s="27"/>
      <c r="D42" s="29"/>
      <c r="E42" s="29"/>
      <c r="F42" s="29"/>
      <c r="G42" s="29"/>
      <c r="H42" s="30">
        <f>SUM(D42:G42)</f>
        <v>0</v>
      </c>
    </row>
    <row r="43" spans="1:8" s="6" customFormat="1" ht="18.75" hidden="1" x14ac:dyDescent="0.2">
      <c r="A43" s="121" t="s">
        <v>25</v>
      </c>
      <c r="B43" s="122"/>
      <c r="C43" s="123"/>
      <c r="D43" s="31">
        <f>SUM(D40:D42)</f>
        <v>0</v>
      </c>
      <c r="E43" s="31">
        <f>SUM(E40:E42)</f>
        <v>0</v>
      </c>
      <c r="F43" s="31">
        <f>SUM(F40:F42)</f>
        <v>0</v>
      </c>
      <c r="G43" s="31">
        <f>SUM(G40:G42)</f>
        <v>0</v>
      </c>
      <c r="H43" s="31">
        <f>SUM(H40:H42)</f>
        <v>0</v>
      </c>
    </row>
    <row r="44" spans="1:8" s="6" customFormat="1" ht="18.75" hidden="1" x14ac:dyDescent="0.2">
      <c r="A44" s="124" t="s">
        <v>26</v>
      </c>
      <c r="B44" s="125"/>
      <c r="C44" s="126"/>
      <c r="D44" s="42">
        <f>D38+D43</f>
        <v>380.42365999999998</v>
      </c>
      <c r="E44" s="42">
        <f>E38+E43</f>
        <v>39.182989999999997</v>
      </c>
      <c r="F44" s="42">
        <f>F38+F43</f>
        <v>0</v>
      </c>
      <c r="G44" s="42">
        <f>G38+G43</f>
        <v>0</v>
      </c>
      <c r="H44" s="42">
        <f>H38+H43</f>
        <v>419.60665</v>
      </c>
    </row>
    <row r="45" spans="1:8" s="6" customFormat="1" ht="24" hidden="1" customHeight="1" x14ac:dyDescent="0.2">
      <c r="A45" s="40"/>
      <c r="B45" s="120" t="s">
        <v>27</v>
      </c>
      <c r="C45" s="120"/>
      <c r="D45" s="120"/>
      <c r="E45" s="120"/>
      <c r="F45" s="120"/>
      <c r="G45" s="127"/>
      <c r="H45" s="41"/>
    </row>
    <row r="46" spans="1:8" s="6" customFormat="1" ht="18.75" hidden="1" x14ac:dyDescent="0.2">
      <c r="A46" s="27">
        <v>5</v>
      </c>
      <c r="B46" s="27"/>
      <c r="C46" s="27"/>
      <c r="D46" s="29"/>
      <c r="E46" s="29"/>
      <c r="F46" s="29"/>
      <c r="G46" s="29"/>
      <c r="H46" s="30">
        <f>SUM(D46:G46)</f>
        <v>0</v>
      </c>
    </row>
    <row r="47" spans="1:8" s="6" customFormat="1" ht="18.75" hidden="1" x14ac:dyDescent="0.2">
      <c r="A47" s="27">
        <v>14</v>
      </c>
      <c r="B47" s="27"/>
      <c r="C47" s="27"/>
      <c r="D47" s="29"/>
      <c r="E47" s="29"/>
      <c r="F47" s="29"/>
      <c r="G47" s="29"/>
      <c r="H47" s="30">
        <f>SUM(D47:G47)</f>
        <v>0</v>
      </c>
    </row>
    <row r="48" spans="1:8" s="6" customFormat="1" ht="18.75" hidden="1" x14ac:dyDescent="0.2">
      <c r="A48" s="27">
        <v>15</v>
      </c>
      <c r="B48" s="27"/>
      <c r="C48" s="27"/>
      <c r="D48" s="29"/>
      <c r="E48" s="29"/>
      <c r="F48" s="29"/>
      <c r="G48" s="29"/>
      <c r="H48" s="30">
        <f>SUM(D48:G48)</f>
        <v>0</v>
      </c>
    </row>
    <row r="49" spans="1:8" s="6" customFormat="1" ht="18.75" hidden="1" x14ac:dyDescent="0.2">
      <c r="A49" s="121" t="s">
        <v>28</v>
      </c>
      <c r="B49" s="122"/>
      <c r="C49" s="123"/>
      <c r="D49" s="31">
        <f>SUM(D46:D48)</f>
        <v>0</v>
      </c>
      <c r="E49" s="31">
        <f>SUM(E46:E48)</f>
        <v>0</v>
      </c>
      <c r="F49" s="31">
        <f>SUM(F46:F48)</f>
        <v>0</v>
      </c>
      <c r="G49" s="31">
        <f>SUM(G46:G48)</f>
        <v>0</v>
      </c>
      <c r="H49" s="31">
        <f>SUM(H46:H48)</f>
        <v>0</v>
      </c>
    </row>
    <row r="50" spans="1:8" s="6" customFormat="1" ht="18.75" hidden="1" x14ac:dyDescent="0.2">
      <c r="A50" s="124" t="s">
        <v>29</v>
      </c>
      <c r="B50" s="125"/>
      <c r="C50" s="126"/>
      <c r="D50" s="42">
        <f>D44+D49</f>
        <v>380.42365999999998</v>
      </c>
      <c r="E50" s="42">
        <f>E44+E49</f>
        <v>39.182989999999997</v>
      </c>
      <c r="F50" s="42">
        <f>F44+F49</f>
        <v>0</v>
      </c>
      <c r="G50" s="42">
        <f>G44+G49</f>
        <v>0</v>
      </c>
      <c r="H50" s="42">
        <f>H44+H49</f>
        <v>419.60665</v>
      </c>
    </row>
    <row r="51" spans="1:8" s="6" customFormat="1" ht="21" hidden="1" customHeight="1" x14ac:dyDescent="0.2">
      <c r="A51" s="40"/>
      <c r="B51" s="120" t="s">
        <v>30</v>
      </c>
      <c r="C51" s="120"/>
      <c r="D51" s="120"/>
      <c r="E51" s="120"/>
      <c r="F51" s="120"/>
      <c r="G51" s="127"/>
      <c r="H51" s="41"/>
    </row>
    <row r="52" spans="1:8" s="6" customFormat="1" ht="18.75" hidden="1" x14ac:dyDescent="0.2">
      <c r="A52" s="27">
        <v>6</v>
      </c>
      <c r="B52" s="27"/>
      <c r="C52" s="27"/>
      <c r="D52" s="29"/>
      <c r="E52" s="29"/>
      <c r="F52" s="29"/>
      <c r="G52" s="29"/>
      <c r="H52" s="30">
        <f>SUM(D52:G52)</f>
        <v>0</v>
      </c>
    </row>
    <row r="53" spans="1:8" s="6" customFormat="1" ht="18.75" hidden="1" x14ac:dyDescent="0.2">
      <c r="A53" s="27">
        <v>17</v>
      </c>
      <c r="B53" s="27"/>
      <c r="C53" s="27"/>
      <c r="D53" s="29"/>
      <c r="E53" s="29"/>
      <c r="F53" s="29"/>
      <c r="G53" s="29"/>
      <c r="H53" s="30">
        <f>SUM(D53:G53)</f>
        <v>0</v>
      </c>
    </row>
    <row r="54" spans="1:8" s="6" customFormat="1" ht="18.75" hidden="1" x14ac:dyDescent="0.2">
      <c r="A54" s="27">
        <v>18</v>
      </c>
      <c r="B54" s="27"/>
      <c r="C54" s="27"/>
      <c r="D54" s="29"/>
      <c r="E54" s="29"/>
      <c r="F54" s="29"/>
      <c r="G54" s="29"/>
      <c r="H54" s="30">
        <f>SUM(D54:G54)</f>
        <v>0</v>
      </c>
    </row>
    <row r="55" spans="1:8" s="6" customFormat="1" ht="18.75" hidden="1" x14ac:dyDescent="0.2">
      <c r="A55" s="121" t="s">
        <v>31</v>
      </c>
      <c r="B55" s="122"/>
      <c r="C55" s="123"/>
      <c r="D55" s="31">
        <f>SUM(D52:D54)</f>
        <v>0</v>
      </c>
      <c r="E55" s="31">
        <f>SUM(E52:E54)</f>
        <v>0</v>
      </c>
      <c r="F55" s="31">
        <f>SUM(F52:F54)</f>
        <v>0</v>
      </c>
      <c r="G55" s="31">
        <f>SUM(G52:G54)</f>
        <v>0</v>
      </c>
      <c r="H55" s="31">
        <f>SUM(H52:H54)</f>
        <v>0</v>
      </c>
    </row>
    <row r="56" spans="1:8" s="6" customFormat="1" ht="18.75" hidden="1" x14ac:dyDescent="0.2">
      <c r="A56" s="124" t="s">
        <v>32</v>
      </c>
      <c r="B56" s="125"/>
      <c r="C56" s="126"/>
      <c r="D56" s="42">
        <f>D50+D55</f>
        <v>380.42365999999998</v>
      </c>
      <c r="E56" s="42">
        <f>E50+E55</f>
        <v>39.182989999999997</v>
      </c>
      <c r="F56" s="42">
        <f>F50+F55</f>
        <v>0</v>
      </c>
      <c r="G56" s="42">
        <f>G50+G55</f>
        <v>0</v>
      </c>
      <c r="H56" s="42">
        <f>H50+H55</f>
        <v>419.60665</v>
      </c>
    </row>
    <row r="57" spans="1:8" s="6" customFormat="1" ht="29.1" hidden="1" customHeight="1" x14ac:dyDescent="0.2">
      <c r="A57" s="40"/>
      <c r="B57" s="120" t="s">
        <v>33</v>
      </c>
      <c r="C57" s="120"/>
      <c r="D57" s="120"/>
      <c r="E57" s="120"/>
      <c r="F57" s="120"/>
      <c r="G57" s="127"/>
      <c r="H57" s="41"/>
    </row>
    <row r="58" spans="1:8" s="6" customFormat="1" ht="18.75" hidden="1" x14ac:dyDescent="0.2">
      <c r="A58" s="27">
        <v>7</v>
      </c>
      <c r="B58" s="27"/>
      <c r="C58" s="27"/>
      <c r="D58" s="29"/>
      <c r="E58" s="29"/>
      <c r="F58" s="29"/>
      <c r="G58" s="29"/>
      <c r="H58" s="30">
        <f>SUM(D58:G58)</f>
        <v>0</v>
      </c>
    </row>
    <row r="59" spans="1:8" s="6" customFormat="1" ht="18.75" hidden="1" x14ac:dyDescent="0.2">
      <c r="A59" s="27">
        <v>20</v>
      </c>
      <c r="B59" s="27"/>
      <c r="C59" s="27"/>
      <c r="D59" s="29"/>
      <c r="E59" s="29"/>
      <c r="F59" s="29"/>
      <c r="G59" s="29"/>
      <c r="H59" s="30">
        <f>SUM(D59:G59)</f>
        <v>0</v>
      </c>
    </row>
    <row r="60" spans="1:8" s="6" customFormat="1" ht="18.75" hidden="1" x14ac:dyDescent="0.2">
      <c r="A60" s="27">
        <v>21</v>
      </c>
      <c r="B60" s="27"/>
      <c r="C60" s="27"/>
      <c r="D60" s="29"/>
      <c r="E60" s="29"/>
      <c r="F60" s="29"/>
      <c r="G60" s="29"/>
      <c r="H60" s="30">
        <f>SUM(D60:G60)</f>
        <v>0</v>
      </c>
    </row>
    <row r="61" spans="1:8" s="6" customFormat="1" ht="18.75" hidden="1" x14ac:dyDescent="0.2">
      <c r="A61" s="121" t="s">
        <v>34</v>
      </c>
      <c r="B61" s="122"/>
      <c r="C61" s="123"/>
      <c r="D61" s="31">
        <f>SUM(D58:D60)</f>
        <v>0</v>
      </c>
      <c r="E61" s="31">
        <f>SUM(E58:E60)</f>
        <v>0</v>
      </c>
      <c r="F61" s="31">
        <f>SUM(F58:F60)</f>
        <v>0</v>
      </c>
      <c r="G61" s="31">
        <f>SUM(G58:G60)</f>
        <v>0</v>
      </c>
      <c r="H61" s="31">
        <f>SUM(H58:H60)</f>
        <v>0</v>
      </c>
    </row>
    <row r="62" spans="1:8" s="6" customFormat="1" ht="18.75" hidden="1" x14ac:dyDescent="0.2">
      <c r="A62" s="124" t="s">
        <v>35</v>
      </c>
      <c r="B62" s="125"/>
      <c r="C62" s="126"/>
      <c r="D62" s="42">
        <f>D56+D61</f>
        <v>380.42365999999998</v>
      </c>
      <c r="E62" s="42">
        <f>E56+E61</f>
        <v>39.182989999999997</v>
      </c>
      <c r="F62" s="42">
        <f>F56+F61</f>
        <v>0</v>
      </c>
      <c r="G62" s="42">
        <f>G56+G61</f>
        <v>0</v>
      </c>
      <c r="H62" s="42">
        <f>H56+H61</f>
        <v>419.60665</v>
      </c>
    </row>
    <row r="63" spans="1:8" s="2" customFormat="1" ht="18.75" x14ac:dyDescent="0.2">
      <c r="A63" s="43"/>
      <c r="B63" s="120" t="s">
        <v>5</v>
      </c>
      <c r="C63" s="120"/>
      <c r="D63" s="120"/>
      <c r="E63" s="120"/>
      <c r="F63" s="120"/>
      <c r="G63" s="120"/>
      <c r="H63" s="26"/>
    </row>
    <row r="64" spans="1:8" s="2" customFormat="1" ht="56.25" x14ac:dyDescent="0.2">
      <c r="A64" s="27">
        <v>2</v>
      </c>
      <c r="B64" s="79" t="s">
        <v>78</v>
      </c>
      <c r="C64" s="80" t="s">
        <v>104</v>
      </c>
      <c r="D64" s="45">
        <f>ROUND(D62*2.5%,5)</f>
        <v>9.5105900000000005</v>
      </c>
      <c r="E64" s="45">
        <f>ROUND(E62*2.5%,5)</f>
        <v>0.97957000000000005</v>
      </c>
      <c r="F64" s="45">
        <v>0</v>
      </c>
      <c r="G64" s="45">
        <v>0</v>
      </c>
      <c r="H64" s="46">
        <f>SUM(D64:G64)</f>
        <v>10.490160000000001</v>
      </c>
    </row>
    <row r="65" spans="1:11" s="2" customFormat="1" ht="18.75" hidden="1" x14ac:dyDescent="0.2">
      <c r="A65" s="47">
        <v>23</v>
      </c>
      <c r="B65" s="48"/>
      <c r="C65" s="49"/>
      <c r="D65" s="35"/>
      <c r="E65" s="35"/>
      <c r="F65" s="35"/>
      <c r="G65" s="35"/>
      <c r="H65" s="37">
        <f>SUM(D65:G65)</f>
        <v>0</v>
      </c>
    </row>
    <row r="66" spans="1:11" s="2" customFormat="1" ht="18.75" hidden="1" x14ac:dyDescent="0.2">
      <c r="A66" s="47">
        <v>24</v>
      </c>
      <c r="B66" s="48"/>
      <c r="C66" s="49"/>
      <c r="D66" s="35"/>
      <c r="E66" s="35"/>
      <c r="F66" s="35"/>
      <c r="G66" s="35"/>
      <c r="H66" s="37">
        <f>SUM(D66:G66)</f>
        <v>0</v>
      </c>
    </row>
    <row r="67" spans="1:11" s="2" customFormat="1" ht="18.75" x14ac:dyDescent="0.2">
      <c r="A67" s="121" t="s">
        <v>36</v>
      </c>
      <c r="B67" s="122"/>
      <c r="C67" s="123"/>
      <c r="D67" s="38">
        <f>SUM(D64:D66)</f>
        <v>9.5105900000000005</v>
      </c>
      <c r="E67" s="38">
        <f>SUM(E64:E66)</f>
        <v>0.97957000000000005</v>
      </c>
      <c r="F67" s="38">
        <f>SUM(F64:F66)</f>
        <v>0</v>
      </c>
      <c r="G67" s="38">
        <f>SUM(G64:G66)</f>
        <v>0</v>
      </c>
      <c r="H67" s="38">
        <f>SUM(H64:H66)</f>
        <v>10.490160000000001</v>
      </c>
    </row>
    <row r="68" spans="1:11" s="2" customFormat="1" ht="18.75" x14ac:dyDescent="0.2">
      <c r="A68" s="124" t="s">
        <v>37</v>
      </c>
      <c r="B68" s="125"/>
      <c r="C68" s="126"/>
      <c r="D68" s="109">
        <f>D62+D67</f>
        <v>389.93424999999996</v>
      </c>
      <c r="E68" s="109">
        <f>E62+E67</f>
        <v>40.162559999999999</v>
      </c>
      <c r="F68" s="109">
        <f>F62+F67</f>
        <v>0</v>
      </c>
      <c r="G68" s="109">
        <f>G62+G67</f>
        <v>0</v>
      </c>
      <c r="H68" s="109">
        <f>H62+H67</f>
        <v>430.09681</v>
      </c>
    </row>
    <row r="69" spans="1:11" s="2" customFormat="1" ht="29.1" customHeight="1" x14ac:dyDescent="0.2">
      <c r="A69" s="43"/>
      <c r="B69" s="120" t="s">
        <v>6</v>
      </c>
      <c r="C69" s="120"/>
      <c r="D69" s="120"/>
      <c r="E69" s="120"/>
      <c r="F69" s="120"/>
      <c r="G69" s="120"/>
      <c r="H69" s="26"/>
    </row>
    <row r="70" spans="1:11" s="2" customFormat="1" ht="56.25" x14ac:dyDescent="0.2">
      <c r="A70" s="27">
        <v>3</v>
      </c>
      <c r="B70" s="44" t="s">
        <v>77</v>
      </c>
      <c r="C70" s="110" t="s">
        <v>101</v>
      </c>
      <c r="D70" s="34">
        <f>ROUND(D68*1.9%,5)</f>
        <v>7.4087500000000004</v>
      </c>
      <c r="E70" s="34">
        <f>ROUND(E68*1.9%,5)</f>
        <v>0.76309000000000005</v>
      </c>
      <c r="F70" s="45">
        <v>0</v>
      </c>
      <c r="G70" s="45">
        <v>0</v>
      </c>
      <c r="H70" s="46">
        <f>SUM(D70:G70)</f>
        <v>8.1718399999999995</v>
      </c>
      <c r="I70" s="105"/>
      <c r="J70" s="65" t="s">
        <v>88</v>
      </c>
      <c r="K70" s="66">
        <f>ROUND((D32+E32)*1000*1.019+(G76*1000),2)</f>
        <v>452629.56</v>
      </c>
    </row>
    <row r="71" spans="1:11" s="2" customFormat="1" ht="21" x14ac:dyDescent="0.2">
      <c r="A71" s="47">
        <v>4</v>
      </c>
      <c r="B71" s="32" t="s">
        <v>70</v>
      </c>
      <c r="C71" s="33" t="s">
        <v>93</v>
      </c>
      <c r="D71" s="35"/>
      <c r="E71" s="35"/>
      <c r="F71" s="35"/>
      <c r="G71" s="75">
        <f>25050.38/1000</f>
        <v>25.050380000000001</v>
      </c>
      <c r="H71" s="111">
        <f>G71</f>
        <v>25.050380000000001</v>
      </c>
      <c r="I71" s="77"/>
      <c r="J71" s="65" t="s">
        <v>66</v>
      </c>
      <c r="K71" s="66">
        <f>F31*1000</f>
        <v>0</v>
      </c>
    </row>
    <row r="72" spans="1:11" s="2" customFormat="1" ht="18.75" hidden="1" x14ac:dyDescent="0.2">
      <c r="A72" s="27">
        <v>6</v>
      </c>
      <c r="B72" s="32" t="s">
        <v>71</v>
      </c>
      <c r="C72" s="33" t="s">
        <v>93</v>
      </c>
      <c r="D72" s="35"/>
      <c r="E72" s="35"/>
      <c r="F72" s="35"/>
      <c r="G72" s="75">
        <v>0</v>
      </c>
      <c r="H72" s="111">
        <f>G72</f>
        <v>0</v>
      </c>
    </row>
    <row r="73" spans="1:11" s="2" customFormat="1" ht="21" hidden="1" x14ac:dyDescent="0.2">
      <c r="A73" s="47">
        <v>9</v>
      </c>
      <c r="B73" s="32" t="s">
        <v>72</v>
      </c>
      <c r="C73" s="33" t="s">
        <v>91</v>
      </c>
      <c r="D73" s="35"/>
      <c r="E73" s="35"/>
      <c r="F73" s="35"/>
      <c r="G73" s="75">
        <v>0</v>
      </c>
      <c r="H73" s="111">
        <f>G73</f>
        <v>0</v>
      </c>
      <c r="J73" s="65"/>
      <c r="K73" s="66"/>
    </row>
    <row r="74" spans="1:11" s="2" customFormat="1" ht="18.75" hidden="1" x14ac:dyDescent="0.2">
      <c r="A74" s="27">
        <v>11</v>
      </c>
      <c r="B74" s="32" t="s">
        <v>76</v>
      </c>
      <c r="C74" s="33" t="s">
        <v>84</v>
      </c>
      <c r="D74" s="35"/>
      <c r="E74" s="35"/>
      <c r="F74" s="35"/>
      <c r="G74" s="75"/>
      <c r="H74" s="111">
        <f>G74</f>
        <v>0</v>
      </c>
    </row>
    <row r="75" spans="1:11" s="2" customFormat="1" ht="18.75" hidden="1" x14ac:dyDescent="0.2">
      <c r="A75" s="47">
        <v>12</v>
      </c>
      <c r="B75" s="32" t="s">
        <v>85</v>
      </c>
      <c r="C75" s="33" t="s">
        <v>74</v>
      </c>
      <c r="D75" s="35"/>
      <c r="E75" s="35"/>
      <c r="F75" s="35"/>
      <c r="G75" s="75"/>
      <c r="H75" s="111">
        <f>G75</f>
        <v>0</v>
      </c>
    </row>
    <row r="76" spans="1:11" s="2" customFormat="1" ht="18.75" x14ac:dyDescent="0.2">
      <c r="A76" s="121" t="s">
        <v>38</v>
      </c>
      <c r="B76" s="122"/>
      <c r="C76" s="123"/>
      <c r="D76" s="38">
        <f>SUM(D70:D75)</f>
        <v>7.4087500000000004</v>
      </c>
      <c r="E76" s="38">
        <f>SUM(E70:E75)</f>
        <v>0.76309000000000005</v>
      </c>
      <c r="F76" s="38">
        <f>SUM(F70:F75)</f>
        <v>0</v>
      </c>
      <c r="G76" s="38">
        <f>SUM(G70:G75)</f>
        <v>25.050380000000001</v>
      </c>
      <c r="H76" s="112">
        <f>SUM(H70:H75)</f>
        <v>33.22222</v>
      </c>
      <c r="I76" s="89" t="s">
        <v>88</v>
      </c>
      <c r="J76" s="89"/>
    </row>
    <row r="77" spans="1:11" s="2" customFormat="1" ht="18.75" x14ac:dyDescent="0.2">
      <c r="A77" s="124" t="s">
        <v>39</v>
      </c>
      <c r="B77" s="125"/>
      <c r="C77" s="126"/>
      <c r="D77" s="39">
        <f>D68+D76</f>
        <v>397.34299999999996</v>
      </c>
      <c r="E77" s="39">
        <f>E68+E76</f>
        <v>40.925649999999997</v>
      </c>
      <c r="F77" s="39">
        <f>F68+F76</f>
        <v>0</v>
      </c>
      <c r="G77" s="39">
        <f>G68+G76</f>
        <v>25.050380000000001</v>
      </c>
      <c r="H77" s="109">
        <f>H68+H76</f>
        <v>463.31903</v>
      </c>
      <c r="I77" s="81">
        <f>K70+K71</f>
        <v>452629.56</v>
      </c>
      <c r="J77" s="94"/>
    </row>
    <row r="78" spans="1:11" s="2" customFormat="1" ht="28.5" customHeight="1" x14ac:dyDescent="0.2">
      <c r="A78" s="43"/>
      <c r="B78" s="120" t="s">
        <v>40</v>
      </c>
      <c r="C78" s="120"/>
      <c r="D78" s="120"/>
      <c r="E78" s="120"/>
      <c r="F78" s="120"/>
      <c r="G78" s="120"/>
      <c r="H78" s="27"/>
    </row>
    <row r="79" spans="1:11" s="2" customFormat="1" ht="56.25" x14ac:dyDescent="0.2">
      <c r="A79" s="27">
        <v>5</v>
      </c>
      <c r="B79" s="48" t="s">
        <v>59</v>
      </c>
      <c r="C79" s="50" t="s">
        <v>58</v>
      </c>
      <c r="D79" s="35"/>
      <c r="E79" s="35"/>
      <c r="F79" s="35"/>
      <c r="G79" s="35">
        <f>ROUND(H77*0.0214,5)</f>
        <v>9.9150299999999998</v>
      </c>
      <c r="H79" s="37">
        <f>SUM(D79:G79)</f>
        <v>9.9150299999999998</v>
      </c>
    </row>
    <row r="80" spans="1:11" s="2" customFormat="1" ht="56.25" x14ac:dyDescent="0.2">
      <c r="A80" s="47">
        <v>6</v>
      </c>
      <c r="B80" s="107" t="s">
        <v>99</v>
      </c>
      <c r="C80" s="108" t="s">
        <v>98</v>
      </c>
      <c r="D80" s="35"/>
      <c r="E80" s="35"/>
      <c r="F80" s="35"/>
      <c r="G80" s="35">
        <f>ROUND((H77+H94)*0.0393,5)</f>
        <v>18.721340000000001</v>
      </c>
      <c r="H80" s="37">
        <f>SUM(D80:G80)</f>
        <v>18.721340000000001</v>
      </c>
      <c r="I80" s="106"/>
    </row>
    <row r="81" spans="1:11" s="2" customFormat="1" ht="18.75" hidden="1" x14ac:dyDescent="0.2">
      <c r="A81" s="47">
        <v>30</v>
      </c>
      <c r="B81" s="48"/>
      <c r="C81" s="49"/>
      <c r="D81" s="35"/>
      <c r="E81" s="35"/>
      <c r="F81" s="35"/>
      <c r="G81" s="35"/>
      <c r="H81" s="37">
        <f>SUM(D81:G81)</f>
        <v>0</v>
      </c>
    </row>
    <row r="82" spans="1:11" s="2" customFormat="1" ht="18.75" x14ac:dyDescent="0.2">
      <c r="A82" s="121" t="s">
        <v>41</v>
      </c>
      <c r="B82" s="122"/>
      <c r="C82" s="123"/>
      <c r="D82" s="38">
        <f>SUM(D79:D81)</f>
        <v>0</v>
      </c>
      <c r="E82" s="38">
        <f>SUM(E79:E81)</f>
        <v>0</v>
      </c>
      <c r="F82" s="38">
        <f>SUM(F79:F81)</f>
        <v>0</v>
      </c>
      <c r="G82" s="38">
        <f>SUM(G79:G81)</f>
        <v>28.636369999999999</v>
      </c>
      <c r="H82" s="38">
        <f>SUM(D82:G82)</f>
        <v>28.636369999999999</v>
      </c>
    </row>
    <row r="83" spans="1:11" s="2" customFormat="1" ht="18.75" x14ac:dyDescent="0.2">
      <c r="A83" s="124" t="s">
        <v>42</v>
      </c>
      <c r="B83" s="125"/>
      <c r="C83" s="126"/>
      <c r="D83" s="39">
        <f>D77+D82</f>
        <v>397.34299999999996</v>
      </c>
      <c r="E83" s="39">
        <f>E77+E82</f>
        <v>40.925649999999997</v>
      </c>
      <c r="F83" s="39">
        <f>F77+F82</f>
        <v>0</v>
      </c>
      <c r="G83" s="39">
        <f>G77+G82</f>
        <v>53.686750000000004</v>
      </c>
      <c r="H83" s="39">
        <f>H77+H82</f>
        <v>491.9554</v>
      </c>
    </row>
    <row r="84" spans="1:11" s="2" customFormat="1" ht="28.5" hidden="1" customHeight="1" x14ac:dyDescent="0.2">
      <c r="A84" s="43"/>
      <c r="B84" s="120" t="s">
        <v>43</v>
      </c>
      <c r="C84" s="120"/>
      <c r="D84" s="120"/>
      <c r="E84" s="120"/>
      <c r="F84" s="120"/>
      <c r="G84" s="120"/>
      <c r="H84" s="27"/>
    </row>
    <row r="85" spans="1:11" s="2" customFormat="1" ht="18.75" hidden="1" x14ac:dyDescent="0.2">
      <c r="A85" s="47">
        <v>13</v>
      </c>
      <c r="B85" s="48"/>
      <c r="C85" s="49"/>
      <c r="D85" s="29"/>
      <c r="E85" s="29"/>
      <c r="F85" s="29"/>
      <c r="G85" s="29"/>
      <c r="H85" s="30">
        <f>SUM(D85:G85)</f>
        <v>0</v>
      </c>
    </row>
    <row r="86" spans="1:11" s="2" customFormat="1" ht="18.75" hidden="1" x14ac:dyDescent="0.2">
      <c r="A86" s="47">
        <v>32</v>
      </c>
      <c r="B86" s="48"/>
      <c r="C86" s="49"/>
      <c r="D86" s="29"/>
      <c r="E86" s="29"/>
      <c r="F86" s="29"/>
      <c r="G86" s="29"/>
      <c r="H86" s="30">
        <f>SUM(D86:G86)</f>
        <v>0</v>
      </c>
    </row>
    <row r="87" spans="1:11" s="2" customFormat="1" ht="18.75" hidden="1" x14ac:dyDescent="0.2">
      <c r="A87" s="47">
        <v>33</v>
      </c>
      <c r="B87" s="48"/>
      <c r="C87" s="49"/>
      <c r="D87" s="29"/>
      <c r="E87" s="29"/>
      <c r="F87" s="29"/>
      <c r="G87" s="29"/>
      <c r="H87" s="30">
        <f>SUM(D87:G87)</f>
        <v>0</v>
      </c>
    </row>
    <row r="88" spans="1:11" s="2" customFormat="1" ht="18.75" hidden="1" x14ac:dyDescent="0.2">
      <c r="A88" s="121" t="s">
        <v>41</v>
      </c>
      <c r="B88" s="122"/>
      <c r="C88" s="123"/>
      <c r="D88" s="31">
        <f>SUM(D85:D87)</f>
        <v>0</v>
      </c>
      <c r="E88" s="31">
        <f>SUM(E85:E87)</f>
        <v>0</v>
      </c>
      <c r="F88" s="31">
        <f>SUM(F85:F87)</f>
        <v>0</v>
      </c>
      <c r="G88" s="31">
        <f>SUM(G85:G87)</f>
        <v>0</v>
      </c>
      <c r="H88" s="31">
        <f>SUM(D88:G88)</f>
        <v>0</v>
      </c>
    </row>
    <row r="89" spans="1:11" s="2" customFormat="1" ht="18.75" hidden="1" x14ac:dyDescent="0.2">
      <c r="A89" s="124" t="s">
        <v>44</v>
      </c>
      <c r="B89" s="125"/>
      <c r="C89" s="126"/>
      <c r="D89" s="42">
        <f>D83+D88</f>
        <v>397.34299999999996</v>
      </c>
      <c r="E89" s="42">
        <f>E83+E88</f>
        <v>40.925649999999997</v>
      </c>
      <c r="F89" s="42">
        <f>F83+F88</f>
        <v>0</v>
      </c>
      <c r="G89" s="42">
        <f>G83+G88</f>
        <v>53.686750000000004</v>
      </c>
      <c r="H89" s="42">
        <f>H83+H88</f>
        <v>491.9554</v>
      </c>
    </row>
    <row r="90" spans="1:11" s="2" customFormat="1" ht="29.1" customHeight="1" x14ac:dyDescent="0.25">
      <c r="A90" s="43"/>
      <c r="B90" s="120" t="s">
        <v>45</v>
      </c>
      <c r="C90" s="120"/>
      <c r="D90" s="120"/>
      <c r="E90" s="120"/>
      <c r="F90" s="120"/>
      <c r="G90" s="120"/>
      <c r="H90" s="27"/>
      <c r="I90" s="104" t="s">
        <v>96</v>
      </c>
      <c r="J90" s="114" t="s">
        <v>105</v>
      </c>
    </row>
    <row r="91" spans="1:11" s="2" customFormat="1" ht="37.5" x14ac:dyDescent="0.2">
      <c r="A91" s="27">
        <v>7</v>
      </c>
      <c r="B91" s="98" t="str">
        <f>D14</f>
        <v>Договор № 352391-ПС от  23.12.2025 г.</v>
      </c>
      <c r="C91" s="51" t="s">
        <v>7</v>
      </c>
      <c r="D91" s="35"/>
      <c r="E91" s="35"/>
      <c r="F91" s="35"/>
      <c r="G91" s="34">
        <f>I91/1000</f>
        <v>13.050979999999999</v>
      </c>
      <c r="H91" s="37">
        <f>SUM(D91:G91)</f>
        <v>13.050979999999999</v>
      </c>
      <c r="I91" s="100">
        <v>13050.98</v>
      </c>
      <c r="J91" s="100">
        <f>I91*1.22</f>
        <v>15922.195599999999</v>
      </c>
    </row>
    <row r="92" spans="1:11" s="2" customFormat="1" ht="18.75" hidden="1" x14ac:dyDescent="0.2">
      <c r="A92" s="47">
        <v>14</v>
      </c>
      <c r="B92" s="27" t="s">
        <v>57</v>
      </c>
      <c r="C92" s="52" t="s">
        <v>56</v>
      </c>
      <c r="D92" s="35"/>
      <c r="E92" s="35"/>
      <c r="F92" s="35"/>
      <c r="G92" s="35">
        <v>0</v>
      </c>
      <c r="H92" s="37">
        <f>SUM(D92:G92)</f>
        <v>0</v>
      </c>
    </row>
    <row r="93" spans="1:11" s="2" customFormat="1" ht="18.75" hidden="1" x14ac:dyDescent="0.2">
      <c r="A93" s="47">
        <v>36</v>
      </c>
      <c r="B93" s="27"/>
      <c r="C93" s="53"/>
      <c r="D93" s="35"/>
      <c r="E93" s="35"/>
      <c r="F93" s="35"/>
      <c r="G93" s="35"/>
      <c r="H93" s="37">
        <f>SUM(D93:G93)</f>
        <v>0</v>
      </c>
    </row>
    <row r="94" spans="1:11" s="2" customFormat="1" ht="18.75" x14ac:dyDescent="0.25">
      <c r="A94" s="121" t="s">
        <v>46</v>
      </c>
      <c r="B94" s="122"/>
      <c r="C94" s="123"/>
      <c r="D94" s="38">
        <f>SUM(D91:D93)</f>
        <v>0</v>
      </c>
      <c r="E94" s="38">
        <f>SUM(E91:E93)</f>
        <v>0</v>
      </c>
      <c r="F94" s="38">
        <f>SUM(F91:F93)</f>
        <v>0</v>
      </c>
      <c r="G94" s="38">
        <f>SUM(G91:G93)</f>
        <v>13.050979999999999</v>
      </c>
      <c r="H94" s="38">
        <f>SUM(H91:H93)</f>
        <v>13.050979999999999</v>
      </c>
      <c r="I94" s="5"/>
    </row>
    <row r="95" spans="1:11" s="2" customFormat="1" ht="19.5" thickBot="1" x14ac:dyDescent="0.3">
      <c r="A95" s="124" t="s">
        <v>47</v>
      </c>
      <c r="B95" s="125"/>
      <c r="C95" s="126"/>
      <c r="D95" s="39">
        <f>D89+D94</f>
        <v>397.34299999999996</v>
      </c>
      <c r="E95" s="39">
        <f>E89+E94</f>
        <v>40.925649999999997</v>
      </c>
      <c r="F95" s="39">
        <f>F89+F94</f>
        <v>0</v>
      </c>
      <c r="G95" s="39">
        <f>G89+G94</f>
        <v>66.737729999999999</v>
      </c>
      <c r="H95" s="39">
        <f>H94+H89</f>
        <v>505.00637999999998</v>
      </c>
      <c r="I95" s="4"/>
      <c r="J95" s="89" t="s">
        <v>79</v>
      </c>
      <c r="K95" s="89" t="s">
        <v>80</v>
      </c>
    </row>
    <row r="96" spans="1:11" s="2" customFormat="1" ht="28.5" customHeight="1" thickBot="1" x14ac:dyDescent="0.25">
      <c r="A96" s="43"/>
      <c r="B96" s="120" t="s">
        <v>48</v>
      </c>
      <c r="C96" s="120"/>
      <c r="D96" s="120"/>
      <c r="E96" s="120"/>
      <c r="F96" s="120"/>
      <c r="G96" s="120"/>
      <c r="H96" s="27"/>
      <c r="I96" s="68" t="s">
        <v>62</v>
      </c>
      <c r="J96" s="96">
        <f>(G91*1000)+I77</f>
        <v>465680.54</v>
      </c>
      <c r="K96" s="97">
        <f>J96*1.22</f>
        <v>568130.25879999995</v>
      </c>
    </row>
    <row r="97" spans="1:12" s="2" customFormat="1" ht="37.5" x14ac:dyDescent="0.2">
      <c r="A97" s="27">
        <v>8</v>
      </c>
      <c r="B97" s="48" t="s">
        <v>61</v>
      </c>
      <c r="C97" s="50" t="s">
        <v>82</v>
      </c>
      <c r="D97" s="35">
        <f>ROUND(D95*0.03,5)</f>
        <v>11.92029</v>
      </c>
      <c r="E97" s="35">
        <f>ROUND(E95*0.03,5)</f>
        <v>1.22777</v>
      </c>
      <c r="F97" s="35">
        <f>ROUND(F95*0.03,5)</f>
        <v>0</v>
      </c>
      <c r="G97" s="35">
        <f>ROUND(G95*0.03,5)</f>
        <v>2.0021300000000002</v>
      </c>
      <c r="H97" s="37">
        <f>SUM(D97:G97)</f>
        <v>15.150189999999998</v>
      </c>
      <c r="I97" s="68" t="s">
        <v>112</v>
      </c>
      <c r="J97" s="115">
        <f>ROUND((J96-I91)*L97+I91,2)</f>
        <v>461063.72</v>
      </c>
      <c r="K97" s="115">
        <f>J97*1.22</f>
        <v>562497.73839999991</v>
      </c>
      <c r="L97" s="116">
        <f>(100-1.02)/100</f>
        <v>0.98980000000000001</v>
      </c>
    </row>
    <row r="98" spans="1:12" s="2" customFormat="1" ht="21" hidden="1" x14ac:dyDescent="0.2">
      <c r="A98" s="27">
        <v>38</v>
      </c>
      <c r="B98" s="48"/>
      <c r="C98" s="50"/>
      <c r="D98" s="35"/>
      <c r="E98" s="35"/>
      <c r="F98" s="35"/>
      <c r="G98" s="35"/>
      <c r="H98" s="37">
        <f>SUM(D98:G98)</f>
        <v>0</v>
      </c>
      <c r="I98" s="65"/>
      <c r="J98" s="65"/>
      <c r="K98" s="65"/>
    </row>
    <row r="99" spans="1:12" s="2" customFormat="1" ht="21" hidden="1" x14ac:dyDescent="0.3">
      <c r="A99" s="27">
        <v>39</v>
      </c>
      <c r="B99" s="48"/>
      <c r="C99" s="50"/>
      <c r="D99" s="35"/>
      <c r="E99" s="35"/>
      <c r="F99" s="35"/>
      <c r="G99" s="35"/>
      <c r="H99" s="37">
        <f>SUM(D99:G99)</f>
        <v>0</v>
      </c>
      <c r="I99" s="69"/>
      <c r="J99" s="65"/>
      <c r="K99" s="65"/>
    </row>
    <row r="100" spans="1:12" s="2" customFormat="1" ht="20.25" customHeight="1" thickBot="1" x14ac:dyDescent="0.4">
      <c r="A100" s="54"/>
      <c r="B100" s="54"/>
      <c r="C100" s="55" t="s">
        <v>49</v>
      </c>
      <c r="D100" s="56">
        <f>SUM(D97:D99)</f>
        <v>11.92029</v>
      </c>
      <c r="E100" s="56">
        <f>SUM(E97:E99)</f>
        <v>1.22777</v>
      </c>
      <c r="F100" s="56">
        <f>SUM(F97:F99)</f>
        <v>0</v>
      </c>
      <c r="G100" s="56">
        <f>SUM(G97:G99)</f>
        <v>2.0021300000000002</v>
      </c>
      <c r="H100" s="56">
        <f>SUM(H97:H99)</f>
        <v>15.150189999999998</v>
      </c>
      <c r="I100" s="70" t="s">
        <v>63</v>
      </c>
      <c r="J100" s="71" t="s">
        <v>87</v>
      </c>
      <c r="K100" s="83" t="s">
        <v>96</v>
      </c>
    </row>
    <row r="101" spans="1:12" s="2" customFormat="1" ht="21.75" thickBot="1" x14ac:dyDescent="0.35">
      <c r="A101" s="57"/>
      <c r="B101" s="113"/>
      <c r="C101" s="113" t="s">
        <v>50</v>
      </c>
      <c r="D101" s="109">
        <f>D95+D100</f>
        <v>409.26328999999998</v>
      </c>
      <c r="E101" s="109">
        <f>E95+E100</f>
        <v>42.153419999999997</v>
      </c>
      <c r="F101" s="109">
        <f>F95+F100</f>
        <v>0</v>
      </c>
      <c r="G101" s="109">
        <f>G95+G100</f>
        <v>68.739859999999993</v>
      </c>
      <c r="H101" s="109">
        <f>H95+H100</f>
        <v>520.15656999999999</v>
      </c>
      <c r="I101" s="78">
        <f>J101-H77-H91</f>
        <v>-38.726169999999982</v>
      </c>
      <c r="J101" s="90">
        <f>K101/1000</f>
        <v>437.64384000000001</v>
      </c>
      <c r="K101" s="99">
        <v>437643.84</v>
      </c>
      <c r="L101" s="100">
        <f>K101*1.2</f>
        <v>525172.60800000001</v>
      </c>
    </row>
    <row r="102" spans="1:12" s="2" customFormat="1" ht="21.75" thickBot="1" x14ac:dyDescent="0.25">
      <c r="A102" s="54"/>
      <c r="B102" s="120" t="s">
        <v>55</v>
      </c>
      <c r="C102" s="120"/>
      <c r="D102" s="120"/>
      <c r="E102" s="120"/>
      <c r="F102" s="120"/>
      <c r="G102" s="120"/>
      <c r="H102" s="42"/>
      <c r="I102" s="65"/>
      <c r="J102" s="71" t="s">
        <v>86</v>
      </c>
      <c r="K102" s="65"/>
    </row>
    <row r="103" spans="1:12" s="2" customFormat="1" ht="21.75" thickBot="1" x14ac:dyDescent="0.25">
      <c r="A103" s="27">
        <v>9</v>
      </c>
      <c r="B103" s="54"/>
      <c r="C103" s="58" t="s">
        <v>107</v>
      </c>
      <c r="D103" s="35">
        <f>ROUND(D101*0.22,5)</f>
        <v>90.03792</v>
      </c>
      <c r="E103" s="35">
        <f>ROUND(E101*0.22,5)</f>
        <v>9.2737499999999997</v>
      </c>
      <c r="F103" s="35">
        <f>ROUND(F101*0.22,5)</f>
        <v>0</v>
      </c>
      <c r="G103" s="35">
        <f>ROUND(G101*0.22,5)</f>
        <v>15.122769999999999</v>
      </c>
      <c r="H103" s="39">
        <f>SUM(D103:G103)</f>
        <v>114.43444</v>
      </c>
      <c r="I103" s="92">
        <f>J103-H101</f>
        <v>-37.384289999999964</v>
      </c>
      <c r="J103" s="91">
        <f>482772.28/1000</f>
        <v>482.77228000000002</v>
      </c>
    </row>
    <row r="104" spans="1:12" s="2" customFormat="1" ht="37.5" hidden="1" x14ac:dyDescent="0.2">
      <c r="A104" s="27">
        <v>17</v>
      </c>
      <c r="B104" s="54"/>
      <c r="C104" s="58" t="s">
        <v>52</v>
      </c>
      <c r="D104" s="35"/>
      <c r="E104" s="35"/>
      <c r="F104" s="35"/>
      <c r="G104" s="35"/>
      <c r="H104" s="39">
        <f>SUM(D104:G104)</f>
        <v>0</v>
      </c>
      <c r="I104" s="65"/>
      <c r="J104" s="65"/>
      <c r="K104" s="65"/>
    </row>
    <row r="105" spans="1:12" s="2" customFormat="1" ht="37.5" hidden="1" x14ac:dyDescent="0.2">
      <c r="A105" s="27">
        <v>42</v>
      </c>
      <c r="B105" s="54"/>
      <c r="C105" s="58" t="s">
        <v>51</v>
      </c>
      <c r="D105" s="35"/>
      <c r="E105" s="35"/>
      <c r="F105" s="35"/>
      <c r="G105" s="35"/>
      <c r="H105" s="39">
        <f>SUM(D105:G105)</f>
        <v>0</v>
      </c>
      <c r="I105" s="65"/>
      <c r="J105" s="65"/>
      <c r="K105" s="65"/>
    </row>
    <row r="106" spans="1:12" s="2" customFormat="1" ht="23.25" x14ac:dyDescent="0.2">
      <c r="A106" s="54"/>
      <c r="B106" s="54"/>
      <c r="C106" s="59" t="s">
        <v>53</v>
      </c>
      <c r="D106" s="39">
        <f>SUM(D103:D105)</f>
        <v>90.03792</v>
      </c>
      <c r="E106" s="39">
        <f>SUM(E103:E105)</f>
        <v>9.2737499999999997</v>
      </c>
      <c r="F106" s="39">
        <f>SUM(F103:F105)</f>
        <v>0</v>
      </c>
      <c r="G106" s="39">
        <f>SUM(G103:G105)</f>
        <v>15.122769999999999</v>
      </c>
      <c r="H106" s="39">
        <f>SUM(H103:H105)</f>
        <v>114.43444</v>
      </c>
      <c r="I106" s="72" t="s">
        <v>64</v>
      </c>
      <c r="J106" s="73">
        <f>(J103/1.03/1.0568-H91)/1.0214</f>
        <v>421.44907810136982</v>
      </c>
      <c r="K106" s="92">
        <f>J106+H91</f>
        <v>434.5000581013698</v>
      </c>
      <c r="L106" s="93">
        <f>K106*1.2</f>
        <v>521.40006972164372</v>
      </c>
    </row>
    <row r="107" spans="1:12" s="2" customFormat="1" ht="37.5" x14ac:dyDescent="0.2">
      <c r="A107" s="54"/>
      <c r="B107" s="54"/>
      <c r="C107" s="59" t="s">
        <v>54</v>
      </c>
      <c r="D107" s="39">
        <f>D101+D106</f>
        <v>499.30120999999997</v>
      </c>
      <c r="E107" s="39">
        <f>E101+E106</f>
        <v>51.427169999999997</v>
      </c>
      <c r="F107" s="39">
        <f>F101+F106</f>
        <v>0</v>
      </c>
      <c r="G107" s="39">
        <f>G101+G106</f>
        <v>83.862629999999996</v>
      </c>
      <c r="H107" s="35">
        <f>H101+H106</f>
        <v>634.59100999999998</v>
      </c>
      <c r="I107" s="72" t="s">
        <v>65</v>
      </c>
      <c r="J107" s="74">
        <f>J101-H91</f>
        <v>424.59286000000003</v>
      </c>
      <c r="K107" s="65"/>
    </row>
    <row r="108" spans="1:12" s="2" customFormat="1" ht="21" x14ac:dyDescent="0.2">
      <c r="A108" s="61"/>
      <c r="B108" s="61"/>
      <c r="C108" s="62"/>
      <c r="D108" s="63"/>
      <c r="E108" s="63"/>
      <c r="F108" s="63"/>
      <c r="G108" s="63"/>
      <c r="H108" s="64"/>
      <c r="I108" s="72"/>
      <c r="J108" s="74"/>
      <c r="K108" s="65"/>
    </row>
    <row r="109" spans="1:12" s="2" customFormat="1" ht="21" x14ac:dyDescent="0.2">
      <c r="A109" s="61"/>
      <c r="B109" s="61"/>
      <c r="C109" s="62"/>
      <c r="D109" s="63"/>
      <c r="E109" s="63"/>
      <c r="F109" s="63"/>
      <c r="G109" s="63"/>
      <c r="H109" s="64"/>
      <c r="I109" s="72"/>
      <c r="J109" s="74"/>
      <c r="K109" s="65"/>
    </row>
    <row r="110" spans="1:12" s="2" customFormat="1" ht="21" x14ac:dyDescent="0.2">
      <c r="A110" s="61"/>
      <c r="B110" s="61"/>
      <c r="C110" s="62"/>
      <c r="D110" s="63"/>
      <c r="E110" s="63"/>
      <c r="F110" s="63"/>
      <c r="G110" s="63"/>
      <c r="H110" s="64"/>
      <c r="I110" s="72"/>
      <c r="J110" s="74"/>
      <c r="K110" s="65"/>
    </row>
    <row r="111" spans="1:12" s="2" customFormat="1" ht="21" x14ac:dyDescent="0.2">
      <c r="A111" s="60"/>
      <c r="B111" s="65"/>
      <c r="C111" s="65"/>
      <c r="D111" s="65"/>
      <c r="E111" s="65"/>
      <c r="F111" s="65"/>
      <c r="G111" s="65"/>
      <c r="H111" s="65"/>
      <c r="I111" s="65"/>
      <c r="J111" s="65"/>
      <c r="K111" s="65"/>
    </row>
    <row r="112" spans="1:12" s="3" customFormat="1" ht="41.25" customHeight="1" x14ac:dyDescent="0.35">
      <c r="A112" s="82"/>
      <c r="B112" s="83"/>
      <c r="C112" s="83" t="s">
        <v>102</v>
      </c>
      <c r="D112" s="83"/>
      <c r="E112" s="84"/>
      <c r="F112" s="95" t="s">
        <v>103</v>
      </c>
      <c r="G112" s="83"/>
      <c r="H112" s="83"/>
    </row>
    <row r="113" spans="1:9" s="2" customFormat="1" ht="21" x14ac:dyDescent="0.35">
      <c r="A113" s="60"/>
      <c r="B113" s="83" t="s">
        <v>8</v>
      </c>
      <c r="C113" s="65"/>
      <c r="D113" s="65"/>
      <c r="E113" s="65"/>
      <c r="F113" s="65"/>
      <c r="G113" s="65"/>
      <c r="H113" s="65"/>
    </row>
    <row r="114" spans="1:9" s="2" customFormat="1" ht="21" x14ac:dyDescent="0.35">
      <c r="B114" s="83"/>
      <c r="C114" s="65"/>
      <c r="D114" s="65"/>
      <c r="E114" s="65"/>
      <c r="F114" s="65"/>
    </row>
    <row r="115" spans="1:9" ht="18.75" x14ac:dyDescent="0.3">
      <c r="G115" s="139" t="s">
        <v>113</v>
      </c>
      <c r="H115" s="139"/>
    </row>
    <row r="116" spans="1:9" ht="18.75" x14ac:dyDescent="0.25">
      <c r="G116" s="140" t="s">
        <v>114</v>
      </c>
      <c r="H116" s="140" t="s">
        <v>115</v>
      </c>
    </row>
    <row r="117" spans="1:9" ht="18.75" x14ac:dyDescent="0.25">
      <c r="G117" s="141">
        <f>ССР_ДОГ!H101+ССР_ДОТ!H101</f>
        <v>520.15656999999999</v>
      </c>
      <c r="H117" s="140">
        <f>ССР_ДОГ!J96+ССР_ДОТ!J96</f>
        <v>465680.54</v>
      </c>
    </row>
    <row r="118" spans="1:9" ht="21" x14ac:dyDescent="0.35">
      <c r="F118" s="142" t="s">
        <v>116</v>
      </c>
      <c r="G118" s="141">
        <f>ССР_ДОГ!H106+ССР_ДОТ!H106</f>
        <v>114.43444</v>
      </c>
      <c r="H118" s="140"/>
    </row>
    <row r="119" spans="1:9" ht="18.75" x14ac:dyDescent="0.25">
      <c r="G119" s="141">
        <f>ССР_ДОГ!H107+ССР_ДОТ!H107</f>
        <v>634.5910100000001</v>
      </c>
      <c r="H119" s="140">
        <f>ССР_ДОГ!K96+ССР_ДОТ!K96</f>
        <v>568130.25879999995</v>
      </c>
      <c r="I119" s="143">
        <f>ROUND(H117*1.22,2)</f>
        <v>568130.26</v>
      </c>
    </row>
    <row r="122" spans="1:9" ht="21" x14ac:dyDescent="0.35">
      <c r="F122" s="142" t="s">
        <v>117</v>
      </c>
      <c r="G122" s="60"/>
    </row>
  </sheetData>
  <mergeCells count="57">
    <mergeCell ref="G115:H115"/>
    <mergeCell ref="B24:G24"/>
    <mergeCell ref="A31:C31"/>
    <mergeCell ref="G4:H4"/>
    <mergeCell ref="G5:H5"/>
    <mergeCell ref="B33:G33"/>
    <mergeCell ref="A32:C32"/>
    <mergeCell ref="B6:E6"/>
    <mergeCell ref="G6:H6"/>
    <mergeCell ref="B19:G19"/>
    <mergeCell ref="A23:C23"/>
    <mergeCell ref="B1:E1"/>
    <mergeCell ref="G1:H1"/>
    <mergeCell ref="B2:E2"/>
    <mergeCell ref="G2:H2"/>
    <mergeCell ref="A16:A17"/>
    <mergeCell ref="B9:H9"/>
    <mergeCell ref="B11:H11"/>
    <mergeCell ref="B12:H12"/>
    <mergeCell ref="B16:B17"/>
    <mergeCell ref="C16:C17"/>
    <mergeCell ref="D16:G16"/>
    <mergeCell ref="H16:H17"/>
    <mergeCell ref="G3:H3"/>
    <mergeCell ref="B3:C4"/>
    <mergeCell ref="B5:E5"/>
    <mergeCell ref="B57:G57"/>
    <mergeCell ref="A37:C37"/>
    <mergeCell ref="A38:C38"/>
    <mergeCell ref="B39:G39"/>
    <mergeCell ref="A43:C43"/>
    <mergeCell ref="A44:C44"/>
    <mergeCell ref="B45:G45"/>
    <mergeCell ref="A49:C49"/>
    <mergeCell ref="A50:C50"/>
    <mergeCell ref="B51:G51"/>
    <mergeCell ref="A55:C55"/>
    <mergeCell ref="A56:C56"/>
    <mergeCell ref="B84:G84"/>
    <mergeCell ref="A61:C61"/>
    <mergeCell ref="A62:C62"/>
    <mergeCell ref="B63:G63"/>
    <mergeCell ref="A67:C67"/>
    <mergeCell ref="A68:C68"/>
    <mergeCell ref="B69:G69"/>
    <mergeCell ref="A76:C76"/>
    <mergeCell ref="A77:C77"/>
    <mergeCell ref="B78:G78"/>
    <mergeCell ref="A82:C82"/>
    <mergeCell ref="A83:C83"/>
    <mergeCell ref="B102:G102"/>
    <mergeCell ref="A88:C88"/>
    <mergeCell ref="A89:C89"/>
    <mergeCell ref="B90:G90"/>
    <mergeCell ref="A94:C94"/>
    <mergeCell ref="A95:C95"/>
    <mergeCell ref="B96:G96"/>
  </mergeCells>
  <printOptions horizontalCentered="1"/>
  <pageMargins left="0.25" right="0.25" top="0.75" bottom="0.75" header="0.3" footer="0.3"/>
  <pageSetup paperSize="9" scale="46" fitToWidth="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114"/>
  <sheetViews>
    <sheetView view="pageBreakPreview" topLeftCell="A94" zoomScale="80" zoomScaleNormal="80" zoomScaleSheetLayoutView="80" workbookViewId="0">
      <selection activeCell="D31" sqref="D31"/>
    </sheetView>
  </sheetViews>
  <sheetFormatPr defaultColWidth="9.33203125" defaultRowHeight="15" x14ac:dyDescent="0.25"/>
  <cols>
    <col min="1" max="1" width="6" style="1" customWidth="1"/>
    <col min="2" max="2" width="33.6640625" style="1" customWidth="1"/>
    <col min="3" max="3" width="63.33203125" style="1" customWidth="1"/>
    <col min="4" max="4" width="31.5" style="1" customWidth="1"/>
    <col min="5" max="5" width="28" style="1" customWidth="1"/>
    <col min="6" max="6" width="23.1640625" style="1" customWidth="1"/>
    <col min="7" max="8" width="28.33203125" style="1" customWidth="1"/>
    <col min="9" max="9" width="27.83203125" style="1" customWidth="1"/>
    <col min="10" max="10" width="32" style="1" customWidth="1"/>
    <col min="11" max="11" width="28.83203125" style="1" bestFit="1" customWidth="1"/>
    <col min="12" max="12" width="31.33203125" style="1" customWidth="1"/>
    <col min="13" max="16384" width="9.33203125" style="1"/>
  </cols>
  <sheetData>
    <row r="1" spans="1:9" s="10" customFormat="1" ht="30" customHeight="1" x14ac:dyDescent="0.3">
      <c r="A1" s="11"/>
      <c r="B1" s="128" t="s">
        <v>0</v>
      </c>
      <c r="C1" s="128"/>
      <c r="D1" s="128"/>
      <c r="E1" s="128"/>
      <c r="F1" s="12"/>
      <c r="G1" s="128"/>
      <c r="H1" s="128"/>
    </row>
    <row r="2" spans="1:9" s="10" customFormat="1" ht="18.75" x14ac:dyDescent="0.3">
      <c r="A2" s="11"/>
      <c r="B2" s="129"/>
      <c r="C2" s="129"/>
      <c r="D2" s="129"/>
      <c r="E2" s="129"/>
      <c r="F2" s="13"/>
      <c r="G2" s="129"/>
      <c r="H2" s="129"/>
    </row>
    <row r="3" spans="1:9" s="10" customFormat="1" ht="43.5" customHeight="1" x14ac:dyDescent="0.3">
      <c r="A3" s="11"/>
      <c r="B3" s="135" t="s">
        <v>94</v>
      </c>
      <c r="C3" s="135"/>
      <c r="D3" s="102"/>
      <c r="E3" s="102"/>
      <c r="F3" s="14"/>
      <c r="G3" s="134"/>
      <c r="H3" s="134"/>
    </row>
    <row r="4" spans="1:9" s="10" customFormat="1" ht="18.75" x14ac:dyDescent="0.3">
      <c r="A4" s="11"/>
      <c r="B4" s="135"/>
      <c r="C4" s="135"/>
      <c r="D4" s="103"/>
      <c r="E4" s="103"/>
      <c r="F4" s="13"/>
      <c r="G4" s="129"/>
      <c r="H4" s="129"/>
    </row>
    <row r="5" spans="1:9" s="10" customFormat="1" ht="33.75" customHeight="1" x14ac:dyDescent="0.3">
      <c r="A5" s="11"/>
      <c r="B5" s="136" t="s">
        <v>95</v>
      </c>
      <c r="C5" s="136"/>
      <c r="D5" s="136"/>
      <c r="E5" s="136"/>
      <c r="F5" s="13"/>
      <c r="G5" s="129"/>
      <c r="H5" s="129"/>
    </row>
    <row r="6" spans="1:9" s="10" customFormat="1" ht="40.5" customHeight="1" x14ac:dyDescent="0.3">
      <c r="A6" s="11"/>
      <c r="B6" s="138" t="s">
        <v>106</v>
      </c>
      <c r="C6" s="138"/>
      <c r="D6" s="138"/>
      <c r="E6" s="138"/>
      <c r="F6" s="15"/>
      <c r="G6" s="138"/>
      <c r="H6" s="138"/>
    </row>
    <row r="7" spans="1:9" s="10" customFormat="1" ht="18.75" x14ac:dyDescent="0.3">
      <c r="A7" s="11"/>
      <c r="B7" s="16" t="s">
        <v>8</v>
      </c>
      <c r="C7" s="11"/>
      <c r="D7" s="11"/>
      <c r="E7" s="11"/>
      <c r="F7" s="16"/>
      <c r="G7" s="11"/>
      <c r="H7" s="11"/>
    </row>
    <row r="8" spans="1:9" s="10" customFormat="1" ht="18.75" x14ac:dyDescent="0.3">
      <c r="A8" s="11"/>
      <c r="B8" s="16"/>
      <c r="C8" s="11"/>
      <c r="D8" s="11"/>
      <c r="E8" s="11"/>
      <c r="F8" s="16"/>
      <c r="G8" s="11"/>
      <c r="H8" s="11"/>
    </row>
    <row r="9" spans="1:9" s="10" customFormat="1" ht="28.5" customHeight="1" x14ac:dyDescent="0.35">
      <c r="A9" s="11"/>
      <c r="B9" s="131" t="s">
        <v>9</v>
      </c>
      <c r="C9" s="131"/>
      <c r="D9" s="131"/>
      <c r="E9" s="131"/>
      <c r="F9" s="131"/>
      <c r="G9" s="131"/>
      <c r="H9" s="131"/>
    </row>
    <row r="10" spans="1:9" s="10" customFormat="1" ht="18.75" x14ac:dyDescent="0.3">
      <c r="A10" s="11"/>
      <c r="B10" s="16"/>
      <c r="C10" s="11"/>
      <c r="D10" s="11"/>
      <c r="E10" s="11"/>
      <c r="F10" s="16"/>
      <c r="G10" s="11"/>
      <c r="H10" s="11"/>
    </row>
    <row r="11" spans="1:9" s="10" customFormat="1" ht="54.75" customHeight="1" x14ac:dyDescent="0.25">
      <c r="A11" s="15"/>
      <c r="B11" s="132" t="s">
        <v>108</v>
      </c>
      <c r="C11" s="132"/>
      <c r="D11" s="132"/>
      <c r="E11" s="132"/>
      <c r="F11" s="132"/>
      <c r="G11" s="132"/>
      <c r="H11" s="132"/>
    </row>
    <row r="12" spans="1:9" s="10" customFormat="1" ht="18" x14ac:dyDescent="0.25">
      <c r="A12" s="14"/>
      <c r="B12" s="133" t="s">
        <v>10</v>
      </c>
      <c r="C12" s="133"/>
      <c r="D12" s="133"/>
      <c r="E12" s="133"/>
      <c r="F12" s="133"/>
      <c r="G12" s="133"/>
      <c r="H12" s="133"/>
    </row>
    <row r="13" spans="1:9" s="10" customFormat="1" ht="15" customHeight="1" x14ac:dyDescent="0.25">
      <c r="A13" s="14"/>
      <c r="B13" s="119"/>
      <c r="C13" s="101"/>
      <c r="D13" s="119"/>
      <c r="E13" s="119"/>
      <c r="F13" s="119"/>
      <c r="G13" s="119"/>
      <c r="H13" s="119"/>
    </row>
    <row r="14" spans="1:9" s="10" customFormat="1" ht="26.45" customHeight="1" x14ac:dyDescent="0.25">
      <c r="A14" s="14"/>
      <c r="B14" s="119"/>
      <c r="C14" s="101"/>
      <c r="D14" s="18" t="s">
        <v>109</v>
      </c>
      <c r="E14" s="119"/>
      <c r="F14" s="119"/>
      <c r="G14" s="119"/>
      <c r="H14" s="119"/>
    </row>
    <row r="15" spans="1:9" s="10" customFormat="1" ht="18.75" x14ac:dyDescent="0.3">
      <c r="A15" s="19" t="s">
        <v>11</v>
      </c>
      <c r="B15" s="11"/>
      <c r="C15" s="20"/>
      <c r="D15" s="21" t="s">
        <v>110</v>
      </c>
      <c r="E15" s="22"/>
      <c r="F15" s="11"/>
      <c r="G15" s="21"/>
      <c r="H15" s="21" t="s">
        <v>111</v>
      </c>
    </row>
    <row r="16" spans="1:9" s="8" customFormat="1" ht="22.5" customHeight="1" x14ac:dyDescent="0.25">
      <c r="A16" s="130" t="s">
        <v>1</v>
      </c>
      <c r="B16" s="130" t="s">
        <v>2</v>
      </c>
      <c r="C16" s="130" t="s">
        <v>3</v>
      </c>
      <c r="D16" s="130" t="s">
        <v>60</v>
      </c>
      <c r="E16" s="130"/>
      <c r="F16" s="130"/>
      <c r="G16" s="130"/>
      <c r="H16" s="130" t="s">
        <v>12</v>
      </c>
      <c r="I16" s="9"/>
    </row>
    <row r="17" spans="1:12" s="8" customFormat="1" ht="35.25" customHeight="1" x14ac:dyDescent="0.25">
      <c r="A17" s="130"/>
      <c r="B17" s="130"/>
      <c r="C17" s="130"/>
      <c r="D17" s="23" t="s">
        <v>13</v>
      </c>
      <c r="E17" s="23" t="s">
        <v>14</v>
      </c>
      <c r="F17" s="118" t="s">
        <v>15</v>
      </c>
      <c r="G17" s="118" t="s">
        <v>16</v>
      </c>
      <c r="H17" s="130"/>
    </row>
    <row r="18" spans="1:12" s="7" customFormat="1" ht="18.75" customHeight="1" x14ac:dyDescent="0.2">
      <c r="A18" s="118">
        <v>1</v>
      </c>
      <c r="B18" s="118">
        <v>2</v>
      </c>
      <c r="C18" s="118">
        <v>3</v>
      </c>
      <c r="D18" s="23">
        <v>4</v>
      </c>
      <c r="E18" s="23">
        <v>5</v>
      </c>
      <c r="F18" s="23">
        <v>6</v>
      </c>
      <c r="G18" s="23">
        <v>7</v>
      </c>
      <c r="H18" s="23">
        <v>8</v>
      </c>
    </row>
    <row r="19" spans="1:12" s="2" customFormat="1" ht="21" customHeight="1" x14ac:dyDescent="0.2">
      <c r="A19" s="25"/>
      <c r="B19" s="137" t="s">
        <v>17</v>
      </c>
      <c r="C19" s="137"/>
      <c r="D19" s="137"/>
      <c r="E19" s="137"/>
      <c r="F19" s="137"/>
      <c r="G19" s="137"/>
      <c r="H19" s="26"/>
    </row>
    <row r="20" spans="1:12" s="2" customFormat="1" ht="18.75" hidden="1" x14ac:dyDescent="0.2">
      <c r="A20" s="27">
        <v>1</v>
      </c>
      <c r="B20" s="32" t="s">
        <v>97</v>
      </c>
      <c r="C20" s="50" t="s">
        <v>100</v>
      </c>
      <c r="D20" s="75">
        <f>0/1000</f>
        <v>0</v>
      </c>
      <c r="E20" s="75">
        <v>0</v>
      </c>
      <c r="F20" s="75">
        <f>0/1000</f>
        <v>0</v>
      </c>
      <c r="G20" s="36"/>
      <c r="H20" s="37">
        <f>SUM(D20:G20)</f>
        <v>0</v>
      </c>
    </row>
    <row r="21" spans="1:12" s="2" customFormat="1" ht="18.75" hidden="1" x14ac:dyDescent="0.2">
      <c r="A21" s="27">
        <v>2</v>
      </c>
      <c r="B21" s="27"/>
      <c r="C21" s="28"/>
      <c r="D21" s="29"/>
      <c r="E21" s="29"/>
      <c r="F21" s="29"/>
      <c r="G21" s="29"/>
      <c r="H21" s="30">
        <f>SUM(D21:G21)</f>
        <v>0</v>
      </c>
    </row>
    <row r="22" spans="1:12" s="2" customFormat="1" ht="18.75" hidden="1" x14ac:dyDescent="0.2">
      <c r="A22" s="27">
        <v>3</v>
      </c>
      <c r="B22" s="28"/>
      <c r="C22" s="28"/>
      <c r="D22" s="29"/>
      <c r="E22" s="29"/>
      <c r="F22" s="29"/>
      <c r="G22" s="29"/>
      <c r="H22" s="30">
        <f>SUM(D22:G22)</f>
        <v>0</v>
      </c>
    </row>
    <row r="23" spans="1:12" s="6" customFormat="1" ht="18.75" x14ac:dyDescent="0.2">
      <c r="A23" s="121" t="s">
        <v>18</v>
      </c>
      <c r="B23" s="122"/>
      <c r="C23" s="123"/>
      <c r="D23" s="31">
        <f>SUM(D20:D22)</f>
        <v>0</v>
      </c>
      <c r="E23" s="38">
        <f>SUM(E20:E22)</f>
        <v>0</v>
      </c>
      <c r="F23" s="31">
        <f>SUM(F20:F22)</f>
        <v>0</v>
      </c>
      <c r="G23" s="31">
        <f>SUM(G20:G22)</f>
        <v>0</v>
      </c>
      <c r="H23" s="38">
        <f>SUM(H20:H22)</f>
        <v>0</v>
      </c>
    </row>
    <row r="24" spans="1:12" s="2" customFormat="1" ht="24" customHeight="1" x14ac:dyDescent="0.2">
      <c r="A24" s="25"/>
      <c r="B24" s="137" t="s">
        <v>4</v>
      </c>
      <c r="C24" s="137"/>
      <c r="D24" s="137"/>
      <c r="E24" s="137"/>
      <c r="F24" s="137"/>
      <c r="G24" s="137"/>
      <c r="H24" s="26"/>
      <c r="J24" s="65"/>
      <c r="K24" s="66"/>
    </row>
    <row r="25" spans="1:12" s="2" customFormat="1" ht="18.75" x14ac:dyDescent="0.2">
      <c r="A25" s="27">
        <v>1</v>
      </c>
      <c r="B25" s="32" t="s">
        <v>67</v>
      </c>
      <c r="C25" s="50" t="s">
        <v>92</v>
      </c>
      <c r="D25" s="75">
        <f>380423.66/1000*0+375736.76/1000</f>
        <v>375.73676</v>
      </c>
      <c r="E25" s="34">
        <f>39182.99/1000*0+38021.96/1000</f>
        <v>38.02196</v>
      </c>
      <c r="F25" s="34">
        <v>0</v>
      </c>
      <c r="G25" s="36"/>
      <c r="H25" s="37">
        <f t="shared" ref="H25:H30" si="0">SUM(D25:G25)</f>
        <v>413.75871999999998</v>
      </c>
      <c r="I25" s="85"/>
    </row>
    <row r="26" spans="1:12" s="2" customFormat="1" ht="18.75" hidden="1" x14ac:dyDescent="0.2">
      <c r="A26" s="27">
        <v>2</v>
      </c>
      <c r="B26" s="32" t="s">
        <v>68</v>
      </c>
      <c r="C26" s="50" t="s">
        <v>92</v>
      </c>
      <c r="D26" s="75">
        <v>0</v>
      </c>
      <c r="E26" s="75">
        <v>0</v>
      </c>
      <c r="F26" s="75">
        <v>0</v>
      </c>
      <c r="G26" s="36"/>
      <c r="H26" s="37">
        <f t="shared" si="0"/>
        <v>0</v>
      </c>
      <c r="I26" s="85"/>
      <c r="L26" s="87"/>
    </row>
    <row r="27" spans="1:12" s="2" customFormat="1" ht="18.75" hidden="1" x14ac:dyDescent="0.2">
      <c r="A27" s="27">
        <v>3</v>
      </c>
      <c r="B27" s="32" t="s">
        <v>69</v>
      </c>
      <c r="C27" s="33" t="s">
        <v>89</v>
      </c>
      <c r="D27" s="75">
        <v>0</v>
      </c>
      <c r="E27" s="75">
        <v>0</v>
      </c>
      <c r="F27" s="75"/>
      <c r="G27" s="36"/>
      <c r="H27" s="37">
        <f t="shared" si="0"/>
        <v>0</v>
      </c>
      <c r="I27" s="85"/>
      <c r="L27" s="87"/>
    </row>
    <row r="28" spans="1:12" s="2" customFormat="1" ht="21" hidden="1" x14ac:dyDescent="0.2">
      <c r="A28" s="27">
        <v>4</v>
      </c>
      <c r="B28" s="32" t="s">
        <v>75</v>
      </c>
      <c r="C28" s="33" t="s">
        <v>90</v>
      </c>
      <c r="D28" s="75">
        <v>0</v>
      </c>
      <c r="E28" s="75">
        <v>0</v>
      </c>
      <c r="F28" s="75"/>
      <c r="G28" s="36"/>
      <c r="H28" s="37">
        <f t="shared" si="0"/>
        <v>0</v>
      </c>
      <c r="I28" s="85"/>
      <c r="J28" s="65"/>
      <c r="K28" s="66"/>
      <c r="L28" s="88"/>
    </row>
    <row r="29" spans="1:12" s="2" customFormat="1" ht="21" hidden="1" x14ac:dyDescent="0.2">
      <c r="A29" s="27">
        <v>5</v>
      </c>
      <c r="B29" s="32" t="s">
        <v>83</v>
      </c>
      <c r="C29" s="33" t="s">
        <v>73</v>
      </c>
      <c r="D29" s="75"/>
      <c r="E29" s="75"/>
      <c r="F29" s="75"/>
      <c r="G29" s="36"/>
      <c r="H29" s="37">
        <f t="shared" si="0"/>
        <v>0</v>
      </c>
      <c r="I29" s="85"/>
      <c r="J29" s="65"/>
      <c r="K29" s="66"/>
      <c r="L29" s="88"/>
    </row>
    <row r="30" spans="1:12" s="2" customFormat="1" ht="21" hidden="1" x14ac:dyDescent="0.2">
      <c r="A30" s="27">
        <v>5</v>
      </c>
      <c r="B30" s="32" t="s">
        <v>83</v>
      </c>
      <c r="C30" s="33" t="s">
        <v>81</v>
      </c>
      <c r="D30" s="75"/>
      <c r="E30" s="76"/>
      <c r="F30" s="75"/>
      <c r="G30" s="36"/>
      <c r="H30" s="37">
        <f t="shared" si="0"/>
        <v>0</v>
      </c>
      <c r="J30" s="65"/>
      <c r="K30" s="65"/>
    </row>
    <row r="31" spans="1:12" s="6" customFormat="1" ht="21" x14ac:dyDescent="0.2">
      <c r="A31" s="121" t="s">
        <v>19</v>
      </c>
      <c r="B31" s="122"/>
      <c r="C31" s="123"/>
      <c r="D31" s="38">
        <f>SUM(D25:D30)</f>
        <v>375.73676</v>
      </c>
      <c r="E31" s="38">
        <f>SUM(E25:E30)</f>
        <v>38.02196</v>
      </c>
      <c r="F31" s="38">
        <f>SUM(F25:F30)</f>
        <v>0</v>
      </c>
      <c r="G31" s="38">
        <f>SUM(G25:G30)</f>
        <v>0</v>
      </c>
      <c r="H31" s="38">
        <f>SUM(H25:H30)</f>
        <v>413.75871999999998</v>
      </c>
      <c r="I31" s="86"/>
      <c r="J31" s="67"/>
      <c r="K31" s="67"/>
    </row>
    <row r="32" spans="1:12" s="6" customFormat="1" ht="18.75" x14ac:dyDescent="0.2">
      <c r="A32" s="124" t="s">
        <v>20</v>
      </c>
      <c r="B32" s="125"/>
      <c r="C32" s="126"/>
      <c r="D32" s="109">
        <f>D23+D31</f>
        <v>375.73676</v>
      </c>
      <c r="E32" s="109">
        <f>E23+E31</f>
        <v>38.02196</v>
      </c>
      <c r="F32" s="109">
        <f>F23+F31</f>
        <v>0</v>
      </c>
      <c r="G32" s="109">
        <f>G23+G31</f>
        <v>0</v>
      </c>
      <c r="H32" s="109">
        <f>H23+H31</f>
        <v>413.75871999999998</v>
      </c>
      <c r="I32" s="86"/>
    </row>
    <row r="33" spans="1:8" s="6" customFormat="1" ht="21" hidden="1" customHeight="1" x14ac:dyDescent="0.2">
      <c r="A33" s="117"/>
      <c r="B33" s="120" t="s">
        <v>21</v>
      </c>
      <c r="C33" s="120"/>
      <c r="D33" s="120"/>
      <c r="E33" s="120"/>
      <c r="F33" s="120"/>
      <c r="G33" s="127"/>
      <c r="H33" s="41"/>
    </row>
    <row r="34" spans="1:8" s="6" customFormat="1" ht="18.75" hidden="1" x14ac:dyDescent="0.2">
      <c r="A34" s="27">
        <v>3</v>
      </c>
      <c r="B34" s="27"/>
      <c r="C34" s="27"/>
      <c r="D34" s="29"/>
      <c r="E34" s="29"/>
      <c r="F34" s="29"/>
      <c r="G34" s="29"/>
      <c r="H34" s="30">
        <f>SUM(D34:G34)</f>
        <v>0</v>
      </c>
    </row>
    <row r="35" spans="1:8" s="6" customFormat="1" ht="18.75" hidden="1" x14ac:dyDescent="0.2">
      <c r="A35" s="27">
        <v>8</v>
      </c>
      <c r="B35" s="27"/>
      <c r="C35" s="27"/>
      <c r="D35" s="29"/>
      <c r="E35" s="29"/>
      <c r="F35" s="29"/>
      <c r="G35" s="29"/>
      <c r="H35" s="30">
        <f>SUM(D35:G35)</f>
        <v>0</v>
      </c>
    </row>
    <row r="36" spans="1:8" s="6" customFormat="1" ht="18.75" hidden="1" x14ac:dyDescent="0.2">
      <c r="A36" s="27">
        <v>9</v>
      </c>
      <c r="B36" s="27"/>
      <c r="C36" s="27"/>
      <c r="D36" s="29"/>
      <c r="E36" s="29"/>
      <c r="F36" s="29"/>
      <c r="G36" s="29"/>
      <c r="H36" s="30">
        <f>SUM(D36:G36)</f>
        <v>0</v>
      </c>
    </row>
    <row r="37" spans="1:8" s="6" customFormat="1" ht="18.75" hidden="1" x14ac:dyDescent="0.2">
      <c r="A37" s="121" t="s">
        <v>22</v>
      </c>
      <c r="B37" s="122"/>
      <c r="C37" s="123"/>
      <c r="D37" s="31">
        <f>SUM(D34:D36)</f>
        <v>0</v>
      </c>
      <c r="E37" s="31">
        <f>SUM(E34:E36)</f>
        <v>0</v>
      </c>
      <c r="F37" s="31">
        <f>SUM(F34:F36)</f>
        <v>0</v>
      </c>
      <c r="G37" s="31">
        <f>SUM(G34:G36)</f>
        <v>0</v>
      </c>
      <c r="H37" s="31">
        <f>SUM(H34:H36)</f>
        <v>0</v>
      </c>
    </row>
    <row r="38" spans="1:8" s="6" customFormat="1" ht="18.75" hidden="1" x14ac:dyDescent="0.2">
      <c r="A38" s="124" t="s">
        <v>23</v>
      </c>
      <c r="B38" s="125"/>
      <c r="C38" s="126"/>
      <c r="D38" s="42">
        <f>D32+D37</f>
        <v>375.73676</v>
      </c>
      <c r="E38" s="42">
        <f>E32+E37</f>
        <v>38.02196</v>
      </c>
      <c r="F38" s="42">
        <f>F32+F37</f>
        <v>0</v>
      </c>
      <c r="G38" s="42">
        <f>G32+G37</f>
        <v>0</v>
      </c>
      <c r="H38" s="42">
        <f>H32+H37</f>
        <v>413.75871999999998</v>
      </c>
    </row>
    <row r="39" spans="1:8" s="6" customFormat="1" ht="22.5" hidden="1" customHeight="1" x14ac:dyDescent="0.2">
      <c r="A39" s="117"/>
      <c r="B39" s="120" t="s">
        <v>24</v>
      </c>
      <c r="C39" s="120"/>
      <c r="D39" s="120"/>
      <c r="E39" s="120"/>
      <c r="F39" s="120"/>
      <c r="G39" s="127"/>
      <c r="H39" s="41"/>
    </row>
    <row r="40" spans="1:8" s="6" customFormat="1" ht="18.75" hidden="1" x14ac:dyDescent="0.2">
      <c r="A40" s="27">
        <v>4</v>
      </c>
      <c r="B40" s="27"/>
      <c r="C40" s="27"/>
      <c r="D40" s="29"/>
      <c r="E40" s="29"/>
      <c r="F40" s="29"/>
      <c r="G40" s="29"/>
      <c r="H40" s="30">
        <f>SUM(D40:G40)</f>
        <v>0</v>
      </c>
    </row>
    <row r="41" spans="1:8" s="6" customFormat="1" ht="18.75" hidden="1" x14ac:dyDescent="0.2">
      <c r="A41" s="27">
        <v>11</v>
      </c>
      <c r="B41" s="27"/>
      <c r="C41" s="27"/>
      <c r="D41" s="29"/>
      <c r="E41" s="29"/>
      <c r="F41" s="29"/>
      <c r="G41" s="29"/>
      <c r="H41" s="30">
        <f>SUM(D41:G41)</f>
        <v>0</v>
      </c>
    </row>
    <row r="42" spans="1:8" s="6" customFormat="1" ht="18.75" hidden="1" x14ac:dyDescent="0.2">
      <c r="A42" s="27">
        <v>12</v>
      </c>
      <c r="B42" s="27"/>
      <c r="C42" s="27"/>
      <c r="D42" s="29"/>
      <c r="E42" s="29"/>
      <c r="F42" s="29"/>
      <c r="G42" s="29"/>
      <c r="H42" s="30">
        <f>SUM(D42:G42)</f>
        <v>0</v>
      </c>
    </row>
    <row r="43" spans="1:8" s="6" customFormat="1" ht="18.75" hidden="1" x14ac:dyDescent="0.2">
      <c r="A43" s="121" t="s">
        <v>25</v>
      </c>
      <c r="B43" s="122"/>
      <c r="C43" s="123"/>
      <c r="D43" s="31">
        <f>SUM(D40:D42)</f>
        <v>0</v>
      </c>
      <c r="E43" s="31">
        <f>SUM(E40:E42)</f>
        <v>0</v>
      </c>
      <c r="F43" s="31">
        <f>SUM(F40:F42)</f>
        <v>0</v>
      </c>
      <c r="G43" s="31">
        <f>SUM(G40:G42)</f>
        <v>0</v>
      </c>
      <c r="H43" s="31">
        <f>SUM(H40:H42)</f>
        <v>0</v>
      </c>
    </row>
    <row r="44" spans="1:8" s="6" customFormat="1" ht="18.75" hidden="1" x14ac:dyDescent="0.2">
      <c r="A44" s="124" t="s">
        <v>26</v>
      </c>
      <c r="B44" s="125"/>
      <c r="C44" s="126"/>
      <c r="D44" s="42">
        <f>D38+D43</f>
        <v>375.73676</v>
      </c>
      <c r="E44" s="42">
        <f>E38+E43</f>
        <v>38.02196</v>
      </c>
      <c r="F44" s="42">
        <f>F38+F43</f>
        <v>0</v>
      </c>
      <c r="G44" s="42">
        <f>G38+G43</f>
        <v>0</v>
      </c>
      <c r="H44" s="42">
        <f>H38+H43</f>
        <v>413.75871999999998</v>
      </c>
    </row>
    <row r="45" spans="1:8" s="6" customFormat="1" ht="24" hidden="1" customHeight="1" x14ac:dyDescent="0.2">
      <c r="A45" s="117"/>
      <c r="B45" s="120" t="s">
        <v>27</v>
      </c>
      <c r="C45" s="120"/>
      <c r="D45" s="120"/>
      <c r="E45" s="120"/>
      <c r="F45" s="120"/>
      <c r="G45" s="127"/>
      <c r="H45" s="41"/>
    </row>
    <row r="46" spans="1:8" s="6" customFormat="1" ht="18.75" hidden="1" x14ac:dyDescent="0.2">
      <c r="A46" s="27">
        <v>5</v>
      </c>
      <c r="B46" s="27"/>
      <c r="C46" s="27"/>
      <c r="D46" s="29"/>
      <c r="E46" s="29"/>
      <c r="F46" s="29"/>
      <c r="G46" s="29"/>
      <c r="H46" s="30">
        <f>SUM(D46:G46)</f>
        <v>0</v>
      </c>
    </row>
    <row r="47" spans="1:8" s="6" customFormat="1" ht="18.75" hidden="1" x14ac:dyDescent="0.2">
      <c r="A47" s="27">
        <v>14</v>
      </c>
      <c r="B47" s="27"/>
      <c r="C47" s="27"/>
      <c r="D47" s="29"/>
      <c r="E47" s="29"/>
      <c r="F47" s="29"/>
      <c r="G47" s="29"/>
      <c r="H47" s="30">
        <f>SUM(D47:G47)</f>
        <v>0</v>
      </c>
    </row>
    <row r="48" spans="1:8" s="6" customFormat="1" ht="18.75" hidden="1" x14ac:dyDescent="0.2">
      <c r="A48" s="27">
        <v>15</v>
      </c>
      <c r="B48" s="27"/>
      <c r="C48" s="27"/>
      <c r="D48" s="29"/>
      <c r="E48" s="29"/>
      <c r="F48" s="29"/>
      <c r="G48" s="29"/>
      <c r="H48" s="30">
        <f>SUM(D48:G48)</f>
        <v>0</v>
      </c>
    </row>
    <row r="49" spans="1:8" s="6" customFormat="1" ht="18.75" hidden="1" x14ac:dyDescent="0.2">
      <c r="A49" s="121" t="s">
        <v>28</v>
      </c>
      <c r="B49" s="122"/>
      <c r="C49" s="123"/>
      <c r="D49" s="31">
        <f>SUM(D46:D48)</f>
        <v>0</v>
      </c>
      <c r="E49" s="31">
        <f>SUM(E46:E48)</f>
        <v>0</v>
      </c>
      <c r="F49" s="31">
        <f>SUM(F46:F48)</f>
        <v>0</v>
      </c>
      <c r="G49" s="31">
        <f>SUM(G46:G48)</f>
        <v>0</v>
      </c>
      <c r="H49" s="31">
        <f>SUM(H46:H48)</f>
        <v>0</v>
      </c>
    </row>
    <row r="50" spans="1:8" s="6" customFormat="1" ht="18.75" hidden="1" x14ac:dyDescent="0.2">
      <c r="A50" s="124" t="s">
        <v>29</v>
      </c>
      <c r="B50" s="125"/>
      <c r="C50" s="126"/>
      <c r="D50" s="42">
        <f>D44+D49</f>
        <v>375.73676</v>
      </c>
      <c r="E50" s="42">
        <f>E44+E49</f>
        <v>38.02196</v>
      </c>
      <c r="F50" s="42">
        <f>F44+F49</f>
        <v>0</v>
      </c>
      <c r="G50" s="42">
        <f>G44+G49</f>
        <v>0</v>
      </c>
      <c r="H50" s="42">
        <f>H44+H49</f>
        <v>413.75871999999998</v>
      </c>
    </row>
    <row r="51" spans="1:8" s="6" customFormat="1" ht="21" hidden="1" customHeight="1" x14ac:dyDescent="0.2">
      <c r="A51" s="117"/>
      <c r="B51" s="120" t="s">
        <v>30</v>
      </c>
      <c r="C51" s="120"/>
      <c r="D51" s="120"/>
      <c r="E51" s="120"/>
      <c r="F51" s="120"/>
      <c r="G51" s="127"/>
      <c r="H51" s="41"/>
    </row>
    <row r="52" spans="1:8" s="6" customFormat="1" ht="18.75" hidden="1" x14ac:dyDescent="0.2">
      <c r="A52" s="27">
        <v>6</v>
      </c>
      <c r="B52" s="27"/>
      <c r="C52" s="27"/>
      <c r="D52" s="29"/>
      <c r="E52" s="29"/>
      <c r="F52" s="29"/>
      <c r="G52" s="29"/>
      <c r="H52" s="30">
        <f>SUM(D52:G52)</f>
        <v>0</v>
      </c>
    </row>
    <row r="53" spans="1:8" s="6" customFormat="1" ht="18.75" hidden="1" x14ac:dyDescent="0.2">
      <c r="A53" s="27">
        <v>17</v>
      </c>
      <c r="B53" s="27"/>
      <c r="C53" s="27"/>
      <c r="D53" s="29"/>
      <c r="E53" s="29"/>
      <c r="F53" s="29"/>
      <c r="G53" s="29"/>
      <c r="H53" s="30">
        <f>SUM(D53:G53)</f>
        <v>0</v>
      </c>
    </row>
    <row r="54" spans="1:8" s="6" customFormat="1" ht="18.75" hidden="1" x14ac:dyDescent="0.2">
      <c r="A54" s="27">
        <v>18</v>
      </c>
      <c r="B54" s="27"/>
      <c r="C54" s="27"/>
      <c r="D54" s="29"/>
      <c r="E54" s="29"/>
      <c r="F54" s="29"/>
      <c r="G54" s="29"/>
      <c r="H54" s="30">
        <f>SUM(D54:G54)</f>
        <v>0</v>
      </c>
    </row>
    <row r="55" spans="1:8" s="6" customFormat="1" ht="18.75" hidden="1" x14ac:dyDescent="0.2">
      <c r="A55" s="121" t="s">
        <v>31</v>
      </c>
      <c r="B55" s="122"/>
      <c r="C55" s="123"/>
      <c r="D55" s="31">
        <f>SUM(D52:D54)</f>
        <v>0</v>
      </c>
      <c r="E55" s="31">
        <f>SUM(E52:E54)</f>
        <v>0</v>
      </c>
      <c r="F55" s="31">
        <f>SUM(F52:F54)</f>
        <v>0</v>
      </c>
      <c r="G55" s="31">
        <f>SUM(G52:G54)</f>
        <v>0</v>
      </c>
      <c r="H55" s="31">
        <f>SUM(H52:H54)</f>
        <v>0</v>
      </c>
    </row>
    <row r="56" spans="1:8" s="6" customFormat="1" ht="18.75" hidden="1" x14ac:dyDescent="0.2">
      <c r="A56" s="124" t="s">
        <v>32</v>
      </c>
      <c r="B56" s="125"/>
      <c r="C56" s="126"/>
      <c r="D56" s="42">
        <f>D50+D55</f>
        <v>375.73676</v>
      </c>
      <c r="E56" s="42">
        <f>E50+E55</f>
        <v>38.02196</v>
      </c>
      <c r="F56" s="42">
        <f>F50+F55</f>
        <v>0</v>
      </c>
      <c r="G56" s="42">
        <f>G50+G55</f>
        <v>0</v>
      </c>
      <c r="H56" s="42">
        <f>H50+H55</f>
        <v>413.75871999999998</v>
      </c>
    </row>
    <row r="57" spans="1:8" s="6" customFormat="1" ht="29.1" hidden="1" customHeight="1" x14ac:dyDescent="0.2">
      <c r="A57" s="117"/>
      <c r="B57" s="120" t="s">
        <v>33</v>
      </c>
      <c r="C57" s="120"/>
      <c r="D57" s="120"/>
      <c r="E57" s="120"/>
      <c r="F57" s="120"/>
      <c r="G57" s="127"/>
      <c r="H57" s="41"/>
    </row>
    <row r="58" spans="1:8" s="6" customFormat="1" ht="18.75" hidden="1" x14ac:dyDescent="0.2">
      <c r="A58" s="27">
        <v>7</v>
      </c>
      <c r="B58" s="27"/>
      <c r="C58" s="27"/>
      <c r="D58" s="29"/>
      <c r="E58" s="29"/>
      <c r="F58" s="29"/>
      <c r="G58" s="29"/>
      <c r="H58" s="30">
        <f>SUM(D58:G58)</f>
        <v>0</v>
      </c>
    </row>
    <row r="59" spans="1:8" s="6" customFormat="1" ht="18.75" hidden="1" x14ac:dyDescent="0.2">
      <c r="A59" s="27">
        <v>20</v>
      </c>
      <c r="B59" s="27"/>
      <c r="C59" s="27"/>
      <c r="D59" s="29"/>
      <c r="E59" s="29"/>
      <c r="F59" s="29"/>
      <c r="G59" s="29"/>
      <c r="H59" s="30">
        <f>SUM(D59:G59)</f>
        <v>0</v>
      </c>
    </row>
    <row r="60" spans="1:8" s="6" customFormat="1" ht="18.75" hidden="1" x14ac:dyDescent="0.2">
      <c r="A60" s="27">
        <v>21</v>
      </c>
      <c r="B60" s="27"/>
      <c r="C60" s="27"/>
      <c r="D60" s="29"/>
      <c r="E60" s="29"/>
      <c r="F60" s="29"/>
      <c r="G60" s="29"/>
      <c r="H60" s="30">
        <f>SUM(D60:G60)</f>
        <v>0</v>
      </c>
    </row>
    <row r="61" spans="1:8" s="6" customFormat="1" ht="18.75" hidden="1" x14ac:dyDescent="0.2">
      <c r="A61" s="121" t="s">
        <v>34</v>
      </c>
      <c r="B61" s="122"/>
      <c r="C61" s="123"/>
      <c r="D61" s="31">
        <f>SUM(D58:D60)</f>
        <v>0</v>
      </c>
      <c r="E61" s="31">
        <f>SUM(E58:E60)</f>
        <v>0</v>
      </c>
      <c r="F61" s="31">
        <f>SUM(F58:F60)</f>
        <v>0</v>
      </c>
      <c r="G61" s="31">
        <f>SUM(G58:G60)</f>
        <v>0</v>
      </c>
      <c r="H61" s="31">
        <f>SUM(H58:H60)</f>
        <v>0</v>
      </c>
    </row>
    <row r="62" spans="1:8" s="6" customFormat="1" ht="18.75" hidden="1" x14ac:dyDescent="0.2">
      <c r="A62" s="124" t="s">
        <v>35</v>
      </c>
      <c r="B62" s="125"/>
      <c r="C62" s="126"/>
      <c r="D62" s="42">
        <f>D56+D61</f>
        <v>375.73676</v>
      </c>
      <c r="E62" s="42">
        <f>E56+E61</f>
        <v>38.02196</v>
      </c>
      <c r="F62" s="42">
        <f>F56+F61</f>
        <v>0</v>
      </c>
      <c r="G62" s="42">
        <f>G56+G61</f>
        <v>0</v>
      </c>
      <c r="H62" s="42">
        <f>H56+H61</f>
        <v>413.75871999999998</v>
      </c>
    </row>
    <row r="63" spans="1:8" s="2" customFormat="1" ht="18.75" x14ac:dyDescent="0.2">
      <c r="A63" s="43"/>
      <c r="B63" s="120" t="s">
        <v>5</v>
      </c>
      <c r="C63" s="120"/>
      <c r="D63" s="120"/>
      <c r="E63" s="120"/>
      <c r="F63" s="120"/>
      <c r="G63" s="120"/>
      <c r="H63" s="26"/>
    </row>
    <row r="64" spans="1:8" s="2" customFormat="1" ht="56.25" x14ac:dyDescent="0.2">
      <c r="A64" s="27">
        <v>2</v>
      </c>
      <c r="B64" s="79" t="s">
        <v>78</v>
      </c>
      <c r="C64" s="80" t="s">
        <v>104</v>
      </c>
      <c r="D64" s="45">
        <f>ROUND(D62*2.5%,5)</f>
        <v>9.3934200000000008</v>
      </c>
      <c r="E64" s="45">
        <f>ROUND(E62*2.5%,5)</f>
        <v>0.95055000000000001</v>
      </c>
      <c r="F64" s="45">
        <v>0</v>
      </c>
      <c r="G64" s="45">
        <v>0</v>
      </c>
      <c r="H64" s="46">
        <f>SUM(D64:G64)</f>
        <v>10.343970000000001</v>
      </c>
    </row>
    <row r="65" spans="1:11" s="2" customFormat="1" ht="18.75" hidden="1" x14ac:dyDescent="0.2">
      <c r="A65" s="47">
        <v>23</v>
      </c>
      <c r="B65" s="48"/>
      <c r="C65" s="49"/>
      <c r="D65" s="35"/>
      <c r="E65" s="35"/>
      <c r="F65" s="35"/>
      <c r="G65" s="35"/>
      <c r="H65" s="37">
        <f>SUM(D65:G65)</f>
        <v>0</v>
      </c>
    </row>
    <row r="66" spans="1:11" s="2" customFormat="1" ht="18.75" hidden="1" x14ac:dyDescent="0.2">
      <c r="A66" s="47">
        <v>24</v>
      </c>
      <c r="B66" s="48"/>
      <c r="C66" s="49"/>
      <c r="D66" s="35"/>
      <c r="E66" s="35"/>
      <c r="F66" s="35"/>
      <c r="G66" s="35"/>
      <c r="H66" s="37">
        <f>SUM(D66:G66)</f>
        <v>0</v>
      </c>
    </row>
    <row r="67" spans="1:11" s="2" customFormat="1" ht="18.75" x14ac:dyDescent="0.2">
      <c r="A67" s="121" t="s">
        <v>36</v>
      </c>
      <c r="B67" s="122"/>
      <c r="C67" s="123"/>
      <c r="D67" s="38">
        <f>SUM(D64:D66)</f>
        <v>9.3934200000000008</v>
      </c>
      <c r="E67" s="38">
        <f>SUM(E64:E66)</f>
        <v>0.95055000000000001</v>
      </c>
      <c r="F67" s="38">
        <f>SUM(F64:F66)</f>
        <v>0</v>
      </c>
      <c r="G67" s="38">
        <f>SUM(G64:G66)</f>
        <v>0</v>
      </c>
      <c r="H67" s="38">
        <f>SUM(H64:H66)</f>
        <v>10.343970000000001</v>
      </c>
    </row>
    <row r="68" spans="1:11" s="2" customFormat="1" ht="18.75" x14ac:dyDescent="0.2">
      <c r="A68" s="124" t="s">
        <v>37</v>
      </c>
      <c r="B68" s="125"/>
      <c r="C68" s="126"/>
      <c r="D68" s="109">
        <f>D62+D67</f>
        <v>385.13018</v>
      </c>
      <c r="E68" s="109">
        <f>E62+E67</f>
        <v>38.97251</v>
      </c>
      <c r="F68" s="109">
        <f>F62+F67</f>
        <v>0</v>
      </c>
      <c r="G68" s="109">
        <f>G62+G67</f>
        <v>0</v>
      </c>
      <c r="H68" s="109">
        <f>H62+H67</f>
        <v>424.10269</v>
      </c>
    </row>
    <row r="69" spans="1:11" s="2" customFormat="1" ht="29.1" customHeight="1" x14ac:dyDescent="0.2">
      <c r="A69" s="43"/>
      <c r="B69" s="120" t="s">
        <v>6</v>
      </c>
      <c r="C69" s="120"/>
      <c r="D69" s="120"/>
      <c r="E69" s="120"/>
      <c r="F69" s="120"/>
      <c r="G69" s="120"/>
      <c r="H69" s="26"/>
    </row>
    <row r="70" spans="1:11" s="2" customFormat="1" ht="56.25" x14ac:dyDescent="0.2">
      <c r="A70" s="27">
        <v>3</v>
      </c>
      <c r="B70" s="44" t="s">
        <v>77</v>
      </c>
      <c r="C70" s="110" t="s">
        <v>101</v>
      </c>
      <c r="D70" s="34">
        <f>ROUND(D68*1.9%,5)</f>
        <v>7.3174700000000001</v>
      </c>
      <c r="E70" s="34">
        <f>ROUND(E68*1.9%,5)</f>
        <v>0.74048000000000003</v>
      </c>
      <c r="F70" s="45">
        <v>0</v>
      </c>
      <c r="G70" s="45">
        <v>0</v>
      </c>
      <c r="H70" s="46">
        <f>SUM(D70:G70)</f>
        <v>8.0579499999999999</v>
      </c>
      <c r="I70" s="105"/>
      <c r="J70" s="65" t="s">
        <v>88</v>
      </c>
      <c r="K70" s="66">
        <f>ROUND((D32+E32)*1000*1.019+(G76*1000),2)</f>
        <v>421620.14</v>
      </c>
    </row>
    <row r="71" spans="1:11" s="2" customFormat="1" ht="21" x14ac:dyDescent="0.2">
      <c r="A71" s="47">
        <v>4</v>
      </c>
      <c r="B71" s="32" t="s">
        <v>70</v>
      </c>
      <c r="C71" s="33" t="s">
        <v>93</v>
      </c>
      <c r="D71" s="35"/>
      <c r="E71" s="35"/>
      <c r="F71" s="35"/>
      <c r="G71" s="75">
        <f>25050.38/1000*0</f>
        <v>0</v>
      </c>
      <c r="H71" s="111">
        <f>G71</f>
        <v>0</v>
      </c>
      <c r="I71" s="77"/>
      <c r="J71" s="65" t="s">
        <v>66</v>
      </c>
      <c r="K71" s="66">
        <f>F31*1000</f>
        <v>0</v>
      </c>
    </row>
    <row r="72" spans="1:11" s="2" customFormat="1" ht="18.75" hidden="1" x14ac:dyDescent="0.2">
      <c r="A72" s="27">
        <v>6</v>
      </c>
      <c r="B72" s="32" t="s">
        <v>71</v>
      </c>
      <c r="C72" s="33" t="s">
        <v>93</v>
      </c>
      <c r="D72" s="35"/>
      <c r="E72" s="35"/>
      <c r="F72" s="35"/>
      <c r="G72" s="75">
        <v>0</v>
      </c>
      <c r="H72" s="111">
        <f>G72</f>
        <v>0</v>
      </c>
    </row>
    <row r="73" spans="1:11" s="2" customFormat="1" ht="21" hidden="1" x14ac:dyDescent="0.2">
      <c r="A73" s="47">
        <v>9</v>
      </c>
      <c r="B73" s="32" t="s">
        <v>72</v>
      </c>
      <c r="C73" s="33" t="s">
        <v>91</v>
      </c>
      <c r="D73" s="35"/>
      <c r="E73" s="35"/>
      <c r="F73" s="35"/>
      <c r="G73" s="75">
        <v>0</v>
      </c>
      <c r="H73" s="111">
        <f>G73</f>
        <v>0</v>
      </c>
      <c r="J73" s="65"/>
      <c r="K73" s="66"/>
    </row>
    <row r="74" spans="1:11" s="2" customFormat="1" ht="18.75" hidden="1" x14ac:dyDescent="0.2">
      <c r="A74" s="27">
        <v>11</v>
      </c>
      <c r="B74" s="32" t="s">
        <v>76</v>
      </c>
      <c r="C74" s="33" t="s">
        <v>84</v>
      </c>
      <c r="D74" s="35"/>
      <c r="E74" s="35"/>
      <c r="F74" s="35"/>
      <c r="G74" s="75"/>
      <c r="H74" s="111">
        <f>G74</f>
        <v>0</v>
      </c>
    </row>
    <row r="75" spans="1:11" s="2" customFormat="1" ht="18.75" hidden="1" x14ac:dyDescent="0.2">
      <c r="A75" s="47">
        <v>12</v>
      </c>
      <c r="B75" s="32" t="s">
        <v>85</v>
      </c>
      <c r="C75" s="33" t="s">
        <v>74</v>
      </c>
      <c r="D75" s="35"/>
      <c r="E75" s="35"/>
      <c r="F75" s="35"/>
      <c r="G75" s="75"/>
      <c r="H75" s="111">
        <f>G75</f>
        <v>0</v>
      </c>
    </row>
    <row r="76" spans="1:11" s="2" customFormat="1" ht="18.75" x14ac:dyDescent="0.2">
      <c r="A76" s="121" t="s">
        <v>38</v>
      </c>
      <c r="B76" s="122"/>
      <c r="C76" s="123"/>
      <c r="D76" s="38">
        <f>SUM(D70:D75)</f>
        <v>7.3174700000000001</v>
      </c>
      <c r="E76" s="38">
        <f>SUM(E70:E75)</f>
        <v>0.74048000000000003</v>
      </c>
      <c r="F76" s="38">
        <f>SUM(F70:F75)</f>
        <v>0</v>
      </c>
      <c r="G76" s="38">
        <f>SUM(G70:G75)</f>
        <v>0</v>
      </c>
      <c r="H76" s="112">
        <f>SUM(H70:H75)</f>
        <v>8.0579499999999999</v>
      </c>
      <c r="I76" s="89" t="s">
        <v>88</v>
      </c>
      <c r="J76" s="89"/>
    </row>
    <row r="77" spans="1:11" s="2" customFormat="1" ht="18.75" x14ac:dyDescent="0.2">
      <c r="A77" s="124" t="s">
        <v>39</v>
      </c>
      <c r="B77" s="125"/>
      <c r="C77" s="126"/>
      <c r="D77" s="39">
        <f>D68+D76</f>
        <v>392.44765000000001</v>
      </c>
      <c r="E77" s="39">
        <f>E68+E76</f>
        <v>39.712989999999998</v>
      </c>
      <c r="F77" s="39">
        <f>F68+F76</f>
        <v>0</v>
      </c>
      <c r="G77" s="39">
        <f>G68+G76</f>
        <v>0</v>
      </c>
      <c r="H77" s="109">
        <f>H68+H76</f>
        <v>432.16064</v>
      </c>
      <c r="I77" s="81">
        <f>K70+K71</f>
        <v>421620.14</v>
      </c>
      <c r="J77" s="94"/>
    </row>
    <row r="78" spans="1:11" s="2" customFormat="1" ht="28.5" customHeight="1" x14ac:dyDescent="0.2">
      <c r="A78" s="43"/>
      <c r="B78" s="120" t="s">
        <v>40</v>
      </c>
      <c r="C78" s="120"/>
      <c r="D78" s="120"/>
      <c r="E78" s="120"/>
      <c r="F78" s="120"/>
      <c r="G78" s="120"/>
      <c r="H78" s="27"/>
    </row>
    <row r="79" spans="1:11" s="2" customFormat="1" ht="56.25" x14ac:dyDescent="0.2">
      <c r="A79" s="27">
        <v>5</v>
      </c>
      <c r="B79" s="48" t="s">
        <v>59</v>
      </c>
      <c r="C79" s="50" t="s">
        <v>58</v>
      </c>
      <c r="D79" s="35"/>
      <c r="E79" s="35"/>
      <c r="F79" s="35"/>
      <c r="G79" s="35">
        <f>ROUND(H77*0.0214,5)</f>
        <v>9.2482399999999991</v>
      </c>
      <c r="H79" s="37">
        <f>SUM(D79:G79)</f>
        <v>9.2482399999999991</v>
      </c>
    </row>
    <row r="80" spans="1:11" s="2" customFormat="1" ht="56.25" x14ac:dyDescent="0.2">
      <c r="A80" s="47">
        <v>6</v>
      </c>
      <c r="B80" s="107" t="s">
        <v>99</v>
      </c>
      <c r="C80" s="108" t="s">
        <v>98</v>
      </c>
      <c r="D80" s="35"/>
      <c r="E80" s="35"/>
      <c r="F80" s="35"/>
      <c r="G80" s="35">
        <f>ROUND((H77+H94)*0.0393,5)</f>
        <v>17.49682</v>
      </c>
      <c r="H80" s="37">
        <f>SUM(D80:G80)</f>
        <v>17.49682</v>
      </c>
      <c r="I80" s="106"/>
    </row>
    <row r="81" spans="1:11" s="2" customFormat="1" ht="18.75" hidden="1" x14ac:dyDescent="0.2">
      <c r="A81" s="47">
        <v>30</v>
      </c>
      <c r="B81" s="48"/>
      <c r="C81" s="49"/>
      <c r="D81" s="35"/>
      <c r="E81" s="35"/>
      <c r="F81" s="35"/>
      <c r="G81" s="35"/>
      <c r="H81" s="37">
        <f>SUM(D81:G81)</f>
        <v>0</v>
      </c>
    </row>
    <row r="82" spans="1:11" s="2" customFormat="1" ht="18.75" x14ac:dyDescent="0.2">
      <c r="A82" s="121" t="s">
        <v>41</v>
      </c>
      <c r="B82" s="122"/>
      <c r="C82" s="123"/>
      <c r="D82" s="38">
        <f>SUM(D79:D81)</f>
        <v>0</v>
      </c>
      <c r="E82" s="38">
        <f>SUM(E79:E81)</f>
        <v>0</v>
      </c>
      <c r="F82" s="38">
        <f>SUM(F79:F81)</f>
        <v>0</v>
      </c>
      <c r="G82" s="38">
        <f>SUM(G79:G81)</f>
        <v>26.745059999999999</v>
      </c>
      <c r="H82" s="38">
        <f>SUM(D82:G82)</f>
        <v>26.745059999999999</v>
      </c>
    </row>
    <row r="83" spans="1:11" s="2" customFormat="1" ht="18.75" x14ac:dyDescent="0.2">
      <c r="A83" s="124" t="s">
        <v>42</v>
      </c>
      <c r="B83" s="125"/>
      <c r="C83" s="126"/>
      <c r="D83" s="39">
        <f>D77+D82</f>
        <v>392.44765000000001</v>
      </c>
      <c r="E83" s="39">
        <f>E77+E82</f>
        <v>39.712989999999998</v>
      </c>
      <c r="F83" s="39">
        <f>F77+F82</f>
        <v>0</v>
      </c>
      <c r="G83" s="39">
        <f>G77+G82</f>
        <v>26.745059999999999</v>
      </c>
      <c r="H83" s="39">
        <f>H77+H82</f>
        <v>458.90570000000002</v>
      </c>
    </row>
    <row r="84" spans="1:11" s="2" customFormat="1" ht="28.5" hidden="1" customHeight="1" x14ac:dyDescent="0.2">
      <c r="A84" s="43"/>
      <c r="B84" s="120" t="s">
        <v>43</v>
      </c>
      <c r="C84" s="120"/>
      <c r="D84" s="120"/>
      <c r="E84" s="120"/>
      <c r="F84" s="120"/>
      <c r="G84" s="120"/>
      <c r="H84" s="27"/>
    </row>
    <row r="85" spans="1:11" s="2" customFormat="1" ht="18.75" hidden="1" x14ac:dyDescent="0.2">
      <c r="A85" s="47">
        <v>13</v>
      </c>
      <c r="B85" s="48"/>
      <c r="C85" s="49"/>
      <c r="D85" s="29"/>
      <c r="E85" s="29"/>
      <c r="F85" s="29"/>
      <c r="G85" s="29"/>
      <c r="H85" s="30">
        <f>SUM(D85:G85)</f>
        <v>0</v>
      </c>
    </row>
    <row r="86" spans="1:11" s="2" customFormat="1" ht="18.75" hidden="1" x14ac:dyDescent="0.2">
      <c r="A86" s="47">
        <v>32</v>
      </c>
      <c r="B86" s="48"/>
      <c r="C86" s="49"/>
      <c r="D86" s="29"/>
      <c r="E86" s="29"/>
      <c r="F86" s="29"/>
      <c r="G86" s="29"/>
      <c r="H86" s="30">
        <f>SUM(D86:G86)</f>
        <v>0</v>
      </c>
    </row>
    <row r="87" spans="1:11" s="2" customFormat="1" ht="18.75" hidden="1" x14ac:dyDescent="0.2">
      <c r="A87" s="47">
        <v>33</v>
      </c>
      <c r="B87" s="48"/>
      <c r="C87" s="49"/>
      <c r="D87" s="29"/>
      <c r="E87" s="29"/>
      <c r="F87" s="29"/>
      <c r="G87" s="29"/>
      <c r="H87" s="30">
        <f>SUM(D87:G87)</f>
        <v>0</v>
      </c>
    </row>
    <row r="88" spans="1:11" s="2" customFormat="1" ht="18.75" hidden="1" x14ac:dyDescent="0.2">
      <c r="A88" s="121" t="s">
        <v>41</v>
      </c>
      <c r="B88" s="122"/>
      <c r="C88" s="123"/>
      <c r="D88" s="31">
        <f>SUM(D85:D87)</f>
        <v>0</v>
      </c>
      <c r="E88" s="31">
        <f>SUM(E85:E87)</f>
        <v>0</v>
      </c>
      <c r="F88" s="31">
        <f>SUM(F85:F87)</f>
        <v>0</v>
      </c>
      <c r="G88" s="31">
        <f>SUM(G85:G87)</f>
        <v>0</v>
      </c>
      <c r="H88" s="31">
        <f>SUM(D88:G88)</f>
        <v>0</v>
      </c>
    </row>
    <row r="89" spans="1:11" s="2" customFormat="1" ht="18.75" hidden="1" x14ac:dyDescent="0.2">
      <c r="A89" s="124" t="s">
        <v>44</v>
      </c>
      <c r="B89" s="125"/>
      <c r="C89" s="126"/>
      <c r="D89" s="42">
        <f>D83+D88</f>
        <v>392.44765000000001</v>
      </c>
      <c r="E89" s="42">
        <f>E83+E88</f>
        <v>39.712989999999998</v>
      </c>
      <c r="F89" s="42">
        <f>F83+F88</f>
        <v>0</v>
      </c>
      <c r="G89" s="42">
        <f>G83+G88</f>
        <v>26.745059999999999</v>
      </c>
      <c r="H89" s="42">
        <f>H83+H88</f>
        <v>458.90570000000002</v>
      </c>
    </row>
    <row r="90" spans="1:11" s="2" customFormat="1" ht="29.1" customHeight="1" x14ac:dyDescent="0.25">
      <c r="A90" s="43"/>
      <c r="B90" s="120" t="s">
        <v>45</v>
      </c>
      <c r="C90" s="120"/>
      <c r="D90" s="120"/>
      <c r="E90" s="120"/>
      <c r="F90" s="120"/>
      <c r="G90" s="120"/>
      <c r="H90" s="27"/>
      <c r="I90" s="104" t="s">
        <v>96</v>
      </c>
      <c r="J90" s="114" t="s">
        <v>105</v>
      </c>
    </row>
    <row r="91" spans="1:11" s="2" customFormat="1" ht="37.5" x14ac:dyDescent="0.2">
      <c r="A91" s="27">
        <v>7</v>
      </c>
      <c r="B91" s="98" t="str">
        <f>D14</f>
        <v>Договор № 352391-ПС от  23.12.2025 г.</v>
      </c>
      <c r="C91" s="51" t="s">
        <v>7</v>
      </c>
      <c r="D91" s="35"/>
      <c r="E91" s="35"/>
      <c r="F91" s="35"/>
      <c r="G91" s="34">
        <f>I91/1000</f>
        <v>13.050979999999999</v>
      </c>
      <c r="H91" s="37">
        <f>SUM(D91:G91)</f>
        <v>13.050979999999999</v>
      </c>
      <c r="I91" s="100">
        <v>13050.98</v>
      </c>
      <c r="J91" s="100">
        <f>I91*1.22</f>
        <v>15922.195599999999</v>
      </c>
    </row>
    <row r="92" spans="1:11" s="2" customFormat="1" ht="18.75" hidden="1" x14ac:dyDescent="0.2">
      <c r="A92" s="47">
        <v>14</v>
      </c>
      <c r="B92" s="27" t="s">
        <v>57</v>
      </c>
      <c r="C92" s="52" t="s">
        <v>56</v>
      </c>
      <c r="D92" s="35"/>
      <c r="E92" s="35"/>
      <c r="F92" s="35"/>
      <c r="G92" s="35">
        <v>0</v>
      </c>
      <c r="H92" s="37">
        <f>SUM(D92:G92)</f>
        <v>0</v>
      </c>
    </row>
    <row r="93" spans="1:11" s="2" customFormat="1" ht="18.75" hidden="1" x14ac:dyDescent="0.2">
      <c r="A93" s="47">
        <v>36</v>
      </c>
      <c r="B93" s="27"/>
      <c r="C93" s="53"/>
      <c r="D93" s="35"/>
      <c r="E93" s="35"/>
      <c r="F93" s="35"/>
      <c r="G93" s="35"/>
      <c r="H93" s="37">
        <f>SUM(D93:G93)</f>
        <v>0</v>
      </c>
    </row>
    <row r="94" spans="1:11" s="2" customFormat="1" ht="18.75" x14ac:dyDescent="0.25">
      <c r="A94" s="121" t="s">
        <v>46</v>
      </c>
      <c r="B94" s="122"/>
      <c r="C94" s="123"/>
      <c r="D94" s="38">
        <f>SUM(D91:D93)</f>
        <v>0</v>
      </c>
      <c r="E94" s="38">
        <f>SUM(E91:E93)</f>
        <v>0</v>
      </c>
      <c r="F94" s="38">
        <f>SUM(F91:F93)</f>
        <v>0</v>
      </c>
      <c r="G94" s="38">
        <f>SUM(G91:G93)</f>
        <v>13.050979999999999</v>
      </c>
      <c r="H94" s="38">
        <f>SUM(H91:H93)</f>
        <v>13.050979999999999</v>
      </c>
      <c r="I94" s="5"/>
    </row>
    <row r="95" spans="1:11" s="2" customFormat="1" ht="19.5" thickBot="1" x14ac:dyDescent="0.3">
      <c r="A95" s="124" t="s">
        <v>47</v>
      </c>
      <c r="B95" s="125"/>
      <c r="C95" s="126"/>
      <c r="D95" s="39">
        <f>D89+D94</f>
        <v>392.44765000000001</v>
      </c>
      <c r="E95" s="39">
        <f>E89+E94</f>
        <v>39.712989999999998</v>
      </c>
      <c r="F95" s="39">
        <f>F89+F94</f>
        <v>0</v>
      </c>
      <c r="G95" s="39">
        <f>G89+G94</f>
        <v>39.796039999999998</v>
      </c>
      <c r="H95" s="39">
        <f>H94+H89</f>
        <v>471.95668000000001</v>
      </c>
      <c r="I95" s="4"/>
      <c r="J95" s="89" t="s">
        <v>79</v>
      </c>
      <c r="K95" s="89" t="s">
        <v>80</v>
      </c>
    </row>
    <row r="96" spans="1:11" s="2" customFormat="1" ht="28.5" customHeight="1" thickBot="1" x14ac:dyDescent="0.25">
      <c r="A96" s="43"/>
      <c r="B96" s="120" t="s">
        <v>48</v>
      </c>
      <c r="C96" s="120"/>
      <c r="D96" s="120"/>
      <c r="E96" s="120"/>
      <c r="F96" s="120"/>
      <c r="G96" s="120"/>
      <c r="H96" s="27"/>
      <c r="I96" s="68" t="s">
        <v>62</v>
      </c>
      <c r="J96" s="96">
        <f>(G91*1000)+I77</f>
        <v>434671.12</v>
      </c>
      <c r="K96" s="97">
        <f>J96*1.22</f>
        <v>530298.76639999996</v>
      </c>
    </row>
    <row r="97" spans="1:12" s="2" customFormat="1" ht="37.5" x14ac:dyDescent="0.2">
      <c r="A97" s="27">
        <v>8</v>
      </c>
      <c r="B97" s="48" t="s">
        <v>61</v>
      </c>
      <c r="C97" s="50" t="s">
        <v>82</v>
      </c>
      <c r="D97" s="35">
        <f>ROUND(D95*0.03,5)</f>
        <v>11.773429999999999</v>
      </c>
      <c r="E97" s="35">
        <f>ROUND(E95*0.03,5)</f>
        <v>1.1913899999999999</v>
      </c>
      <c r="F97" s="35">
        <f>ROUND(F95*0.03,5)</f>
        <v>0</v>
      </c>
      <c r="G97" s="35">
        <f>ROUND(G95*0.03,5)</f>
        <v>1.1938800000000001</v>
      </c>
      <c r="H97" s="37">
        <f>SUM(D97:G97)</f>
        <v>14.1587</v>
      </c>
      <c r="I97" s="68" t="s">
        <v>112</v>
      </c>
      <c r="J97" s="115">
        <f>ROUND((J96-I91)*L97+I91,2)</f>
        <v>430370.59</v>
      </c>
      <c r="K97" s="115">
        <f>J97*1.22</f>
        <v>525052.11979999999</v>
      </c>
      <c r="L97" s="116">
        <f>(100-1.02)/100</f>
        <v>0.98980000000000001</v>
      </c>
    </row>
    <row r="98" spans="1:12" s="2" customFormat="1" ht="21" hidden="1" x14ac:dyDescent="0.2">
      <c r="A98" s="27">
        <v>38</v>
      </c>
      <c r="B98" s="48"/>
      <c r="C98" s="50"/>
      <c r="D98" s="35"/>
      <c r="E98" s="35"/>
      <c r="F98" s="35"/>
      <c r="G98" s="35"/>
      <c r="H98" s="37">
        <f>SUM(D98:G98)</f>
        <v>0</v>
      </c>
      <c r="I98" s="65"/>
      <c r="J98" s="65"/>
      <c r="K98" s="65"/>
    </row>
    <row r="99" spans="1:12" s="2" customFormat="1" ht="21" hidden="1" x14ac:dyDescent="0.3">
      <c r="A99" s="27">
        <v>39</v>
      </c>
      <c r="B99" s="48"/>
      <c r="C99" s="50"/>
      <c r="D99" s="35"/>
      <c r="E99" s="35"/>
      <c r="F99" s="35"/>
      <c r="G99" s="35"/>
      <c r="H99" s="37">
        <f>SUM(D99:G99)</f>
        <v>0</v>
      </c>
      <c r="I99" s="69"/>
      <c r="J99" s="65"/>
      <c r="K99" s="65"/>
    </row>
    <row r="100" spans="1:12" s="2" customFormat="1" ht="20.25" customHeight="1" thickBot="1" x14ac:dyDescent="0.4">
      <c r="A100" s="54"/>
      <c r="B100" s="54"/>
      <c r="C100" s="55" t="s">
        <v>49</v>
      </c>
      <c r="D100" s="56">
        <f>SUM(D97:D99)</f>
        <v>11.773429999999999</v>
      </c>
      <c r="E100" s="56">
        <f>SUM(E97:E99)</f>
        <v>1.1913899999999999</v>
      </c>
      <c r="F100" s="56">
        <f>SUM(F97:F99)</f>
        <v>0</v>
      </c>
      <c r="G100" s="56">
        <f>SUM(G97:G99)</f>
        <v>1.1938800000000001</v>
      </c>
      <c r="H100" s="56">
        <f>SUM(H97:H99)</f>
        <v>14.1587</v>
      </c>
      <c r="I100" s="70" t="s">
        <v>63</v>
      </c>
      <c r="J100" s="71" t="s">
        <v>87</v>
      </c>
      <c r="K100" s="83" t="s">
        <v>96</v>
      </c>
    </row>
    <row r="101" spans="1:12" s="2" customFormat="1" ht="21.75" thickBot="1" x14ac:dyDescent="0.35">
      <c r="A101" s="57"/>
      <c r="B101" s="113"/>
      <c r="C101" s="113" t="s">
        <v>50</v>
      </c>
      <c r="D101" s="109">
        <f>D95+D100</f>
        <v>404.22108000000003</v>
      </c>
      <c r="E101" s="109">
        <f>E95+E100</f>
        <v>40.904379999999996</v>
      </c>
      <c r="F101" s="109">
        <f>F95+F100</f>
        <v>0</v>
      </c>
      <c r="G101" s="109">
        <f>G95+G100</f>
        <v>40.989919999999998</v>
      </c>
      <c r="H101" s="109">
        <f>H95+H100</f>
        <v>486.11538000000002</v>
      </c>
      <c r="I101" s="78">
        <f>J101-H77-H91</f>
        <v>-7.5677799999999884</v>
      </c>
      <c r="J101" s="90">
        <f>K101/1000</f>
        <v>437.64384000000001</v>
      </c>
      <c r="K101" s="99">
        <v>437643.84</v>
      </c>
      <c r="L101" s="100">
        <f>K101*1.2</f>
        <v>525172.60800000001</v>
      </c>
    </row>
    <row r="102" spans="1:12" s="2" customFormat="1" ht="21.75" thickBot="1" x14ac:dyDescent="0.25">
      <c r="A102" s="54"/>
      <c r="B102" s="120" t="s">
        <v>55</v>
      </c>
      <c r="C102" s="120"/>
      <c r="D102" s="120"/>
      <c r="E102" s="120"/>
      <c r="F102" s="120"/>
      <c r="G102" s="120"/>
      <c r="H102" s="42"/>
      <c r="I102" s="65"/>
      <c r="J102" s="71" t="s">
        <v>86</v>
      </c>
      <c r="K102" s="65"/>
    </row>
    <row r="103" spans="1:12" s="2" customFormat="1" ht="21.75" thickBot="1" x14ac:dyDescent="0.25">
      <c r="A103" s="27">
        <v>9</v>
      </c>
      <c r="B103" s="54"/>
      <c r="C103" s="58" t="s">
        <v>107</v>
      </c>
      <c r="D103" s="35">
        <f>ROUND(D101*0.22,5)</f>
        <v>88.928640000000001</v>
      </c>
      <c r="E103" s="35">
        <f>ROUND(E101*0.22,5)</f>
        <v>8.9989600000000003</v>
      </c>
      <c r="F103" s="35">
        <f>ROUND(F101*0.22,5)</f>
        <v>0</v>
      </c>
      <c r="G103" s="35">
        <f>ROUND(G101*0.22,5)</f>
        <v>9.0177800000000001</v>
      </c>
      <c r="H103" s="39">
        <f>SUM(D103:G103)</f>
        <v>106.94538</v>
      </c>
      <c r="I103" s="92">
        <f>J103-H101</f>
        <v>-3.3430999999999926</v>
      </c>
      <c r="J103" s="91">
        <f>482772.28/1000</f>
        <v>482.77228000000002</v>
      </c>
    </row>
    <row r="104" spans="1:12" s="2" customFormat="1" ht="37.5" hidden="1" x14ac:dyDescent="0.2">
      <c r="A104" s="27">
        <v>17</v>
      </c>
      <c r="B104" s="54"/>
      <c r="C104" s="58" t="s">
        <v>52</v>
      </c>
      <c r="D104" s="35"/>
      <c r="E104" s="35"/>
      <c r="F104" s="35"/>
      <c r="G104" s="35"/>
      <c r="H104" s="39">
        <f>SUM(D104:G104)</f>
        <v>0</v>
      </c>
      <c r="I104" s="65"/>
      <c r="J104" s="65"/>
      <c r="K104" s="65"/>
    </row>
    <row r="105" spans="1:12" s="2" customFormat="1" ht="37.5" hidden="1" x14ac:dyDescent="0.2">
      <c r="A105" s="27">
        <v>42</v>
      </c>
      <c r="B105" s="54"/>
      <c r="C105" s="58" t="s">
        <v>51</v>
      </c>
      <c r="D105" s="35"/>
      <c r="E105" s="35"/>
      <c r="F105" s="35"/>
      <c r="G105" s="35"/>
      <c r="H105" s="39">
        <f>SUM(D105:G105)</f>
        <v>0</v>
      </c>
      <c r="I105" s="65"/>
      <c r="J105" s="65"/>
      <c r="K105" s="65"/>
    </row>
    <row r="106" spans="1:12" s="2" customFormat="1" ht="23.25" x14ac:dyDescent="0.2">
      <c r="A106" s="54"/>
      <c r="B106" s="54"/>
      <c r="C106" s="59" t="s">
        <v>53</v>
      </c>
      <c r="D106" s="39">
        <f>SUM(D103:D105)</f>
        <v>88.928640000000001</v>
      </c>
      <c r="E106" s="39">
        <f>SUM(E103:E105)</f>
        <v>8.9989600000000003</v>
      </c>
      <c r="F106" s="39">
        <f>SUM(F103:F105)</f>
        <v>0</v>
      </c>
      <c r="G106" s="39">
        <f>SUM(G103:G105)</f>
        <v>9.0177800000000001</v>
      </c>
      <c r="H106" s="39">
        <f>SUM(H103:H105)</f>
        <v>106.94538</v>
      </c>
      <c r="I106" s="72" t="s">
        <v>64</v>
      </c>
      <c r="J106" s="73">
        <f>(J103/1.03/1.0568-H91)/1.0214</f>
        <v>421.44907810136982</v>
      </c>
      <c r="K106" s="92">
        <f>J106+H91</f>
        <v>434.5000581013698</v>
      </c>
      <c r="L106" s="93">
        <f>K106*1.2</f>
        <v>521.40006972164372</v>
      </c>
    </row>
    <row r="107" spans="1:12" s="2" customFormat="1" ht="37.5" x14ac:dyDescent="0.2">
      <c r="A107" s="54"/>
      <c r="B107" s="54"/>
      <c r="C107" s="59" t="s">
        <v>54</v>
      </c>
      <c r="D107" s="39">
        <f>D101+D106</f>
        <v>493.14972</v>
      </c>
      <c r="E107" s="39">
        <f>E101+E106</f>
        <v>49.90334</v>
      </c>
      <c r="F107" s="39">
        <f>F101+F106</f>
        <v>0</v>
      </c>
      <c r="G107" s="39">
        <f>G101+G106</f>
        <v>50.0077</v>
      </c>
      <c r="H107" s="35">
        <f>H101+H106</f>
        <v>593.06076000000007</v>
      </c>
      <c r="I107" s="72" t="s">
        <v>65</v>
      </c>
      <c r="J107" s="74">
        <f>J101-H91</f>
        <v>424.59286000000003</v>
      </c>
      <c r="K107" s="65"/>
    </row>
    <row r="108" spans="1:12" s="2" customFormat="1" ht="21" x14ac:dyDescent="0.2">
      <c r="A108" s="61"/>
      <c r="B108" s="61"/>
      <c r="C108" s="62"/>
      <c r="D108" s="63"/>
      <c r="E108" s="63"/>
      <c r="F108" s="63"/>
      <c r="G108" s="63"/>
      <c r="H108" s="64"/>
      <c r="I108" s="72"/>
      <c r="J108" s="74"/>
      <c r="K108" s="65"/>
    </row>
    <row r="109" spans="1:12" s="2" customFormat="1" ht="21" x14ac:dyDescent="0.2">
      <c r="A109" s="61"/>
      <c r="B109" s="61"/>
      <c r="C109" s="62"/>
      <c r="D109" s="63"/>
      <c r="E109" s="63"/>
      <c r="F109" s="63"/>
      <c r="G109" s="63"/>
      <c r="H109" s="64"/>
      <c r="I109" s="72"/>
      <c r="J109" s="74"/>
      <c r="K109" s="65"/>
    </row>
    <row r="110" spans="1:12" s="2" customFormat="1" ht="21" x14ac:dyDescent="0.2">
      <c r="A110" s="61"/>
      <c r="B110" s="61"/>
      <c r="C110" s="62"/>
      <c r="D110" s="63"/>
      <c r="E110" s="63"/>
      <c r="F110" s="63"/>
      <c r="G110" s="63"/>
      <c r="H110" s="64"/>
      <c r="I110" s="72"/>
      <c r="J110" s="74"/>
      <c r="K110" s="65"/>
    </row>
    <row r="111" spans="1:12" s="2" customFormat="1" ht="21" x14ac:dyDescent="0.2">
      <c r="A111" s="60"/>
      <c r="B111" s="65"/>
      <c r="C111" s="65"/>
      <c r="D111" s="65"/>
      <c r="E111" s="65"/>
      <c r="F111" s="65"/>
      <c r="G111" s="65"/>
      <c r="H111" s="65"/>
      <c r="I111" s="65"/>
      <c r="J111" s="65"/>
      <c r="K111" s="65"/>
    </row>
    <row r="112" spans="1:12" s="3" customFormat="1" ht="41.25" customHeight="1" x14ac:dyDescent="0.35">
      <c r="A112" s="82"/>
      <c r="B112" s="83"/>
      <c r="C112" s="83" t="s">
        <v>102</v>
      </c>
      <c r="D112" s="83"/>
      <c r="E112" s="84"/>
      <c r="F112" s="95" t="s">
        <v>103</v>
      </c>
      <c r="G112" s="83"/>
      <c r="H112" s="83"/>
    </row>
    <row r="113" spans="1:8" s="2" customFormat="1" ht="21" x14ac:dyDescent="0.35">
      <c r="A113" s="60"/>
      <c r="B113" s="83" t="s">
        <v>8</v>
      </c>
      <c r="C113" s="65"/>
      <c r="D113" s="65"/>
      <c r="E113" s="65"/>
      <c r="F113" s="65"/>
      <c r="G113" s="65"/>
      <c r="H113" s="65"/>
    </row>
    <row r="114" spans="1:8" s="2" customFormat="1" ht="21" x14ac:dyDescent="0.35">
      <c r="B114" s="83"/>
      <c r="C114" s="65"/>
      <c r="D114" s="65"/>
      <c r="E114" s="65"/>
      <c r="F114" s="65"/>
    </row>
  </sheetData>
  <mergeCells count="56">
    <mergeCell ref="B102:G102"/>
    <mergeCell ref="A88:C88"/>
    <mergeCell ref="A89:C89"/>
    <mergeCell ref="B90:G90"/>
    <mergeCell ref="A94:C94"/>
    <mergeCell ref="A95:C95"/>
    <mergeCell ref="B96:G96"/>
    <mergeCell ref="A76:C76"/>
    <mergeCell ref="A77:C77"/>
    <mergeCell ref="B78:G78"/>
    <mergeCell ref="A82:C82"/>
    <mergeCell ref="A83:C83"/>
    <mergeCell ref="B84:G84"/>
    <mergeCell ref="A61:C61"/>
    <mergeCell ref="A62:C62"/>
    <mergeCell ref="B63:G63"/>
    <mergeCell ref="A67:C67"/>
    <mergeCell ref="A68:C68"/>
    <mergeCell ref="B69:G69"/>
    <mergeCell ref="A49:C49"/>
    <mergeCell ref="A50:C50"/>
    <mergeCell ref="B51:G51"/>
    <mergeCell ref="A55:C55"/>
    <mergeCell ref="A56:C56"/>
    <mergeCell ref="B57:G57"/>
    <mergeCell ref="A37:C37"/>
    <mergeCell ref="A38:C38"/>
    <mergeCell ref="B39:G39"/>
    <mergeCell ref="A43:C43"/>
    <mergeCell ref="A44:C44"/>
    <mergeCell ref="B45:G45"/>
    <mergeCell ref="B19:G19"/>
    <mergeCell ref="A23:C23"/>
    <mergeCell ref="B24:G24"/>
    <mergeCell ref="A31:C31"/>
    <mergeCell ref="A32:C32"/>
    <mergeCell ref="B33:G33"/>
    <mergeCell ref="B12:H12"/>
    <mergeCell ref="A16:A17"/>
    <mergeCell ref="B16:B17"/>
    <mergeCell ref="C16:C17"/>
    <mergeCell ref="D16:G16"/>
    <mergeCell ref="H16:H17"/>
    <mergeCell ref="B5:E5"/>
    <mergeCell ref="G5:H5"/>
    <mergeCell ref="B6:E6"/>
    <mergeCell ref="G6:H6"/>
    <mergeCell ref="B9:H9"/>
    <mergeCell ref="B11:H11"/>
    <mergeCell ref="B1:E1"/>
    <mergeCell ref="G1:H1"/>
    <mergeCell ref="B2:E2"/>
    <mergeCell ref="G2:H2"/>
    <mergeCell ref="B3:C4"/>
    <mergeCell ref="G3:H3"/>
    <mergeCell ref="G4:H4"/>
  </mergeCells>
  <printOptions horizontalCentered="1"/>
  <pageMargins left="0.25" right="0.25" top="0.75" bottom="0.75" header="0.3" footer="0.3"/>
  <pageSetup paperSize="9" scale="46" fitToWidth="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114"/>
  <sheetViews>
    <sheetView tabSelected="1" view="pageBreakPreview" topLeftCell="A16" zoomScale="80" zoomScaleNormal="80" zoomScaleSheetLayoutView="80" workbookViewId="0">
      <selection activeCell="D106" sqref="D106"/>
    </sheetView>
  </sheetViews>
  <sheetFormatPr defaultColWidth="9.33203125" defaultRowHeight="15" x14ac:dyDescent="0.25"/>
  <cols>
    <col min="1" max="1" width="6" style="1" customWidth="1"/>
    <col min="2" max="2" width="33.6640625" style="1" customWidth="1"/>
    <col min="3" max="3" width="63.33203125" style="1" customWidth="1"/>
    <col min="4" max="4" width="31.5" style="1" customWidth="1"/>
    <col min="5" max="5" width="28" style="1" customWidth="1"/>
    <col min="6" max="6" width="23.1640625" style="1" customWidth="1"/>
    <col min="7" max="8" width="28.33203125" style="1" customWidth="1"/>
    <col min="9" max="9" width="27.83203125" style="1" customWidth="1"/>
    <col min="10" max="10" width="32" style="1" customWidth="1"/>
    <col min="11" max="11" width="28.83203125" style="1" bestFit="1" customWidth="1"/>
    <col min="12" max="12" width="31.33203125" style="1" customWidth="1"/>
    <col min="13" max="16384" width="9.33203125" style="1"/>
  </cols>
  <sheetData>
    <row r="1" spans="1:9" s="10" customFormat="1" ht="30" customHeight="1" x14ac:dyDescent="0.3">
      <c r="A1" s="11"/>
      <c r="B1" s="128" t="s">
        <v>0</v>
      </c>
      <c r="C1" s="128"/>
      <c r="D1" s="128"/>
      <c r="E1" s="128"/>
      <c r="F1" s="12"/>
      <c r="G1" s="128"/>
      <c r="H1" s="128"/>
    </row>
    <row r="2" spans="1:9" s="10" customFormat="1" ht="18.75" x14ac:dyDescent="0.3">
      <c r="A2" s="11"/>
      <c r="B2" s="129"/>
      <c r="C2" s="129"/>
      <c r="D2" s="129"/>
      <c r="E2" s="129"/>
      <c r="F2" s="13"/>
      <c r="G2" s="129"/>
      <c r="H2" s="129"/>
    </row>
    <row r="3" spans="1:9" s="10" customFormat="1" ht="43.5" customHeight="1" x14ac:dyDescent="0.3">
      <c r="A3" s="11"/>
      <c r="B3" s="135" t="s">
        <v>94</v>
      </c>
      <c r="C3" s="135"/>
      <c r="D3" s="102"/>
      <c r="E3" s="102"/>
      <c r="F3" s="14"/>
      <c r="G3" s="134"/>
      <c r="H3" s="134"/>
    </row>
    <row r="4" spans="1:9" s="10" customFormat="1" ht="18.75" x14ac:dyDescent="0.3">
      <c r="A4" s="11"/>
      <c r="B4" s="135"/>
      <c r="C4" s="135"/>
      <c r="D4" s="103"/>
      <c r="E4" s="103"/>
      <c r="F4" s="13"/>
      <c r="G4" s="129"/>
      <c r="H4" s="129"/>
    </row>
    <row r="5" spans="1:9" s="10" customFormat="1" ht="33.75" customHeight="1" x14ac:dyDescent="0.3">
      <c r="A5" s="11"/>
      <c r="B5" s="136" t="s">
        <v>95</v>
      </c>
      <c r="C5" s="136"/>
      <c r="D5" s="136"/>
      <c r="E5" s="136"/>
      <c r="F5" s="13"/>
      <c r="G5" s="129"/>
      <c r="H5" s="129"/>
    </row>
    <row r="6" spans="1:9" s="10" customFormat="1" ht="40.5" customHeight="1" x14ac:dyDescent="0.3">
      <c r="A6" s="11"/>
      <c r="B6" s="138" t="s">
        <v>106</v>
      </c>
      <c r="C6" s="138"/>
      <c r="D6" s="138"/>
      <c r="E6" s="138"/>
      <c r="F6" s="15"/>
      <c r="G6" s="138"/>
      <c r="H6" s="138"/>
    </row>
    <row r="7" spans="1:9" s="10" customFormat="1" ht="18.75" x14ac:dyDescent="0.3">
      <c r="A7" s="11"/>
      <c r="B7" s="16" t="s">
        <v>8</v>
      </c>
      <c r="C7" s="11"/>
      <c r="D7" s="11"/>
      <c r="E7" s="11"/>
      <c r="F7" s="16"/>
      <c r="G7" s="11"/>
      <c r="H7" s="11"/>
    </row>
    <row r="8" spans="1:9" s="10" customFormat="1" ht="18.75" x14ac:dyDescent="0.3">
      <c r="A8" s="11"/>
      <c r="B8" s="16"/>
      <c r="C8" s="11"/>
      <c r="D8" s="11"/>
      <c r="E8" s="11"/>
      <c r="F8" s="16"/>
      <c r="G8" s="11"/>
      <c r="H8" s="11"/>
    </row>
    <row r="9" spans="1:9" s="10" customFormat="1" ht="28.5" customHeight="1" x14ac:dyDescent="0.35">
      <c r="A9" s="11"/>
      <c r="B9" s="131" t="s">
        <v>9</v>
      </c>
      <c r="C9" s="131"/>
      <c r="D9" s="131"/>
      <c r="E9" s="131"/>
      <c r="F9" s="131"/>
      <c r="G9" s="131"/>
      <c r="H9" s="131"/>
    </row>
    <row r="10" spans="1:9" s="10" customFormat="1" ht="18.75" x14ac:dyDescent="0.3">
      <c r="A10" s="11"/>
      <c r="B10" s="16"/>
      <c r="C10" s="11"/>
      <c r="D10" s="11"/>
      <c r="E10" s="11"/>
      <c r="F10" s="16"/>
      <c r="G10" s="11"/>
      <c r="H10" s="11"/>
    </row>
    <row r="11" spans="1:9" s="10" customFormat="1" ht="54.75" customHeight="1" x14ac:dyDescent="0.25">
      <c r="A11" s="15"/>
      <c r="B11" s="132" t="s">
        <v>108</v>
      </c>
      <c r="C11" s="132"/>
      <c r="D11" s="132"/>
      <c r="E11" s="132"/>
      <c r="F11" s="132"/>
      <c r="G11" s="132"/>
      <c r="H11" s="132"/>
    </row>
    <row r="12" spans="1:9" s="10" customFormat="1" ht="18" x14ac:dyDescent="0.25">
      <c r="A12" s="14"/>
      <c r="B12" s="133" t="s">
        <v>10</v>
      </c>
      <c r="C12" s="133"/>
      <c r="D12" s="133"/>
      <c r="E12" s="133"/>
      <c r="F12" s="133"/>
      <c r="G12" s="133"/>
      <c r="H12" s="133"/>
    </row>
    <row r="13" spans="1:9" s="10" customFormat="1" ht="15" customHeight="1" x14ac:dyDescent="0.25">
      <c r="A13" s="14"/>
      <c r="B13" s="119"/>
      <c r="C13" s="101"/>
      <c r="D13" s="119"/>
      <c r="E13" s="119"/>
      <c r="F13" s="119"/>
      <c r="G13" s="119"/>
      <c r="H13" s="119"/>
    </row>
    <row r="14" spans="1:9" s="10" customFormat="1" ht="26.45" customHeight="1" x14ac:dyDescent="0.25">
      <c r="A14" s="14"/>
      <c r="B14" s="119"/>
      <c r="C14" s="101"/>
      <c r="D14" s="18" t="s">
        <v>109</v>
      </c>
      <c r="E14" s="119"/>
      <c r="F14" s="119"/>
      <c r="G14" s="119"/>
      <c r="H14" s="119"/>
    </row>
    <row r="15" spans="1:9" s="10" customFormat="1" ht="18.75" x14ac:dyDescent="0.3">
      <c r="A15" s="19" t="s">
        <v>11</v>
      </c>
      <c r="B15" s="11"/>
      <c r="C15" s="20"/>
      <c r="D15" s="21" t="s">
        <v>110</v>
      </c>
      <c r="E15" s="22"/>
      <c r="F15" s="11"/>
      <c r="G15" s="21"/>
      <c r="H15" s="21" t="s">
        <v>111</v>
      </c>
    </row>
    <row r="16" spans="1:9" s="8" customFormat="1" ht="22.5" customHeight="1" x14ac:dyDescent="0.25">
      <c r="A16" s="130" t="s">
        <v>1</v>
      </c>
      <c r="B16" s="130" t="s">
        <v>2</v>
      </c>
      <c r="C16" s="130" t="s">
        <v>3</v>
      </c>
      <c r="D16" s="130" t="s">
        <v>60</v>
      </c>
      <c r="E16" s="130"/>
      <c r="F16" s="130"/>
      <c r="G16" s="130"/>
      <c r="H16" s="130" t="s">
        <v>12</v>
      </c>
      <c r="I16" s="9"/>
    </row>
    <row r="17" spans="1:12" s="8" customFormat="1" ht="35.25" customHeight="1" x14ac:dyDescent="0.25">
      <c r="A17" s="130"/>
      <c r="B17" s="130"/>
      <c r="C17" s="130"/>
      <c r="D17" s="23" t="s">
        <v>13</v>
      </c>
      <c r="E17" s="23" t="s">
        <v>14</v>
      </c>
      <c r="F17" s="118" t="s">
        <v>15</v>
      </c>
      <c r="G17" s="118" t="s">
        <v>16</v>
      </c>
      <c r="H17" s="130"/>
    </row>
    <row r="18" spans="1:12" s="7" customFormat="1" ht="18.75" customHeight="1" x14ac:dyDescent="0.2">
      <c r="A18" s="118">
        <v>1</v>
      </c>
      <c r="B18" s="118">
        <v>2</v>
      </c>
      <c r="C18" s="118">
        <v>3</v>
      </c>
      <c r="D18" s="23">
        <v>4</v>
      </c>
      <c r="E18" s="23">
        <v>5</v>
      </c>
      <c r="F18" s="23">
        <v>6</v>
      </c>
      <c r="G18" s="23">
        <v>7</v>
      </c>
      <c r="H18" s="23">
        <v>8</v>
      </c>
    </row>
    <row r="19" spans="1:12" s="2" customFormat="1" ht="21" customHeight="1" x14ac:dyDescent="0.2">
      <c r="A19" s="25"/>
      <c r="B19" s="137" t="s">
        <v>17</v>
      </c>
      <c r="C19" s="137"/>
      <c r="D19" s="137"/>
      <c r="E19" s="137"/>
      <c r="F19" s="137"/>
      <c r="G19" s="137"/>
      <c r="H19" s="26"/>
    </row>
    <row r="20" spans="1:12" s="2" customFormat="1" ht="18.75" hidden="1" x14ac:dyDescent="0.2">
      <c r="A20" s="27">
        <v>1</v>
      </c>
      <c r="B20" s="32" t="s">
        <v>97</v>
      </c>
      <c r="C20" s="50" t="s">
        <v>100</v>
      </c>
      <c r="D20" s="75">
        <f>0/1000</f>
        <v>0</v>
      </c>
      <c r="E20" s="75">
        <v>0</v>
      </c>
      <c r="F20" s="75">
        <f>0/1000</f>
        <v>0</v>
      </c>
      <c r="G20" s="36"/>
      <c r="H20" s="37">
        <f>SUM(D20:G20)</f>
        <v>0</v>
      </c>
    </row>
    <row r="21" spans="1:12" s="2" customFormat="1" ht="18.75" hidden="1" x14ac:dyDescent="0.2">
      <c r="A21" s="27">
        <v>2</v>
      </c>
      <c r="B21" s="27"/>
      <c r="C21" s="28"/>
      <c r="D21" s="29"/>
      <c r="E21" s="29"/>
      <c r="F21" s="29"/>
      <c r="G21" s="29"/>
      <c r="H21" s="30">
        <f>SUM(D21:G21)</f>
        <v>0</v>
      </c>
    </row>
    <row r="22" spans="1:12" s="2" customFormat="1" ht="18.75" hidden="1" x14ac:dyDescent="0.2">
      <c r="A22" s="27">
        <v>3</v>
      </c>
      <c r="B22" s="28"/>
      <c r="C22" s="28"/>
      <c r="D22" s="29"/>
      <c r="E22" s="29"/>
      <c r="F22" s="29"/>
      <c r="G22" s="29"/>
      <c r="H22" s="30">
        <f>SUM(D22:G22)</f>
        <v>0</v>
      </c>
    </row>
    <row r="23" spans="1:12" s="6" customFormat="1" ht="18.75" x14ac:dyDescent="0.2">
      <c r="A23" s="121" t="s">
        <v>18</v>
      </c>
      <c r="B23" s="122"/>
      <c r="C23" s="123"/>
      <c r="D23" s="31">
        <f>SUM(D20:D22)</f>
        <v>0</v>
      </c>
      <c r="E23" s="38">
        <f>SUM(E20:E22)</f>
        <v>0</v>
      </c>
      <c r="F23" s="31">
        <f>SUM(F20:F22)</f>
        <v>0</v>
      </c>
      <c r="G23" s="31">
        <f>SUM(G20:G22)</f>
        <v>0</v>
      </c>
      <c r="H23" s="38">
        <f>SUM(H20:H22)</f>
        <v>0</v>
      </c>
    </row>
    <row r="24" spans="1:12" s="2" customFormat="1" ht="24" customHeight="1" x14ac:dyDescent="0.2">
      <c r="A24" s="25"/>
      <c r="B24" s="137" t="s">
        <v>4</v>
      </c>
      <c r="C24" s="137"/>
      <c r="D24" s="137"/>
      <c r="E24" s="137"/>
      <c r="F24" s="137"/>
      <c r="G24" s="137"/>
      <c r="H24" s="26"/>
      <c r="J24" s="65"/>
      <c r="K24" s="66"/>
    </row>
    <row r="25" spans="1:12" s="2" customFormat="1" ht="18.75" x14ac:dyDescent="0.2">
      <c r="A25" s="27">
        <v>1</v>
      </c>
      <c r="B25" s="32" t="s">
        <v>67</v>
      </c>
      <c r="C25" s="50" t="s">
        <v>92</v>
      </c>
      <c r="D25" s="75">
        <f>'ССР_ОБЩ
'!D25-ССР_ДОГ!D25</f>
        <v>4.6868999999999801</v>
      </c>
      <c r="E25" s="75">
        <f>'ССР_ОБЩ
'!E25-ССР_ДОГ!E25</f>
        <v>1.1610299999999967</v>
      </c>
      <c r="F25" s="75">
        <f>'ССР_ОБЩ
'!F25-ССР_ДОГ!F25</f>
        <v>0</v>
      </c>
      <c r="G25" s="36"/>
      <c r="H25" s="37">
        <f t="shared" ref="H25:H30" si="0">SUM(D25:G25)</f>
        <v>5.8479299999999768</v>
      </c>
      <c r="I25" s="85"/>
    </row>
    <row r="26" spans="1:12" s="2" customFormat="1" ht="18.75" hidden="1" x14ac:dyDescent="0.2">
      <c r="A26" s="27">
        <v>2</v>
      </c>
      <c r="B26" s="32" t="s">
        <v>68</v>
      </c>
      <c r="C26" s="50" t="s">
        <v>92</v>
      </c>
      <c r="D26" s="75">
        <v>0</v>
      </c>
      <c r="E26" s="75">
        <v>0</v>
      </c>
      <c r="F26" s="75">
        <v>0</v>
      </c>
      <c r="G26" s="36"/>
      <c r="H26" s="37">
        <f t="shared" si="0"/>
        <v>0</v>
      </c>
      <c r="I26" s="85"/>
      <c r="L26" s="87"/>
    </row>
    <row r="27" spans="1:12" s="2" customFormat="1" ht="18.75" hidden="1" x14ac:dyDescent="0.2">
      <c r="A27" s="27">
        <v>3</v>
      </c>
      <c r="B27" s="32" t="s">
        <v>69</v>
      </c>
      <c r="C27" s="33" t="s">
        <v>89</v>
      </c>
      <c r="D27" s="75">
        <v>0</v>
      </c>
      <c r="E27" s="75">
        <v>0</v>
      </c>
      <c r="F27" s="75"/>
      <c r="G27" s="36"/>
      <c r="H27" s="37">
        <f t="shared" si="0"/>
        <v>0</v>
      </c>
      <c r="I27" s="85"/>
      <c r="L27" s="87"/>
    </row>
    <row r="28" spans="1:12" s="2" customFormat="1" ht="21" hidden="1" x14ac:dyDescent="0.2">
      <c r="A28" s="27">
        <v>4</v>
      </c>
      <c r="B28" s="32" t="s">
        <v>75</v>
      </c>
      <c r="C28" s="33" t="s">
        <v>90</v>
      </c>
      <c r="D28" s="75">
        <v>0</v>
      </c>
      <c r="E28" s="75">
        <v>0</v>
      </c>
      <c r="F28" s="75"/>
      <c r="G28" s="36"/>
      <c r="H28" s="37">
        <f t="shared" si="0"/>
        <v>0</v>
      </c>
      <c r="I28" s="85"/>
      <c r="J28" s="65"/>
      <c r="K28" s="66"/>
      <c r="L28" s="88"/>
    </row>
    <row r="29" spans="1:12" s="2" customFormat="1" ht="21" hidden="1" x14ac:dyDescent="0.2">
      <c r="A29" s="27">
        <v>5</v>
      </c>
      <c r="B29" s="32" t="s">
        <v>83</v>
      </c>
      <c r="C29" s="33" t="s">
        <v>73</v>
      </c>
      <c r="D29" s="75"/>
      <c r="E29" s="75"/>
      <c r="F29" s="75"/>
      <c r="G29" s="36"/>
      <c r="H29" s="37">
        <f t="shared" si="0"/>
        <v>0</v>
      </c>
      <c r="I29" s="85"/>
      <c r="J29" s="65"/>
      <c r="K29" s="66"/>
      <c r="L29" s="88"/>
    </row>
    <row r="30" spans="1:12" s="2" customFormat="1" ht="21" hidden="1" x14ac:dyDescent="0.2">
      <c r="A30" s="27">
        <v>5</v>
      </c>
      <c r="B30" s="32" t="s">
        <v>83</v>
      </c>
      <c r="C30" s="33" t="s">
        <v>81</v>
      </c>
      <c r="D30" s="75"/>
      <c r="E30" s="76"/>
      <c r="F30" s="75"/>
      <c r="G30" s="36"/>
      <c r="H30" s="37">
        <f t="shared" si="0"/>
        <v>0</v>
      </c>
      <c r="J30" s="65"/>
      <c r="K30" s="65"/>
    </row>
    <row r="31" spans="1:12" s="6" customFormat="1" ht="21" x14ac:dyDescent="0.2">
      <c r="A31" s="121" t="s">
        <v>19</v>
      </c>
      <c r="B31" s="122"/>
      <c r="C31" s="123"/>
      <c r="D31" s="38">
        <f>SUM(D25:D30)</f>
        <v>4.6868999999999801</v>
      </c>
      <c r="E31" s="38">
        <f>SUM(E25:E30)</f>
        <v>1.1610299999999967</v>
      </c>
      <c r="F31" s="38">
        <f>SUM(F25:F30)</f>
        <v>0</v>
      </c>
      <c r="G31" s="38">
        <f>SUM(G25:G30)</f>
        <v>0</v>
      </c>
      <c r="H31" s="38">
        <f>SUM(H25:H30)</f>
        <v>5.8479299999999768</v>
      </c>
      <c r="I31" s="86"/>
      <c r="J31" s="67"/>
      <c r="K31" s="67"/>
    </row>
    <row r="32" spans="1:12" s="6" customFormat="1" ht="18.75" x14ac:dyDescent="0.2">
      <c r="A32" s="124" t="s">
        <v>20</v>
      </c>
      <c r="B32" s="125"/>
      <c r="C32" s="126"/>
      <c r="D32" s="109">
        <f>D23+D31</f>
        <v>4.6868999999999801</v>
      </c>
      <c r="E32" s="109">
        <f>E23+E31</f>
        <v>1.1610299999999967</v>
      </c>
      <c r="F32" s="109">
        <f>F23+F31</f>
        <v>0</v>
      </c>
      <c r="G32" s="109">
        <f>G23+G31</f>
        <v>0</v>
      </c>
      <c r="H32" s="109">
        <f>H23+H31</f>
        <v>5.8479299999999768</v>
      </c>
      <c r="I32" s="86"/>
    </row>
    <row r="33" spans="1:8" s="6" customFormat="1" ht="21" hidden="1" customHeight="1" x14ac:dyDescent="0.2">
      <c r="A33" s="117"/>
      <c r="B33" s="120" t="s">
        <v>21</v>
      </c>
      <c r="C33" s="120"/>
      <c r="D33" s="120"/>
      <c r="E33" s="120"/>
      <c r="F33" s="120"/>
      <c r="G33" s="127"/>
      <c r="H33" s="41"/>
    </row>
    <row r="34" spans="1:8" s="6" customFormat="1" ht="18.75" hidden="1" x14ac:dyDescent="0.2">
      <c r="A34" s="27">
        <v>3</v>
      </c>
      <c r="B34" s="27"/>
      <c r="C34" s="27"/>
      <c r="D34" s="29"/>
      <c r="E34" s="29"/>
      <c r="F34" s="29"/>
      <c r="G34" s="29"/>
      <c r="H34" s="30">
        <f>SUM(D34:G34)</f>
        <v>0</v>
      </c>
    </row>
    <row r="35" spans="1:8" s="6" customFormat="1" ht="18.75" hidden="1" x14ac:dyDescent="0.2">
      <c r="A35" s="27">
        <v>8</v>
      </c>
      <c r="B35" s="27"/>
      <c r="C35" s="27"/>
      <c r="D35" s="29"/>
      <c r="E35" s="29"/>
      <c r="F35" s="29"/>
      <c r="G35" s="29"/>
      <c r="H35" s="30">
        <f>SUM(D35:G35)</f>
        <v>0</v>
      </c>
    </row>
    <row r="36" spans="1:8" s="6" customFormat="1" ht="18.75" hidden="1" x14ac:dyDescent="0.2">
      <c r="A36" s="27">
        <v>9</v>
      </c>
      <c r="B36" s="27"/>
      <c r="C36" s="27"/>
      <c r="D36" s="29"/>
      <c r="E36" s="29"/>
      <c r="F36" s="29"/>
      <c r="G36" s="29"/>
      <c r="H36" s="30">
        <f>SUM(D36:G36)</f>
        <v>0</v>
      </c>
    </row>
    <row r="37" spans="1:8" s="6" customFormat="1" ht="18.75" hidden="1" x14ac:dyDescent="0.2">
      <c r="A37" s="121" t="s">
        <v>22</v>
      </c>
      <c r="B37" s="122"/>
      <c r="C37" s="123"/>
      <c r="D37" s="31">
        <f>SUM(D34:D36)</f>
        <v>0</v>
      </c>
      <c r="E37" s="31">
        <f>SUM(E34:E36)</f>
        <v>0</v>
      </c>
      <c r="F37" s="31">
        <f>SUM(F34:F36)</f>
        <v>0</v>
      </c>
      <c r="G37" s="31">
        <f>SUM(G34:G36)</f>
        <v>0</v>
      </c>
      <c r="H37" s="31">
        <f>SUM(H34:H36)</f>
        <v>0</v>
      </c>
    </row>
    <row r="38" spans="1:8" s="6" customFormat="1" ht="18.75" hidden="1" x14ac:dyDescent="0.2">
      <c r="A38" s="124" t="s">
        <v>23</v>
      </c>
      <c r="B38" s="125"/>
      <c r="C38" s="126"/>
      <c r="D38" s="42">
        <f>D32+D37</f>
        <v>4.6868999999999801</v>
      </c>
      <c r="E38" s="42">
        <f>E32+E37</f>
        <v>1.1610299999999967</v>
      </c>
      <c r="F38" s="42">
        <f>F32+F37</f>
        <v>0</v>
      </c>
      <c r="G38" s="42">
        <f>G32+G37</f>
        <v>0</v>
      </c>
      <c r="H38" s="42">
        <f>H32+H37</f>
        <v>5.8479299999999768</v>
      </c>
    </row>
    <row r="39" spans="1:8" s="6" customFormat="1" ht="22.5" hidden="1" customHeight="1" x14ac:dyDescent="0.2">
      <c r="A39" s="117"/>
      <c r="B39" s="120" t="s">
        <v>24</v>
      </c>
      <c r="C39" s="120"/>
      <c r="D39" s="120"/>
      <c r="E39" s="120"/>
      <c r="F39" s="120"/>
      <c r="G39" s="127"/>
      <c r="H39" s="41"/>
    </row>
    <row r="40" spans="1:8" s="6" customFormat="1" ht="18.75" hidden="1" x14ac:dyDescent="0.2">
      <c r="A40" s="27">
        <v>4</v>
      </c>
      <c r="B40" s="27"/>
      <c r="C40" s="27"/>
      <c r="D40" s="29"/>
      <c r="E40" s="29"/>
      <c r="F40" s="29"/>
      <c r="G40" s="29"/>
      <c r="H40" s="30">
        <f>SUM(D40:G40)</f>
        <v>0</v>
      </c>
    </row>
    <row r="41" spans="1:8" s="6" customFormat="1" ht="18.75" hidden="1" x14ac:dyDescent="0.2">
      <c r="A41" s="27">
        <v>11</v>
      </c>
      <c r="B41" s="27"/>
      <c r="C41" s="27"/>
      <c r="D41" s="29"/>
      <c r="E41" s="29"/>
      <c r="F41" s="29"/>
      <c r="G41" s="29"/>
      <c r="H41" s="30">
        <f>SUM(D41:G41)</f>
        <v>0</v>
      </c>
    </row>
    <row r="42" spans="1:8" s="6" customFormat="1" ht="18.75" hidden="1" x14ac:dyDescent="0.2">
      <c r="A42" s="27">
        <v>12</v>
      </c>
      <c r="B42" s="27"/>
      <c r="C42" s="27"/>
      <c r="D42" s="29"/>
      <c r="E42" s="29"/>
      <c r="F42" s="29"/>
      <c r="G42" s="29"/>
      <c r="H42" s="30">
        <f>SUM(D42:G42)</f>
        <v>0</v>
      </c>
    </row>
    <row r="43" spans="1:8" s="6" customFormat="1" ht="18.75" hidden="1" x14ac:dyDescent="0.2">
      <c r="A43" s="121" t="s">
        <v>25</v>
      </c>
      <c r="B43" s="122"/>
      <c r="C43" s="123"/>
      <c r="D43" s="31">
        <f>SUM(D40:D42)</f>
        <v>0</v>
      </c>
      <c r="E43" s="31">
        <f>SUM(E40:E42)</f>
        <v>0</v>
      </c>
      <c r="F43" s="31">
        <f>SUM(F40:F42)</f>
        <v>0</v>
      </c>
      <c r="G43" s="31">
        <f>SUM(G40:G42)</f>
        <v>0</v>
      </c>
      <c r="H43" s="31">
        <f>SUM(H40:H42)</f>
        <v>0</v>
      </c>
    </row>
    <row r="44" spans="1:8" s="6" customFormat="1" ht="18.75" hidden="1" x14ac:dyDescent="0.2">
      <c r="A44" s="124" t="s">
        <v>26</v>
      </c>
      <c r="B44" s="125"/>
      <c r="C44" s="126"/>
      <c r="D44" s="42">
        <f>D38+D43</f>
        <v>4.6868999999999801</v>
      </c>
      <c r="E44" s="42">
        <f>E38+E43</f>
        <v>1.1610299999999967</v>
      </c>
      <c r="F44" s="42">
        <f>F38+F43</f>
        <v>0</v>
      </c>
      <c r="G44" s="42">
        <f>G38+G43</f>
        <v>0</v>
      </c>
      <c r="H44" s="42">
        <f>H38+H43</f>
        <v>5.8479299999999768</v>
      </c>
    </row>
    <row r="45" spans="1:8" s="6" customFormat="1" ht="24" hidden="1" customHeight="1" x14ac:dyDescent="0.2">
      <c r="A45" s="117"/>
      <c r="B45" s="120" t="s">
        <v>27</v>
      </c>
      <c r="C45" s="120"/>
      <c r="D45" s="120"/>
      <c r="E45" s="120"/>
      <c r="F45" s="120"/>
      <c r="G45" s="127"/>
      <c r="H45" s="41"/>
    </row>
    <row r="46" spans="1:8" s="6" customFormat="1" ht="18.75" hidden="1" x14ac:dyDescent="0.2">
      <c r="A46" s="27">
        <v>5</v>
      </c>
      <c r="B46" s="27"/>
      <c r="C46" s="27"/>
      <c r="D46" s="29"/>
      <c r="E46" s="29"/>
      <c r="F46" s="29"/>
      <c r="G46" s="29"/>
      <c r="H46" s="30">
        <f>SUM(D46:G46)</f>
        <v>0</v>
      </c>
    </row>
    <row r="47" spans="1:8" s="6" customFormat="1" ht="18.75" hidden="1" x14ac:dyDescent="0.2">
      <c r="A47" s="27">
        <v>14</v>
      </c>
      <c r="B47" s="27"/>
      <c r="C47" s="27"/>
      <c r="D47" s="29"/>
      <c r="E47" s="29"/>
      <c r="F47" s="29"/>
      <c r="G47" s="29"/>
      <c r="H47" s="30">
        <f>SUM(D47:G47)</f>
        <v>0</v>
      </c>
    </row>
    <row r="48" spans="1:8" s="6" customFormat="1" ht="18.75" hidden="1" x14ac:dyDescent="0.2">
      <c r="A48" s="27">
        <v>15</v>
      </c>
      <c r="B48" s="27"/>
      <c r="C48" s="27"/>
      <c r="D48" s="29"/>
      <c r="E48" s="29"/>
      <c r="F48" s="29"/>
      <c r="G48" s="29"/>
      <c r="H48" s="30">
        <f>SUM(D48:G48)</f>
        <v>0</v>
      </c>
    </row>
    <row r="49" spans="1:8" s="6" customFormat="1" ht="18.75" hidden="1" x14ac:dyDescent="0.2">
      <c r="A49" s="121" t="s">
        <v>28</v>
      </c>
      <c r="B49" s="122"/>
      <c r="C49" s="123"/>
      <c r="D49" s="31">
        <f>SUM(D46:D48)</f>
        <v>0</v>
      </c>
      <c r="E49" s="31">
        <f>SUM(E46:E48)</f>
        <v>0</v>
      </c>
      <c r="F49" s="31">
        <f>SUM(F46:F48)</f>
        <v>0</v>
      </c>
      <c r="G49" s="31">
        <f>SUM(G46:G48)</f>
        <v>0</v>
      </c>
      <c r="H49" s="31">
        <f>SUM(H46:H48)</f>
        <v>0</v>
      </c>
    </row>
    <row r="50" spans="1:8" s="6" customFormat="1" ht="18.75" hidden="1" x14ac:dyDescent="0.2">
      <c r="A50" s="124" t="s">
        <v>29</v>
      </c>
      <c r="B50" s="125"/>
      <c r="C50" s="126"/>
      <c r="D50" s="42">
        <f>D44+D49</f>
        <v>4.6868999999999801</v>
      </c>
      <c r="E50" s="42">
        <f>E44+E49</f>
        <v>1.1610299999999967</v>
      </c>
      <c r="F50" s="42">
        <f>F44+F49</f>
        <v>0</v>
      </c>
      <c r="G50" s="42">
        <f>G44+G49</f>
        <v>0</v>
      </c>
      <c r="H50" s="42">
        <f>H44+H49</f>
        <v>5.8479299999999768</v>
      </c>
    </row>
    <row r="51" spans="1:8" s="6" customFormat="1" ht="21" hidden="1" customHeight="1" x14ac:dyDescent="0.2">
      <c r="A51" s="117"/>
      <c r="B51" s="120" t="s">
        <v>30</v>
      </c>
      <c r="C51" s="120"/>
      <c r="D51" s="120"/>
      <c r="E51" s="120"/>
      <c r="F51" s="120"/>
      <c r="G51" s="127"/>
      <c r="H51" s="41"/>
    </row>
    <row r="52" spans="1:8" s="6" customFormat="1" ht="18.75" hidden="1" x14ac:dyDescent="0.2">
      <c r="A52" s="27">
        <v>6</v>
      </c>
      <c r="B52" s="27"/>
      <c r="C52" s="27"/>
      <c r="D52" s="29"/>
      <c r="E52" s="29"/>
      <c r="F52" s="29"/>
      <c r="G52" s="29"/>
      <c r="H52" s="30">
        <f>SUM(D52:G52)</f>
        <v>0</v>
      </c>
    </row>
    <row r="53" spans="1:8" s="6" customFormat="1" ht="18.75" hidden="1" x14ac:dyDescent="0.2">
      <c r="A53" s="27">
        <v>17</v>
      </c>
      <c r="B53" s="27"/>
      <c r="C53" s="27"/>
      <c r="D53" s="29"/>
      <c r="E53" s="29"/>
      <c r="F53" s="29"/>
      <c r="G53" s="29"/>
      <c r="H53" s="30">
        <f>SUM(D53:G53)</f>
        <v>0</v>
      </c>
    </row>
    <row r="54" spans="1:8" s="6" customFormat="1" ht="18.75" hidden="1" x14ac:dyDescent="0.2">
      <c r="A54" s="27">
        <v>18</v>
      </c>
      <c r="B54" s="27"/>
      <c r="C54" s="27"/>
      <c r="D54" s="29"/>
      <c r="E54" s="29"/>
      <c r="F54" s="29"/>
      <c r="G54" s="29"/>
      <c r="H54" s="30">
        <f>SUM(D54:G54)</f>
        <v>0</v>
      </c>
    </row>
    <row r="55" spans="1:8" s="6" customFormat="1" ht="18.75" hidden="1" x14ac:dyDescent="0.2">
      <c r="A55" s="121" t="s">
        <v>31</v>
      </c>
      <c r="B55" s="122"/>
      <c r="C55" s="123"/>
      <c r="D55" s="31">
        <f>SUM(D52:D54)</f>
        <v>0</v>
      </c>
      <c r="E55" s="31">
        <f>SUM(E52:E54)</f>
        <v>0</v>
      </c>
      <c r="F55" s="31">
        <f>SUM(F52:F54)</f>
        <v>0</v>
      </c>
      <c r="G55" s="31">
        <f>SUM(G52:G54)</f>
        <v>0</v>
      </c>
      <c r="H55" s="31">
        <f>SUM(H52:H54)</f>
        <v>0</v>
      </c>
    </row>
    <row r="56" spans="1:8" s="6" customFormat="1" ht="18.75" hidden="1" x14ac:dyDescent="0.2">
      <c r="A56" s="124" t="s">
        <v>32</v>
      </c>
      <c r="B56" s="125"/>
      <c r="C56" s="126"/>
      <c r="D56" s="42">
        <f>D50+D55</f>
        <v>4.6868999999999801</v>
      </c>
      <c r="E56" s="42">
        <f>E50+E55</f>
        <v>1.1610299999999967</v>
      </c>
      <c r="F56" s="42">
        <f>F50+F55</f>
        <v>0</v>
      </c>
      <c r="G56" s="42">
        <f>G50+G55</f>
        <v>0</v>
      </c>
      <c r="H56" s="42">
        <f>H50+H55</f>
        <v>5.8479299999999768</v>
      </c>
    </row>
    <row r="57" spans="1:8" s="6" customFormat="1" ht="29.1" hidden="1" customHeight="1" x14ac:dyDescent="0.2">
      <c r="A57" s="117"/>
      <c r="B57" s="120" t="s">
        <v>33</v>
      </c>
      <c r="C57" s="120"/>
      <c r="D57" s="120"/>
      <c r="E57" s="120"/>
      <c r="F57" s="120"/>
      <c r="G57" s="127"/>
      <c r="H57" s="41"/>
    </row>
    <row r="58" spans="1:8" s="6" customFormat="1" ht="18.75" hidden="1" x14ac:dyDescent="0.2">
      <c r="A58" s="27">
        <v>7</v>
      </c>
      <c r="B58" s="27"/>
      <c r="C58" s="27"/>
      <c r="D58" s="29"/>
      <c r="E58" s="29"/>
      <c r="F58" s="29"/>
      <c r="G58" s="29"/>
      <c r="H58" s="30">
        <f>SUM(D58:G58)</f>
        <v>0</v>
      </c>
    </row>
    <row r="59" spans="1:8" s="6" customFormat="1" ht="18.75" hidden="1" x14ac:dyDescent="0.2">
      <c r="A59" s="27">
        <v>20</v>
      </c>
      <c r="B59" s="27"/>
      <c r="C59" s="27"/>
      <c r="D59" s="29"/>
      <c r="E59" s="29"/>
      <c r="F59" s="29"/>
      <c r="G59" s="29"/>
      <c r="H59" s="30">
        <f>SUM(D59:G59)</f>
        <v>0</v>
      </c>
    </row>
    <row r="60" spans="1:8" s="6" customFormat="1" ht="18.75" hidden="1" x14ac:dyDescent="0.2">
      <c r="A60" s="27">
        <v>21</v>
      </c>
      <c r="B60" s="27"/>
      <c r="C60" s="27"/>
      <c r="D60" s="29"/>
      <c r="E60" s="29"/>
      <c r="F60" s="29"/>
      <c r="G60" s="29"/>
      <c r="H60" s="30">
        <f>SUM(D60:G60)</f>
        <v>0</v>
      </c>
    </row>
    <row r="61" spans="1:8" s="6" customFormat="1" ht="18.75" hidden="1" x14ac:dyDescent="0.2">
      <c r="A61" s="121" t="s">
        <v>34</v>
      </c>
      <c r="B61" s="122"/>
      <c r="C61" s="123"/>
      <c r="D61" s="31">
        <f>SUM(D58:D60)</f>
        <v>0</v>
      </c>
      <c r="E61" s="31">
        <f>SUM(E58:E60)</f>
        <v>0</v>
      </c>
      <c r="F61" s="31">
        <f>SUM(F58:F60)</f>
        <v>0</v>
      </c>
      <c r="G61" s="31">
        <f>SUM(G58:G60)</f>
        <v>0</v>
      </c>
      <c r="H61" s="31">
        <f>SUM(H58:H60)</f>
        <v>0</v>
      </c>
    </row>
    <row r="62" spans="1:8" s="6" customFormat="1" ht="18.75" hidden="1" x14ac:dyDescent="0.2">
      <c r="A62" s="124" t="s">
        <v>35</v>
      </c>
      <c r="B62" s="125"/>
      <c r="C62" s="126"/>
      <c r="D62" s="42">
        <f>D56+D61</f>
        <v>4.6868999999999801</v>
      </c>
      <c r="E62" s="42">
        <f>E56+E61</f>
        <v>1.1610299999999967</v>
      </c>
      <c r="F62" s="42">
        <f>F56+F61</f>
        <v>0</v>
      </c>
      <c r="G62" s="42">
        <f>G56+G61</f>
        <v>0</v>
      </c>
      <c r="H62" s="42">
        <f>H56+H61</f>
        <v>5.8479299999999768</v>
      </c>
    </row>
    <row r="63" spans="1:8" s="2" customFormat="1" ht="18.75" x14ac:dyDescent="0.2">
      <c r="A63" s="43"/>
      <c r="B63" s="120" t="s">
        <v>5</v>
      </c>
      <c r="C63" s="120"/>
      <c r="D63" s="120"/>
      <c r="E63" s="120"/>
      <c r="F63" s="120"/>
      <c r="G63" s="120"/>
      <c r="H63" s="26"/>
    </row>
    <row r="64" spans="1:8" s="2" customFormat="1" ht="56.25" x14ac:dyDescent="0.2">
      <c r="A64" s="27">
        <v>2</v>
      </c>
      <c r="B64" s="79" t="s">
        <v>78</v>
      </c>
      <c r="C64" s="80" t="s">
        <v>104</v>
      </c>
      <c r="D64" s="45">
        <f>ROUND(D62*2.5%,5)</f>
        <v>0.11717</v>
      </c>
      <c r="E64" s="45">
        <f>ROUNDDOWN(E62*2.5%,5)</f>
        <v>2.9020000000000001E-2</v>
      </c>
      <c r="F64" s="45">
        <v>0</v>
      </c>
      <c r="G64" s="45">
        <v>0</v>
      </c>
      <c r="H64" s="46">
        <f>SUM(D64:G64)</f>
        <v>0.14618999999999999</v>
      </c>
    </row>
    <row r="65" spans="1:11" s="2" customFormat="1" ht="18.75" hidden="1" x14ac:dyDescent="0.2">
      <c r="A65" s="47">
        <v>23</v>
      </c>
      <c r="B65" s="48"/>
      <c r="C65" s="49"/>
      <c r="D65" s="35"/>
      <c r="E65" s="35"/>
      <c r="F65" s="35"/>
      <c r="G65" s="35"/>
      <c r="H65" s="37">
        <f>SUM(D65:G65)</f>
        <v>0</v>
      </c>
    </row>
    <row r="66" spans="1:11" s="2" customFormat="1" ht="18.75" hidden="1" x14ac:dyDescent="0.2">
      <c r="A66" s="47">
        <v>24</v>
      </c>
      <c r="B66" s="48"/>
      <c r="C66" s="49"/>
      <c r="D66" s="35"/>
      <c r="E66" s="35"/>
      <c r="F66" s="35"/>
      <c r="G66" s="35"/>
      <c r="H66" s="37">
        <f>SUM(D66:G66)</f>
        <v>0</v>
      </c>
    </row>
    <row r="67" spans="1:11" s="2" customFormat="1" ht="18.75" x14ac:dyDescent="0.2">
      <c r="A67" s="121" t="s">
        <v>36</v>
      </c>
      <c r="B67" s="122"/>
      <c r="C67" s="123"/>
      <c r="D67" s="38">
        <f>SUM(D64:D66)</f>
        <v>0.11717</v>
      </c>
      <c r="E67" s="38">
        <f>SUM(E64:E66)</f>
        <v>2.9020000000000001E-2</v>
      </c>
      <c r="F67" s="38">
        <f>SUM(F64:F66)</f>
        <v>0</v>
      </c>
      <c r="G67" s="38">
        <f>SUM(G64:G66)</f>
        <v>0</v>
      </c>
      <c r="H67" s="38">
        <f>SUM(H64:H66)</f>
        <v>0.14618999999999999</v>
      </c>
    </row>
    <row r="68" spans="1:11" s="2" customFormat="1" ht="18.75" x14ac:dyDescent="0.2">
      <c r="A68" s="124" t="s">
        <v>37</v>
      </c>
      <c r="B68" s="125"/>
      <c r="C68" s="126"/>
      <c r="D68" s="109">
        <f>D62+D67</f>
        <v>4.8040699999999799</v>
      </c>
      <c r="E68" s="109">
        <f>E62+E67</f>
        <v>1.1900499999999967</v>
      </c>
      <c r="F68" s="109">
        <f>F62+F67</f>
        <v>0</v>
      </c>
      <c r="G68" s="109">
        <f>G62+G67</f>
        <v>0</v>
      </c>
      <c r="H68" s="109">
        <f>H62+H67</f>
        <v>5.9941199999999766</v>
      </c>
    </row>
    <row r="69" spans="1:11" s="2" customFormat="1" ht="29.1" customHeight="1" x14ac:dyDescent="0.2">
      <c r="A69" s="43"/>
      <c r="B69" s="120" t="s">
        <v>6</v>
      </c>
      <c r="C69" s="120"/>
      <c r="D69" s="120"/>
      <c r="E69" s="120"/>
      <c r="F69" s="120"/>
      <c r="G69" s="120"/>
      <c r="H69" s="26"/>
    </row>
    <row r="70" spans="1:11" s="2" customFormat="1" ht="56.25" x14ac:dyDescent="0.2">
      <c r="A70" s="27">
        <v>3</v>
      </c>
      <c r="B70" s="44" t="s">
        <v>77</v>
      </c>
      <c r="C70" s="110" t="s">
        <v>101</v>
      </c>
      <c r="D70" s="34">
        <f>ROUND(D68*1.9%,5)</f>
        <v>9.128E-2</v>
      </c>
      <c r="E70" s="34">
        <f>ROUND(E68*1.9%,5)</f>
        <v>2.2610000000000002E-2</v>
      </c>
      <c r="F70" s="45">
        <v>0</v>
      </c>
      <c r="G70" s="45">
        <v>0</v>
      </c>
      <c r="H70" s="46">
        <f>SUM(D70:G70)</f>
        <v>0.11389000000000001</v>
      </c>
      <c r="I70" s="105"/>
      <c r="J70" s="65" t="s">
        <v>88</v>
      </c>
      <c r="K70" s="66">
        <f>ROUND((D32+E32)*1000*1.019+(G76*1000),2)</f>
        <v>31009.42</v>
      </c>
    </row>
    <row r="71" spans="1:11" s="2" customFormat="1" ht="21" x14ac:dyDescent="0.2">
      <c r="A71" s="47">
        <v>4</v>
      </c>
      <c r="B71" s="32" t="s">
        <v>70</v>
      </c>
      <c r="C71" s="33" t="s">
        <v>93</v>
      </c>
      <c r="D71" s="35"/>
      <c r="E71" s="35"/>
      <c r="F71" s="35"/>
      <c r="G71" s="75">
        <f>'ССР_ОБЩ
'!G71-ССР_ДОГ!G71</f>
        <v>25.050380000000001</v>
      </c>
      <c r="H71" s="111">
        <f>G71</f>
        <v>25.050380000000001</v>
      </c>
      <c r="I71" s="77"/>
      <c r="J71" s="65" t="s">
        <v>66</v>
      </c>
      <c r="K71" s="66">
        <f>F31*1000</f>
        <v>0</v>
      </c>
    </row>
    <row r="72" spans="1:11" s="2" customFormat="1" ht="18.75" hidden="1" x14ac:dyDescent="0.2">
      <c r="A72" s="27">
        <v>6</v>
      </c>
      <c r="B72" s="32" t="s">
        <v>71</v>
      </c>
      <c r="C72" s="33" t="s">
        <v>93</v>
      </c>
      <c r="D72" s="35"/>
      <c r="E72" s="35"/>
      <c r="F72" s="35"/>
      <c r="G72" s="75">
        <v>0</v>
      </c>
      <c r="H72" s="111">
        <f>G72</f>
        <v>0</v>
      </c>
    </row>
    <row r="73" spans="1:11" s="2" customFormat="1" ht="21" hidden="1" x14ac:dyDescent="0.2">
      <c r="A73" s="47">
        <v>9</v>
      </c>
      <c r="B73" s="32" t="s">
        <v>72</v>
      </c>
      <c r="C73" s="33" t="s">
        <v>91</v>
      </c>
      <c r="D73" s="35"/>
      <c r="E73" s="35"/>
      <c r="F73" s="35"/>
      <c r="G73" s="75">
        <v>0</v>
      </c>
      <c r="H73" s="111">
        <f>G73</f>
        <v>0</v>
      </c>
      <c r="J73" s="65"/>
      <c r="K73" s="66"/>
    </row>
    <row r="74" spans="1:11" s="2" customFormat="1" ht="18.75" hidden="1" x14ac:dyDescent="0.2">
      <c r="A74" s="27">
        <v>11</v>
      </c>
      <c r="B74" s="32" t="s">
        <v>76</v>
      </c>
      <c r="C74" s="33" t="s">
        <v>84</v>
      </c>
      <c r="D74" s="35"/>
      <c r="E74" s="35"/>
      <c r="F74" s="35"/>
      <c r="G74" s="75"/>
      <c r="H74" s="111">
        <f>G74</f>
        <v>0</v>
      </c>
    </row>
    <row r="75" spans="1:11" s="2" customFormat="1" ht="18.75" hidden="1" x14ac:dyDescent="0.2">
      <c r="A75" s="47">
        <v>12</v>
      </c>
      <c r="B75" s="32" t="s">
        <v>85</v>
      </c>
      <c r="C75" s="33" t="s">
        <v>74</v>
      </c>
      <c r="D75" s="35"/>
      <c r="E75" s="35"/>
      <c r="F75" s="35"/>
      <c r="G75" s="75"/>
      <c r="H75" s="111">
        <f>G75</f>
        <v>0</v>
      </c>
    </row>
    <row r="76" spans="1:11" s="2" customFormat="1" ht="18.75" x14ac:dyDescent="0.2">
      <c r="A76" s="121" t="s">
        <v>38</v>
      </c>
      <c r="B76" s="122"/>
      <c r="C76" s="123"/>
      <c r="D76" s="38">
        <f>SUM(D70:D75)</f>
        <v>9.128E-2</v>
      </c>
      <c r="E76" s="38">
        <f>SUM(E70:E75)</f>
        <v>2.2610000000000002E-2</v>
      </c>
      <c r="F76" s="38">
        <f>SUM(F70:F75)</f>
        <v>0</v>
      </c>
      <c r="G76" s="38">
        <f>SUM(G70:G75)</f>
        <v>25.050380000000001</v>
      </c>
      <c r="H76" s="112">
        <f>SUM(H70:H75)</f>
        <v>25.164270000000002</v>
      </c>
      <c r="I76" s="89" t="s">
        <v>88</v>
      </c>
      <c r="J76" s="89"/>
    </row>
    <row r="77" spans="1:11" s="2" customFormat="1" ht="18.75" x14ac:dyDescent="0.2">
      <c r="A77" s="124" t="s">
        <v>39</v>
      </c>
      <c r="B77" s="125"/>
      <c r="C77" s="126"/>
      <c r="D77" s="39">
        <f>D68+D76</f>
        <v>4.8953499999999801</v>
      </c>
      <c r="E77" s="39">
        <f>E68+E76</f>
        <v>1.2126599999999967</v>
      </c>
      <c r="F77" s="39">
        <f>F68+F76</f>
        <v>0</v>
      </c>
      <c r="G77" s="39">
        <f>G68+G76</f>
        <v>25.050380000000001</v>
      </c>
      <c r="H77" s="109">
        <f>H68+H76</f>
        <v>31.158389999999979</v>
      </c>
      <c r="I77" s="81">
        <f>K70+K71</f>
        <v>31009.42</v>
      </c>
      <c r="J77" s="94"/>
    </row>
    <row r="78" spans="1:11" s="2" customFormat="1" ht="28.5" customHeight="1" x14ac:dyDescent="0.2">
      <c r="A78" s="43"/>
      <c r="B78" s="120" t="s">
        <v>40</v>
      </c>
      <c r="C78" s="120"/>
      <c r="D78" s="120"/>
      <c r="E78" s="120"/>
      <c r="F78" s="120"/>
      <c r="G78" s="120"/>
      <c r="H78" s="27"/>
    </row>
    <row r="79" spans="1:11" s="2" customFormat="1" ht="56.25" x14ac:dyDescent="0.2">
      <c r="A79" s="27">
        <v>5</v>
      </c>
      <c r="B79" s="48" t="s">
        <v>59</v>
      </c>
      <c r="C79" s="50" t="s">
        <v>58</v>
      </c>
      <c r="D79" s="35"/>
      <c r="E79" s="35"/>
      <c r="F79" s="35"/>
      <c r="G79" s="35">
        <f>ROUND(H77*0.0214,5)</f>
        <v>0.66678999999999999</v>
      </c>
      <c r="H79" s="37">
        <f>SUM(D79:G79)</f>
        <v>0.66678999999999999</v>
      </c>
    </row>
    <row r="80" spans="1:11" s="2" customFormat="1" ht="56.25" x14ac:dyDescent="0.2">
      <c r="A80" s="47">
        <v>6</v>
      </c>
      <c r="B80" s="107" t="s">
        <v>99</v>
      </c>
      <c r="C80" s="108" t="s">
        <v>98</v>
      </c>
      <c r="D80" s="35"/>
      <c r="E80" s="35"/>
      <c r="F80" s="35"/>
      <c r="G80" s="35">
        <f>ROUND((H77+H94)*0.0393,5)</f>
        <v>1.2245200000000001</v>
      </c>
      <c r="H80" s="37">
        <f>SUM(D80:G80)</f>
        <v>1.2245200000000001</v>
      </c>
      <c r="I80" s="106"/>
    </row>
    <row r="81" spans="1:11" s="2" customFormat="1" ht="18.75" hidden="1" x14ac:dyDescent="0.2">
      <c r="A81" s="47">
        <v>30</v>
      </c>
      <c r="B81" s="48"/>
      <c r="C81" s="49"/>
      <c r="D81" s="35"/>
      <c r="E81" s="35"/>
      <c r="F81" s="35"/>
      <c r="G81" s="35"/>
      <c r="H81" s="37">
        <f>SUM(D81:G81)</f>
        <v>0</v>
      </c>
    </row>
    <row r="82" spans="1:11" s="2" customFormat="1" ht="18.75" x14ac:dyDescent="0.2">
      <c r="A82" s="121" t="s">
        <v>41</v>
      </c>
      <c r="B82" s="122"/>
      <c r="C82" s="123"/>
      <c r="D82" s="38">
        <f>SUM(D79:D81)</f>
        <v>0</v>
      </c>
      <c r="E82" s="38">
        <f>SUM(E79:E81)</f>
        <v>0</v>
      </c>
      <c r="F82" s="38">
        <f>SUM(F79:F81)</f>
        <v>0</v>
      </c>
      <c r="G82" s="38">
        <f>SUM(G79:G81)</f>
        <v>1.89131</v>
      </c>
      <c r="H82" s="38">
        <f>SUM(D82:G82)</f>
        <v>1.89131</v>
      </c>
    </row>
    <row r="83" spans="1:11" s="2" customFormat="1" ht="18.75" x14ac:dyDescent="0.2">
      <c r="A83" s="124" t="s">
        <v>42</v>
      </c>
      <c r="B83" s="125"/>
      <c r="C83" s="126"/>
      <c r="D83" s="39">
        <f>D77+D82</f>
        <v>4.8953499999999801</v>
      </c>
      <c r="E83" s="39">
        <f>E77+E82</f>
        <v>1.2126599999999967</v>
      </c>
      <c r="F83" s="39">
        <f>F77+F82</f>
        <v>0</v>
      </c>
      <c r="G83" s="39">
        <f>G77+G82</f>
        <v>26.941690000000001</v>
      </c>
      <c r="H83" s="39">
        <f>H77+H82</f>
        <v>33.04969999999998</v>
      </c>
    </row>
    <row r="84" spans="1:11" s="2" customFormat="1" ht="28.5" hidden="1" customHeight="1" x14ac:dyDescent="0.2">
      <c r="A84" s="43"/>
      <c r="B84" s="120" t="s">
        <v>43</v>
      </c>
      <c r="C84" s="120"/>
      <c r="D84" s="120"/>
      <c r="E84" s="120"/>
      <c r="F84" s="120"/>
      <c r="G84" s="120"/>
      <c r="H84" s="27"/>
    </row>
    <row r="85" spans="1:11" s="2" customFormat="1" ht="18.75" hidden="1" x14ac:dyDescent="0.2">
      <c r="A85" s="47">
        <v>13</v>
      </c>
      <c r="B85" s="48"/>
      <c r="C85" s="49"/>
      <c r="D85" s="29"/>
      <c r="E85" s="29"/>
      <c r="F85" s="29"/>
      <c r="G85" s="29"/>
      <c r="H85" s="30">
        <f>SUM(D85:G85)</f>
        <v>0</v>
      </c>
    </row>
    <row r="86" spans="1:11" s="2" customFormat="1" ht="18.75" hidden="1" x14ac:dyDescent="0.2">
      <c r="A86" s="47">
        <v>32</v>
      </c>
      <c r="B86" s="48"/>
      <c r="C86" s="49"/>
      <c r="D86" s="29"/>
      <c r="E86" s="29"/>
      <c r="F86" s="29"/>
      <c r="G86" s="29"/>
      <c r="H86" s="30">
        <f>SUM(D86:G86)</f>
        <v>0</v>
      </c>
    </row>
    <row r="87" spans="1:11" s="2" customFormat="1" ht="18.75" hidden="1" x14ac:dyDescent="0.2">
      <c r="A87" s="47">
        <v>33</v>
      </c>
      <c r="B87" s="48"/>
      <c r="C87" s="49"/>
      <c r="D87" s="29"/>
      <c r="E87" s="29"/>
      <c r="F87" s="29"/>
      <c r="G87" s="29"/>
      <c r="H87" s="30">
        <f>SUM(D87:G87)</f>
        <v>0</v>
      </c>
    </row>
    <row r="88" spans="1:11" s="2" customFormat="1" ht="18.75" hidden="1" x14ac:dyDescent="0.2">
      <c r="A88" s="121" t="s">
        <v>41</v>
      </c>
      <c r="B88" s="122"/>
      <c r="C88" s="123"/>
      <c r="D88" s="31">
        <f>SUM(D85:D87)</f>
        <v>0</v>
      </c>
      <c r="E88" s="31">
        <f>SUM(E85:E87)</f>
        <v>0</v>
      </c>
      <c r="F88" s="31">
        <f>SUM(F85:F87)</f>
        <v>0</v>
      </c>
      <c r="G88" s="31">
        <f>SUM(G85:G87)</f>
        <v>0</v>
      </c>
      <c r="H88" s="31">
        <f>SUM(D88:G88)</f>
        <v>0</v>
      </c>
    </row>
    <row r="89" spans="1:11" s="2" customFormat="1" ht="18.75" hidden="1" x14ac:dyDescent="0.2">
      <c r="A89" s="124" t="s">
        <v>44</v>
      </c>
      <c r="B89" s="125"/>
      <c r="C89" s="126"/>
      <c r="D89" s="42">
        <f>D83+D88</f>
        <v>4.8953499999999801</v>
      </c>
      <c r="E89" s="42">
        <f>E83+E88</f>
        <v>1.2126599999999967</v>
      </c>
      <c r="F89" s="42">
        <f>F83+F88</f>
        <v>0</v>
      </c>
      <c r="G89" s="42">
        <f>G83+G88</f>
        <v>26.941690000000001</v>
      </c>
      <c r="H89" s="42">
        <f>H83+H88</f>
        <v>33.04969999999998</v>
      </c>
    </row>
    <row r="90" spans="1:11" s="2" customFormat="1" ht="29.1" customHeight="1" x14ac:dyDescent="0.25">
      <c r="A90" s="43"/>
      <c r="B90" s="120" t="s">
        <v>45</v>
      </c>
      <c r="C90" s="120"/>
      <c r="D90" s="120"/>
      <c r="E90" s="120"/>
      <c r="F90" s="120"/>
      <c r="G90" s="120"/>
      <c r="H90" s="27"/>
      <c r="I90" s="104" t="s">
        <v>96</v>
      </c>
      <c r="J90" s="114" t="s">
        <v>105</v>
      </c>
    </row>
    <row r="91" spans="1:11" s="2" customFormat="1" ht="37.5" x14ac:dyDescent="0.2">
      <c r="A91" s="27">
        <v>7</v>
      </c>
      <c r="B91" s="98" t="str">
        <f>D14</f>
        <v>Договор № 352391-ПС от  23.12.2025 г.</v>
      </c>
      <c r="C91" s="51" t="s">
        <v>7</v>
      </c>
      <c r="D91" s="35"/>
      <c r="E91" s="35"/>
      <c r="F91" s="35"/>
      <c r="G91" s="34">
        <f>I91/1000</f>
        <v>0</v>
      </c>
      <c r="H91" s="37">
        <f>SUM(D91:G91)</f>
        <v>0</v>
      </c>
      <c r="I91" s="100">
        <f>'ССР_ОБЩ
'!I91-ССР_ДОГ!I91</f>
        <v>0</v>
      </c>
      <c r="J91" s="100">
        <f>I91*1.22</f>
        <v>0</v>
      </c>
    </row>
    <row r="92" spans="1:11" s="2" customFormat="1" ht="18.75" hidden="1" x14ac:dyDescent="0.2">
      <c r="A92" s="47">
        <v>14</v>
      </c>
      <c r="B92" s="27" t="s">
        <v>57</v>
      </c>
      <c r="C92" s="52" t="s">
        <v>56</v>
      </c>
      <c r="D92" s="35"/>
      <c r="E92" s="35"/>
      <c r="F92" s="35"/>
      <c r="G92" s="35">
        <v>0</v>
      </c>
      <c r="H92" s="37">
        <f>SUM(D92:G92)</f>
        <v>0</v>
      </c>
    </row>
    <row r="93" spans="1:11" s="2" customFormat="1" ht="18.75" hidden="1" x14ac:dyDescent="0.2">
      <c r="A93" s="47">
        <v>36</v>
      </c>
      <c r="B93" s="27"/>
      <c r="C93" s="53"/>
      <c r="D93" s="35"/>
      <c r="E93" s="35"/>
      <c r="F93" s="35"/>
      <c r="G93" s="35"/>
      <c r="H93" s="37">
        <f>SUM(D93:G93)</f>
        <v>0</v>
      </c>
    </row>
    <row r="94" spans="1:11" s="2" customFormat="1" ht="18.75" x14ac:dyDescent="0.25">
      <c r="A94" s="121" t="s">
        <v>46</v>
      </c>
      <c r="B94" s="122"/>
      <c r="C94" s="123"/>
      <c r="D94" s="38">
        <f>SUM(D91:D93)</f>
        <v>0</v>
      </c>
      <c r="E94" s="38">
        <f>SUM(E91:E93)</f>
        <v>0</v>
      </c>
      <c r="F94" s="38">
        <f>SUM(F91:F93)</f>
        <v>0</v>
      </c>
      <c r="G94" s="38">
        <f>SUM(G91:G93)</f>
        <v>0</v>
      </c>
      <c r="H94" s="38">
        <f>SUM(H91:H93)</f>
        <v>0</v>
      </c>
      <c r="I94" s="5"/>
    </row>
    <row r="95" spans="1:11" s="2" customFormat="1" ht="19.5" thickBot="1" x14ac:dyDescent="0.3">
      <c r="A95" s="124" t="s">
        <v>47</v>
      </c>
      <c r="B95" s="125"/>
      <c r="C95" s="126"/>
      <c r="D95" s="39">
        <f>D89+D94</f>
        <v>4.8953499999999801</v>
      </c>
      <c r="E95" s="39">
        <f>E89+E94</f>
        <v>1.2126599999999967</v>
      </c>
      <c r="F95" s="39">
        <f>F89+F94</f>
        <v>0</v>
      </c>
      <c r="G95" s="39">
        <f>G89+G94</f>
        <v>26.941690000000001</v>
      </c>
      <c r="H95" s="39">
        <f>H94+H89</f>
        <v>33.04969999999998</v>
      </c>
      <c r="I95" s="4"/>
      <c r="J95" s="89" t="s">
        <v>79</v>
      </c>
      <c r="K95" s="89" t="s">
        <v>80</v>
      </c>
    </row>
    <row r="96" spans="1:11" s="2" customFormat="1" ht="28.5" customHeight="1" thickBot="1" x14ac:dyDescent="0.25">
      <c r="A96" s="43"/>
      <c r="B96" s="120" t="s">
        <v>48</v>
      </c>
      <c r="C96" s="120"/>
      <c r="D96" s="120"/>
      <c r="E96" s="120"/>
      <c r="F96" s="120"/>
      <c r="G96" s="120"/>
      <c r="H96" s="27"/>
      <c r="I96" s="68" t="s">
        <v>62</v>
      </c>
      <c r="J96" s="96">
        <f>(G91*1000)+I77</f>
        <v>31009.42</v>
      </c>
      <c r="K96" s="97">
        <f>J96*1.22</f>
        <v>37831.492399999996</v>
      </c>
    </row>
    <row r="97" spans="1:12" s="2" customFormat="1" ht="37.5" x14ac:dyDescent="0.2">
      <c r="A97" s="27">
        <v>8</v>
      </c>
      <c r="B97" s="48" t="s">
        <v>61</v>
      </c>
      <c r="C97" s="50" t="s">
        <v>82</v>
      </c>
      <c r="D97" s="35">
        <f>ROUND(D95*0.03,5)</f>
        <v>0.14685999999999999</v>
      </c>
      <c r="E97" s="35">
        <f>ROUND(E95*0.03,5)</f>
        <v>3.6380000000000003E-2</v>
      </c>
      <c r="F97" s="35">
        <f>ROUND(F95*0.03,5)</f>
        <v>0</v>
      </c>
      <c r="G97" s="35">
        <f>ROUND(G95*0.03,5)</f>
        <v>0.80825000000000002</v>
      </c>
      <c r="H97" s="37">
        <f>SUM(D97:G97)</f>
        <v>0.99148999999999998</v>
      </c>
      <c r="I97" s="68" t="s">
        <v>112</v>
      </c>
      <c r="J97" s="115">
        <f>ROUND((J96-I91)*L97+I91,2)</f>
        <v>30693.119999999999</v>
      </c>
      <c r="K97" s="115">
        <f>J97*1.22</f>
        <v>37445.606399999997</v>
      </c>
      <c r="L97" s="116">
        <f>(100-1.02)/100</f>
        <v>0.98980000000000001</v>
      </c>
    </row>
    <row r="98" spans="1:12" s="2" customFormat="1" ht="21" hidden="1" x14ac:dyDescent="0.2">
      <c r="A98" s="27">
        <v>38</v>
      </c>
      <c r="B98" s="48"/>
      <c r="C98" s="50"/>
      <c r="D98" s="35"/>
      <c r="E98" s="35"/>
      <c r="F98" s="35"/>
      <c r="G98" s="35"/>
      <c r="H98" s="37">
        <f>SUM(D98:G98)</f>
        <v>0</v>
      </c>
      <c r="I98" s="65"/>
      <c r="J98" s="65"/>
      <c r="K98" s="65"/>
    </row>
    <row r="99" spans="1:12" s="2" customFormat="1" ht="21" hidden="1" x14ac:dyDescent="0.3">
      <c r="A99" s="27">
        <v>39</v>
      </c>
      <c r="B99" s="48"/>
      <c r="C99" s="50"/>
      <c r="D99" s="35"/>
      <c r="E99" s="35"/>
      <c r="F99" s="35"/>
      <c r="G99" s="35"/>
      <c r="H99" s="37">
        <f>SUM(D99:G99)</f>
        <v>0</v>
      </c>
      <c r="I99" s="69"/>
      <c r="J99" s="65"/>
      <c r="K99" s="65"/>
    </row>
    <row r="100" spans="1:12" s="2" customFormat="1" ht="20.25" customHeight="1" thickBot="1" x14ac:dyDescent="0.4">
      <c r="A100" s="54"/>
      <c r="B100" s="54"/>
      <c r="C100" s="55" t="s">
        <v>49</v>
      </c>
      <c r="D100" s="56">
        <f>SUM(D97:D99)</f>
        <v>0.14685999999999999</v>
      </c>
      <c r="E100" s="56">
        <f>SUM(E97:E99)</f>
        <v>3.6380000000000003E-2</v>
      </c>
      <c r="F100" s="56">
        <f>SUM(F97:F99)</f>
        <v>0</v>
      </c>
      <c r="G100" s="56">
        <f>SUM(G97:G99)</f>
        <v>0.80825000000000002</v>
      </c>
      <c r="H100" s="56">
        <f>SUM(H97:H99)</f>
        <v>0.99148999999999998</v>
      </c>
      <c r="I100" s="70" t="s">
        <v>63</v>
      </c>
      <c r="J100" s="71" t="s">
        <v>87</v>
      </c>
      <c r="K100" s="83" t="s">
        <v>96</v>
      </c>
    </row>
    <row r="101" spans="1:12" s="2" customFormat="1" ht="21.75" thickBot="1" x14ac:dyDescent="0.35">
      <c r="A101" s="57"/>
      <c r="B101" s="113"/>
      <c r="C101" s="113" t="s">
        <v>50</v>
      </c>
      <c r="D101" s="109">
        <f>D95+D100</f>
        <v>5.0422099999999803</v>
      </c>
      <c r="E101" s="109">
        <f>E95+E100</f>
        <v>1.2490399999999968</v>
      </c>
      <c r="F101" s="109">
        <f>F95+F100</f>
        <v>0</v>
      </c>
      <c r="G101" s="109">
        <f>G95+G100</f>
        <v>27.749940000000002</v>
      </c>
      <c r="H101" s="109">
        <f>H95+H100</f>
        <v>34.041189999999979</v>
      </c>
      <c r="I101" s="78">
        <f>J101-H77-H91</f>
        <v>406.48545000000001</v>
      </c>
      <c r="J101" s="90">
        <f>K101/1000</f>
        <v>437.64384000000001</v>
      </c>
      <c r="K101" s="99">
        <v>437643.84</v>
      </c>
      <c r="L101" s="100">
        <f>K101*1.2</f>
        <v>525172.60800000001</v>
      </c>
    </row>
    <row r="102" spans="1:12" s="2" customFormat="1" ht="21.75" thickBot="1" x14ac:dyDescent="0.25">
      <c r="A102" s="54"/>
      <c r="B102" s="120" t="s">
        <v>55</v>
      </c>
      <c r="C102" s="120"/>
      <c r="D102" s="120"/>
      <c r="E102" s="120"/>
      <c r="F102" s="120"/>
      <c r="G102" s="120"/>
      <c r="H102" s="42"/>
      <c r="I102" s="65"/>
      <c r="J102" s="71" t="s">
        <v>86</v>
      </c>
      <c r="K102" s="65"/>
    </row>
    <row r="103" spans="1:12" s="2" customFormat="1" ht="21.75" thickBot="1" x14ac:dyDescent="0.25">
      <c r="A103" s="27">
        <v>9</v>
      </c>
      <c r="B103" s="54"/>
      <c r="C103" s="58" t="s">
        <v>107</v>
      </c>
      <c r="D103" s="35">
        <f>ROUNDDOWN(D101*0.22,5)</f>
        <v>1.10928</v>
      </c>
      <c r="E103" s="35">
        <f>ROUND(E101*0.22,5)</f>
        <v>0.27478999999999998</v>
      </c>
      <c r="F103" s="35">
        <f>ROUND(F101*0.22,5)</f>
        <v>0</v>
      </c>
      <c r="G103" s="35">
        <f>ROUND(G101*0.22,5)</f>
        <v>6.1049899999999999</v>
      </c>
      <c r="H103" s="39">
        <f>SUM(D103:G103)</f>
        <v>7.4890600000000003</v>
      </c>
      <c r="I103" s="92">
        <f>J103-H101</f>
        <v>448.73109000000005</v>
      </c>
      <c r="J103" s="91">
        <f>482772.28/1000</f>
        <v>482.77228000000002</v>
      </c>
    </row>
    <row r="104" spans="1:12" s="2" customFormat="1" ht="37.5" hidden="1" x14ac:dyDescent="0.2">
      <c r="A104" s="27">
        <v>17</v>
      </c>
      <c r="B104" s="54"/>
      <c r="C104" s="58" t="s">
        <v>52</v>
      </c>
      <c r="D104" s="35"/>
      <c r="E104" s="35"/>
      <c r="F104" s="35"/>
      <c r="G104" s="35"/>
      <c r="H104" s="39">
        <f>SUM(D104:G104)</f>
        <v>0</v>
      </c>
      <c r="I104" s="65"/>
      <c r="J104" s="65"/>
      <c r="K104" s="65"/>
    </row>
    <row r="105" spans="1:12" s="2" customFormat="1" ht="37.5" hidden="1" x14ac:dyDescent="0.2">
      <c r="A105" s="27">
        <v>42</v>
      </c>
      <c r="B105" s="54"/>
      <c r="C105" s="58" t="s">
        <v>51</v>
      </c>
      <c r="D105" s="35"/>
      <c r="E105" s="35"/>
      <c r="F105" s="35"/>
      <c r="G105" s="35"/>
      <c r="H105" s="39">
        <f>SUM(D105:G105)</f>
        <v>0</v>
      </c>
      <c r="I105" s="65"/>
      <c r="J105" s="65"/>
      <c r="K105" s="65"/>
    </row>
    <row r="106" spans="1:12" s="2" customFormat="1" ht="23.25" x14ac:dyDescent="0.2">
      <c r="A106" s="54"/>
      <c r="B106" s="54"/>
      <c r="C106" s="59" t="s">
        <v>53</v>
      </c>
      <c r="D106" s="39">
        <f>SUM(D103:D105)</f>
        <v>1.10928</v>
      </c>
      <c r="E106" s="39">
        <f>SUM(E103:E105)</f>
        <v>0.27478999999999998</v>
      </c>
      <c r="F106" s="39">
        <f>SUM(F103:F105)</f>
        <v>0</v>
      </c>
      <c r="G106" s="39">
        <f>SUM(G103:G105)</f>
        <v>6.1049899999999999</v>
      </c>
      <c r="H106" s="39">
        <f>SUM(H103:H105)</f>
        <v>7.4890600000000003</v>
      </c>
      <c r="I106" s="72" t="s">
        <v>64</v>
      </c>
      <c r="J106" s="73">
        <f>(J103/1.03/1.0568-H91)/1.0214</f>
        <v>434.2266187318769</v>
      </c>
      <c r="K106" s="92">
        <f>J106+H91</f>
        <v>434.2266187318769</v>
      </c>
      <c r="L106" s="93">
        <f>K106*1.2</f>
        <v>521.07194247825225</v>
      </c>
    </row>
    <row r="107" spans="1:12" s="2" customFormat="1" ht="37.5" x14ac:dyDescent="0.2">
      <c r="A107" s="54"/>
      <c r="B107" s="54"/>
      <c r="C107" s="59" t="s">
        <v>54</v>
      </c>
      <c r="D107" s="39">
        <f>D101+D106</f>
        <v>6.1514899999999804</v>
      </c>
      <c r="E107" s="39">
        <f>E101+E106</f>
        <v>1.5238299999999967</v>
      </c>
      <c r="F107" s="39">
        <f>F101+F106</f>
        <v>0</v>
      </c>
      <c r="G107" s="39">
        <f>G101+G106</f>
        <v>33.854930000000003</v>
      </c>
      <c r="H107" s="35">
        <f>H101+H106</f>
        <v>41.530249999999981</v>
      </c>
      <c r="I107" s="72" t="s">
        <v>65</v>
      </c>
      <c r="J107" s="74">
        <f>J101-H91</f>
        <v>437.64384000000001</v>
      </c>
      <c r="K107" s="65"/>
    </row>
    <row r="108" spans="1:12" s="2" customFormat="1" ht="21" x14ac:dyDescent="0.2">
      <c r="A108" s="61"/>
      <c r="B108" s="61"/>
      <c r="C108" s="62"/>
      <c r="D108" s="63"/>
      <c r="E108" s="63"/>
      <c r="F108" s="63"/>
      <c r="G108" s="63"/>
      <c r="H108" s="64"/>
      <c r="I108" s="72"/>
      <c r="J108" s="74"/>
      <c r="K108" s="65"/>
    </row>
    <row r="109" spans="1:12" s="2" customFormat="1" ht="21" x14ac:dyDescent="0.2">
      <c r="A109" s="61"/>
      <c r="B109" s="61"/>
      <c r="C109" s="62"/>
      <c r="D109" s="63"/>
      <c r="E109" s="63"/>
      <c r="F109" s="63"/>
      <c r="G109" s="63"/>
      <c r="H109" s="64"/>
      <c r="I109" s="72"/>
      <c r="J109" s="74"/>
      <c r="K109" s="65"/>
    </row>
    <row r="110" spans="1:12" s="2" customFormat="1" ht="21" x14ac:dyDescent="0.2">
      <c r="A110" s="61"/>
      <c r="B110" s="61"/>
      <c r="C110" s="62"/>
      <c r="D110" s="63"/>
      <c r="E110" s="63"/>
      <c r="F110" s="63"/>
      <c r="G110" s="63"/>
      <c r="H110" s="64"/>
      <c r="I110" s="72"/>
      <c r="J110" s="74"/>
      <c r="K110" s="65"/>
    </row>
    <row r="111" spans="1:12" s="2" customFormat="1" ht="21" x14ac:dyDescent="0.2">
      <c r="A111" s="60"/>
      <c r="B111" s="65"/>
      <c r="C111" s="65"/>
      <c r="D111" s="65"/>
      <c r="E111" s="65"/>
      <c r="F111" s="65"/>
      <c r="G111" s="65"/>
      <c r="H111" s="65"/>
      <c r="I111" s="65"/>
      <c r="J111" s="65"/>
      <c r="K111" s="65"/>
    </row>
    <row r="112" spans="1:12" s="3" customFormat="1" ht="41.25" customHeight="1" x14ac:dyDescent="0.35">
      <c r="A112" s="82"/>
      <c r="B112" s="83"/>
      <c r="C112" s="83" t="s">
        <v>102</v>
      </c>
      <c r="D112" s="83"/>
      <c r="E112" s="84"/>
      <c r="F112" s="95" t="s">
        <v>103</v>
      </c>
      <c r="G112" s="83"/>
      <c r="H112" s="83"/>
    </row>
    <row r="113" spans="1:8" s="2" customFormat="1" ht="21" x14ac:dyDescent="0.35">
      <c r="A113" s="60"/>
      <c r="B113" s="83" t="s">
        <v>8</v>
      </c>
      <c r="C113" s="65"/>
      <c r="D113" s="65"/>
      <c r="E113" s="65"/>
      <c r="F113" s="65"/>
      <c r="G113" s="65"/>
      <c r="H113" s="65"/>
    </row>
    <row r="114" spans="1:8" s="2" customFormat="1" ht="21" x14ac:dyDescent="0.35">
      <c r="B114" s="83"/>
      <c r="C114" s="65"/>
      <c r="D114" s="65"/>
      <c r="E114" s="65"/>
      <c r="F114" s="65"/>
    </row>
  </sheetData>
  <mergeCells count="56">
    <mergeCell ref="B102:G102"/>
    <mergeCell ref="A88:C88"/>
    <mergeCell ref="A89:C89"/>
    <mergeCell ref="B90:G90"/>
    <mergeCell ref="A94:C94"/>
    <mergeCell ref="A95:C95"/>
    <mergeCell ref="B96:G96"/>
    <mergeCell ref="A76:C76"/>
    <mergeCell ref="A77:C77"/>
    <mergeCell ref="B78:G78"/>
    <mergeCell ref="A82:C82"/>
    <mergeCell ref="A83:C83"/>
    <mergeCell ref="B84:G84"/>
    <mergeCell ref="A61:C61"/>
    <mergeCell ref="A62:C62"/>
    <mergeCell ref="B63:G63"/>
    <mergeCell ref="A67:C67"/>
    <mergeCell ref="A68:C68"/>
    <mergeCell ref="B69:G69"/>
    <mergeCell ref="A49:C49"/>
    <mergeCell ref="A50:C50"/>
    <mergeCell ref="B51:G51"/>
    <mergeCell ref="A55:C55"/>
    <mergeCell ref="A56:C56"/>
    <mergeCell ref="B57:G57"/>
    <mergeCell ref="A37:C37"/>
    <mergeCell ref="A38:C38"/>
    <mergeCell ref="B39:G39"/>
    <mergeCell ref="A43:C43"/>
    <mergeCell ref="A44:C44"/>
    <mergeCell ref="B45:G45"/>
    <mergeCell ref="B19:G19"/>
    <mergeCell ref="A23:C23"/>
    <mergeCell ref="B24:G24"/>
    <mergeCell ref="A31:C31"/>
    <mergeCell ref="A32:C32"/>
    <mergeCell ref="B33:G33"/>
    <mergeCell ref="B12:H12"/>
    <mergeCell ref="A16:A17"/>
    <mergeCell ref="B16:B17"/>
    <mergeCell ref="C16:C17"/>
    <mergeCell ref="D16:G16"/>
    <mergeCell ref="H16:H17"/>
    <mergeCell ref="B5:E5"/>
    <mergeCell ref="G5:H5"/>
    <mergeCell ref="B6:E6"/>
    <mergeCell ref="G6:H6"/>
    <mergeCell ref="B9:H9"/>
    <mergeCell ref="B11:H11"/>
    <mergeCell ref="B1:E1"/>
    <mergeCell ref="G1:H1"/>
    <mergeCell ref="B2:E2"/>
    <mergeCell ref="G2:H2"/>
    <mergeCell ref="B3:C4"/>
    <mergeCell ref="G3:H3"/>
    <mergeCell ref="G4:H4"/>
  </mergeCells>
  <printOptions horizontalCentered="1"/>
  <pageMargins left="0.25" right="0.25" top="0.75" bottom="0.75" header="0.3" footer="0.3"/>
  <pageSetup paperSize="9" scale="46" fitToWidth="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ССР_ОБЩ
</vt:lpstr>
      <vt:lpstr>ССР_ДОГ</vt:lpstr>
      <vt:lpstr>ССР_ДОТ</vt:lpstr>
      <vt:lpstr>ССР_ДОГ!Область_печати</vt:lpstr>
      <vt:lpstr>ССР_ДОТ!Область_печати</vt:lpstr>
      <vt:lpstr>'ССР_ОБЩ
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PT</cp:lastModifiedBy>
  <cp:lastPrinted>2024-08-28T11:18:12Z</cp:lastPrinted>
  <dcterms:created xsi:type="dcterms:W3CDTF">2013-07-03T12:51:45Z</dcterms:created>
  <dcterms:modified xsi:type="dcterms:W3CDTF">2026-04-07T11:38:39Z</dcterms:modified>
</cp:coreProperties>
</file>