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ТОПО\Малино (Кузнецов)\КС\"/>
    </mc:Choice>
  </mc:AlternateContent>
  <bookViews>
    <workbookView xWindow="-120" yWindow="-120" windowWidth="29040" windowHeight="15840" activeTab="2"/>
  </bookViews>
  <sheets>
    <sheet name="ССР_Т" sheetId="144" r:id="rId1"/>
    <sheet name="ССР_Т 1 этап" sheetId="145" r:id="rId2"/>
    <sheet name="ССР_Т 2 этап" sheetId="146" r:id="rId3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2" i="146" l="1"/>
  <c r="H101" i="146"/>
  <c r="J98" i="146"/>
  <c r="J104" i="146" s="1"/>
  <c r="H96" i="146"/>
  <c r="H95" i="146"/>
  <c r="G91" i="146"/>
  <c r="F91" i="146"/>
  <c r="E91" i="146"/>
  <c r="D91" i="146"/>
  <c r="H90" i="146"/>
  <c r="H89" i="146"/>
  <c r="H88" i="146"/>
  <c r="H91" i="146" s="1"/>
  <c r="B88" i="146"/>
  <c r="G85" i="146"/>
  <c r="F85" i="146"/>
  <c r="E85" i="146"/>
  <c r="D85" i="146"/>
  <c r="H85" i="146" s="1"/>
  <c r="H84" i="146"/>
  <c r="H83" i="146"/>
  <c r="H82" i="146"/>
  <c r="F79" i="146"/>
  <c r="E79" i="146"/>
  <c r="D79" i="146"/>
  <c r="H78" i="146"/>
  <c r="G73" i="146"/>
  <c r="F73" i="146"/>
  <c r="H72" i="146"/>
  <c r="H71" i="146"/>
  <c r="H70" i="146"/>
  <c r="H69" i="146"/>
  <c r="G65" i="146"/>
  <c r="F65" i="146"/>
  <c r="H64" i="146"/>
  <c r="H63" i="146"/>
  <c r="G59" i="146"/>
  <c r="F59" i="146"/>
  <c r="E59" i="146"/>
  <c r="D59" i="146"/>
  <c r="H58" i="146"/>
  <c r="H57" i="146"/>
  <c r="H56" i="146"/>
  <c r="H59" i="146" s="1"/>
  <c r="G53" i="146"/>
  <c r="F53" i="146"/>
  <c r="E53" i="146"/>
  <c r="D53" i="146"/>
  <c r="H52" i="146"/>
  <c r="H53" i="146" s="1"/>
  <c r="H51" i="146"/>
  <c r="H50" i="146"/>
  <c r="H47" i="146"/>
  <c r="G47" i="146"/>
  <c r="F47" i="146"/>
  <c r="E47" i="146"/>
  <c r="D47" i="146"/>
  <c r="H46" i="146"/>
  <c r="H45" i="146"/>
  <c r="H44" i="146"/>
  <c r="G41" i="146"/>
  <c r="F41" i="146"/>
  <c r="E41" i="146"/>
  <c r="D41" i="146"/>
  <c r="H40" i="146"/>
  <c r="H39" i="146"/>
  <c r="H38" i="146"/>
  <c r="H41" i="146" s="1"/>
  <c r="G35" i="146"/>
  <c r="F35" i="146"/>
  <c r="E35" i="146"/>
  <c r="D35" i="146"/>
  <c r="H34" i="146"/>
  <c r="H33" i="146"/>
  <c r="H32" i="146"/>
  <c r="H35" i="146" s="1"/>
  <c r="F30" i="146"/>
  <c r="K75" i="146" s="1"/>
  <c r="G29" i="146"/>
  <c r="G30" i="146" s="1"/>
  <c r="G36" i="146" s="1"/>
  <c r="G42" i="146" s="1"/>
  <c r="G48" i="146" s="1"/>
  <c r="G54" i="146" s="1"/>
  <c r="G60" i="146" s="1"/>
  <c r="G66" i="146" s="1"/>
  <c r="G74" i="146" s="1"/>
  <c r="F29" i="146"/>
  <c r="E29" i="146"/>
  <c r="D29" i="146"/>
  <c r="H28" i="146"/>
  <c r="H27" i="146"/>
  <c r="H26" i="146"/>
  <c r="H25" i="146"/>
  <c r="H29" i="146" s="1"/>
  <c r="H23" i="146"/>
  <c r="G23" i="146"/>
  <c r="F23" i="146"/>
  <c r="E23" i="146"/>
  <c r="E30" i="146" s="1"/>
  <c r="E36" i="146" s="1"/>
  <c r="E42" i="146" s="1"/>
  <c r="E48" i="146" s="1"/>
  <c r="E54" i="146" s="1"/>
  <c r="E60" i="146" s="1"/>
  <c r="D23" i="146"/>
  <c r="H22" i="146"/>
  <c r="H21" i="146"/>
  <c r="H20" i="146"/>
  <c r="H102" i="145"/>
  <c r="H101" i="145"/>
  <c r="J98" i="145"/>
  <c r="J104" i="145" s="1"/>
  <c r="H96" i="145"/>
  <c r="H95" i="145"/>
  <c r="G91" i="145"/>
  <c r="F91" i="145"/>
  <c r="E91" i="145"/>
  <c r="D91" i="145"/>
  <c r="H90" i="145"/>
  <c r="H89" i="145"/>
  <c r="H88" i="145"/>
  <c r="H91" i="145" s="1"/>
  <c r="B88" i="145"/>
  <c r="G85" i="145"/>
  <c r="F85" i="145"/>
  <c r="E85" i="145"/>
  <c r="D85" i="145"/>
  <c r="H85" i="145" s="1"/>
  <c r="H84" i="145"/>
  <c r="H83" i="145"/>
  <c r="H82" i="145"/>
  <c r="F79" i="145"/>
  <c r="E79" i="145"/>
  <c r="D79" i="145"/>
  <c r="H78" i="145"/>
  <c r="G73" i="145"/>
  <c r="F73" i="145"/>
  <c r="H72" i="145"/>
  <c r="H71" i="145"/>
  <c r="H70" i="145"/>
  <c r="H69" i="145"/>
  <c r="G65" i="145"/>
  <c r="F65" i="145"/>
  <c r="H64" i="145"/>
  <c r="H63" i="145"/>
  <c r="G59" i="145"/>
  <c r="F59" i="145"/>
  <c r="E59" i="145"/>
  <c r="D59" i="145"/>
  <c r="H58" i="145"/>
  <c r="H57" i="145"/>
  <c r="H56" i="145"/>
  <c r="H59" i="145" s="1"/>
  <c r="G53" i="145"/>
  <c r="F53" i="145"/>
  <c r="E53" i="145"/>
  <c r="D53" i="145"/>
  <c r="H52" i="145"/>
  <c r="H51" i="145"/>
  <c r="H50" i="145"/>
  <c r="H53" i="145" s="1"/>
  <c r="G47" i="145"/>
  <c r="F47" i="145"/>
  <c r="E47" i="145"/>
  <c r="D47" i="145"/>
  <c r="H46" i="145"/>
  <c r="H47" i="145" s="1"/>
  <c r="H45" i="145"/>
  <c r="H44" i="145"/>
  <c r="H41" i="145"/>
  <c r="G41" i="145"/>
  <c r="F41" i="145"/>
  <c r="E41" i="145"/>
  <c r="D41" i="145"/>
  <c r="H40" i="145"/>
  <c r="H39" i="145"/>
  <c r="H38" i="145"/>
  <c r="G35" i="145"/>
  <c r="F35" i="145"/>
  <c r="E35" i="145"/>
  <c r="D35" i="145"/>
  <c r="H34" i="145"/>
  <c r="H33" i="145"/>
  <c r="H32" i="145"/>
  <c r="H35" i="145" s="1"/>
  <c r="G29" i="145"/>
  <c r="F29" i="145"/>
  <c r="E29" i="145"/>
  <c r="E30" i="145" s="1"/>
  <c r="E36" i="145" s="1"/>
  <c r="E42" i="145" s="1"/>
  <c r="E48" i="145" s="1"/>
  <c r="E54" i="145" s="1"/>
  <c r="E60" i="145" s="1"/>
  <c r="D29" i="145"/>
  <c r="H28" i="145"/>
  <c r="H27" i="145"/>
  <c r="H26" i="145"/>
  <c r="H25" i="145"/>
  <c r="H29" i="145" s="1"/>
  <c r="G23" i="145"/>
  <c r="G30" i="145" s="1"/>
  <c r="G36" i="145" s="1"/>
  <c r="G42" i="145" s="1"/>
  <c r="G48" i="145" s="1"/>
  <c r="G54" i="145" s="1"/>
  <c r="G60" i="145" s="1"/>
  <c r="G66" i="145" s="1"/>
  <c r="F23" i="145"/>
  <c r="F30" i="145" s="1"/>
  <c r="E23" i="145"/>
  <c r="D23" i="145"/>
  <c r="D30" i="145" s="1"/>
  <c r="D36" i="145" s="1"/>
  <c r="D42" i="145" s="1"/>
  <c r="D48" i="145" s="1"/>
  <c r="D54" i="145" s="1"/>
  <c r="D60" i="145" s="1"/>
  <c r="D62" i="145" s="1"/>
  <c r="H22" i="145"/>
  <c r="H21" i="145"/>
  <c r="H23" i="145" s="1"/>
  <c r="H20" i="145"/>
  <c r="J103" i="146" l="1"/>
  <c r="D30" i="146"/>
  <c r="D36" i="146" s="1"/>
  <c r="D42" i="146" s="1"/>
  <c r="D48" i="146" s="1"/>
  <c r="D54" i="146" s="1"/>
  <c r="D60" i="146" s="1"/>
  <c r="D62" i="146" s="1"/>
  <c r="G74" i="145"/>
  <c r="E62" i="146"/>
  <c r="E65" i="146" s="1"/>
  <c r="E66" i="146"/>
  <c r="H30" i="146"/>
  <c r="H36" i="146" s="1"/>
  <c r="H42" i="146" s="1"/>
  <c r="H48" i="146" s="1"/>
  <c r="H54" i="146" s="1"/>
  <c r="H60" i="146" s="1"/>
  <c r="F36" i="146"/>
  <c r="F42" i="146" s="1"/>
  <c r="F48" i="146" s="1"/>
  <c r="F54" i="146" s="1"/>
  <c r="F60" i="146" s="1"/>
  <c r="F66" i="146" s="1"/>
  <c r="F74" i="146" s="1"/>
  <c r="F80" i="146" s="1"/>
  <c r="F86" i="146" s="1"/>
  <c r="F92" i="146" s="1"/>
  <c r="I98" i="146"/>
  <c r="E62" i="145"/>
  <c r="E65" i="145" s="1"/>
  <c r="E66" i="145" s="1"/>
  <c r="H30" i="145"/>
  <c r="H36" i="145" s="1"/>
  <c r="H42" i="145" s="1"/>
  <c r="H48" i="145" s="1"/>
  <c r="H54" i="145" s="1"/>
  <c r="H60" i="145" s="1"/>
  <c r="K75" i="145"/>
  <c r="F36" i="145"/>
  <c r="F42" i="145" s="1"/>
  <c r="F48" i="145" s="1"/>
  <c r="F54" i="145" s="1"/>
  <c r="F60" i="145" s="1"/>
  <c r="F66" i="145" s="1"/>
  <c r="F74" i="145" s="1"/>
  <c r="F80" i="145" s="1"/>
  <c r="F86" i="145" s="1"/>
  <c r="F92" i="145" s="1"/>
  <c r="J103" i="145"/>
  <c r="I98" i="145"/>
  <c r="J98" i="144"/>
  <c r="E68" i="146" l="1"/>
  <c r="E73" i="146" s="1"/>
  <c r="E74" i="146" s="1"/>
  <c r="E80" i="146" s="1"/>
  <c r="E86" i="146" s="1"/>
  <c r="E92" i="146" s="1"/>
  <c r="F98" i="146"/>
  <c r="F94" i="146"/>
  <c r="F97" i="146" s="1"/>
  <c r="H62" i="146"/>
  <c r="H65" i="146" s="1"/>
  <c r="H66" i="146" s="1"/>
  <c r="D65" i="146"/>
  <c r="D66" i="146" s="1"/>
  <c r="E68" i="145"/>
  <c r="E73" i="145" s="1"/>
  <c r="E74" i="145" s="1"/>
  <c r="E80" i="145" s="1"/>
  <c r="E86" i="145" s="1"/>
  <c r="E92" i="145" s="1"/>
  <c r="H62" i="145"/>
  <c r="H65" i="145" s="1"/>
  <c r="H66" i="145" s="1"/>
  <c r="D65" i="145"/>
  <c r="D66" i="145" s="1"/>
  <c r="F94" i="145"/>
  <c r="F97" i="145" s="1"/>
  <c r="F98" i="145" s="1"/>
  <c r="H69" i="144"/>
  <c r="E94" i="146" l="1"/>
  <c r="E97" i="146" s="1"/>
  <c r="E98" i="146" s="1"/>
  <c r="F100" i="146"/>
  <c r="F103" i="146" s="1"/>
  <c r="F104" i="146" s="1"/>
  <c r="D68" i="146"/>
  <c r="F100" i="145"/>
  <c r="F103" i="145" s="1"/>
  <c r="F104" i="145" s="1"/>
  <c r="E94" i="145"/>
  <c r="E97" i="145" s="1"/>
  <c r="E98" i="145" s="1"/>
  <c r="D68" i="145"/>
  <c r="B88" i="144"/>
  <c r="E100" i="146" l="1"/>
  <c r="E103" i="146" s="1"/>
  <c r="E104" i="146" s="1"/>
  <c r="D73" i="146"/>
  <c r="D74" i="146" s="1"/>
  <c r="D80" i="146" s="1"/>
  <c r="D86" i="146" s="1"/>
  <c r="D92" i="146" s="1"/>
  <c r="H68" i="146"/>
  <c r="H73" i="146" s="1"/>
  <c r="H74" i="146" s="1"/>
  <c r="E100" i="145"/>
  <c r="E103" i="145" s="1"/>
  <c r="E104" i="145" s="1"/>
  <c r="D73" i="145"/>
  <c r="D74" i="145" s="1"/>
  <c r="D80" i="145" s="1"/>
  <c r="D86" i="145" s="1"/>
  <c r="D92" i="145" s="1"/>
  <c r="H68" i="145"/>
  <c r="H73" i="145" s="1"/>
  <c r="H74" i="145" s="1"/>
  <c r="G73" i="144"/>
  <c r="F73" i="144"/>
  <c r="H71" i="144"/>
  <c r="D29" i="144"/>
  <c r="H27" i="144"/>
  <c r="D94" i="146" l="1"/>
  <c r="G76" i="146"/>
  <c r="G77" i="146"/>
  <c r="H77" i="146" s="1"/>
  <c r="J93" i="146"/>
  <c r="K74" i="146"/>
  <c r="J93" i="145"/>
  <c r="K74" i="145"/>
  <c r="H77" i="145"/>
  <c r="D94" i="145"/>
  <c r="H72" i="144"/>
  <c r="H70" i="144"/>
  <c r="G79" i="146" l="1"/>
  <c r="H76" i="146"/>
  <c r="D97" i="146"/>
  <c r="D98" i="146" s="1"/>
  <c r="D97" i="145"/>
  <c r="D98" i="145" s="1"/>
  <c r="G79" i="145"/>
  <c r="H76" i="145"/>
  <c r="H20" i="144"/>
  <c r="H21" i="144"/>
  <c r="H22" i="144"/>
  <c r="D23" i="144"/>
  <c r="E23" i="144"/>
  <c r="F23" i="144"/>
  <c r="G23" i="144"/>
  <c r="H25" i="144"/>
  <c r="H26" i="144"/>
  <c r="H28" i="144"/>
  <c r="E29" i="144"/>
  <c r="F29" i="144"/>
  <c r="G29" i="144"/>
  <c r="H32" i="144"/>
  <c r="H33" i="144"/>
  <c r="H34" i="144"/>
  <c r="D35" i="144"/>
  <c r="E35" i="144"/>
  <c r="F35" i="144"/>
  <c r="G35" i="144"/>
  <c r="H38" i="144"/>
  <c r="H39" i="144"/>
  <c r="H40" i="144"/>
  <c r="D41" i="144"/>
  <c r="E41" i="144"/>
  <c r="F41" i="144"/>
  <c r="G41" i="144"/>
  <c r="H44" i="144"/>
  <c r="H45" i="144"/>
  <c r="H46" i="144"/>
  <c r="D47" i="144"/>
  <c r="E47" i="144"/>
  <c r="F47" i="144"/>
  <c r="G47" i="144"/>
  <c r="H50" i="144"/>
  <c r="H51" i="144"/>
  <c r="H52" i="144"/>
  <c r="D53" i="144"/>
  <c r="E53" i="144"/>
  <c r="F53" i="144"/>
  <c r="G53" i="144"/>
  <c r="H56" i="144"/>
  <c r="H57" i="144"/>
  <c r="H58" i="144"/>
  <c r="D59" i="144"/>
  <c r="E59" i="144"/>
  <c r="F59" i="144"/>
  <c r="G59" i="144"/>
  <c r="H63" i="144"/>
  <c r="H64" i="144"/>
  <c r="H78" i="144"/>
  <c r="D79" i="144"/>
  <c r="E79" i="144"/>
  <c r="F79" i="144"/>
  <c r="H82" i="144"/>
  <c r="H83" i="144"/>
  <c r="H84" i="144"/>
  <c r="D85" i="144"/>
  <c r="E85" i="144"/>
  <c r="F85" i="144"/>
  <c r="G85" i="144"/>
  <c r="H89" i="144"/>
  <c r="H90" i="144"/>
  <c r="D91" i="144"/>
  <c r="E91" i="144"/>
  <c r="F91" i="144"/>
  <c r="H95" i="144"/>
  <c r="H96" i="144"/>
  <c r="H101" i="144"/>
  <c r="H102" i="144"/>
  <c r="D100" i="146" l="1"/>
  <c r="H79" i="146"/>
  <c r="H80" i="146" s="1"/>
  <c r="H86" i="146" s="1"/>
  <c r="H92" i="146" s="1"/>
  <c r="G80" i="146"/>
  <c r="G86" i="146" s="1"/>
  <c r="G92" i="146" s="1"/>
  <c r="G80" i="145"/>
  <c r="G86" i="145" s="1"/>
  <c r="G92" i="145" s="1"/>
  <c r="H79" i="145"/>
  <c r="H80" i="145" s="1"/>
  <c r="H86" i="145" s="1"/>
  <c r="H92" i="145" s="1"/>
  <c r="D100" i="145"/>
  <c r="H35" i="144"/>
  <c r="H53" i="144"/>
  <c r="H47" i="144"/>
  <c r="H29" i="144"/>
  <c r="G30" i="144"/>
  <c r="G36" i="144" s="1"/>
  <c r="G42" i="144" s="1"/>
  <c r="G48" i="144" s="1"/>
  <c r="G54" i="144" s="1"/>
  <c r="G60" i="144" s="1"/>
  <c r="H23" i="144"/>
  <c r="H41" i="144"/>
  <c r="F30" i="144"/>
  <c r="K75" i="144" s="1"/>
  <c r="H85" i="144"/>
  <c r="D30" i="144"/>
  <c r="D36" i="144" s="1"/>
  <c r="D42" i="144" s="1"/>
  <c r="D48" i="144" s="1"/>
  <c r="D54" i="144" s="1"/>
  <c r="D60" i="144" s="1"/>
  <c r="D62" i="144" s="1"/>
  <c r="E30" i="144"/>
  <c r="E36" i="144" s="1"/>
  <c r="E42" i="144" s="1"/>
  <c r="E48" i="144" s="1"/>
  <c r="E54" i="144" s="1"/>
  <c r="E60" i="144" s="1"/>
  <c r="E62" i="144" s="1"/>
  <c r="H59" i="144"/>
  <c r="G91" i="144"/>
  <c r="H88" i="144"/>
  <c r="G94" i="146" l="1"/>
  <c r="D103" i="146"/>
  <c r="D104" i="146" s="1"/>
  <c r="D103" i="145"/>
  <c r="D104" i="145" s="1"/>
  <c r="G94" i="145"/>
  <c r="J103" i="144"/>
  <c r="I98" i="144"/>
  <c r="E65" i="144"/>
  <c r="E66" i="144" s="1"/>
  <c r="E68" i="144" s="1"/>
  <c r="J104" i="144"/>
  <c r="F36" i="144"/>
  <c r="F42" i="144" s="1"/>
  <c r="F48" i="144" s="1"/>
  <c r="F54" i="144" s="1"/>
  <c r="F60" i="144" s="1"/>
  <c r="H91" i="144"/>
  <c r="H30" i="144"/>
  <c r="H36" i="144" s="1"/>
  <c r="H42" i="144" s="1"/>
  <c r="H48" i="144" s="1"/>
  <c r="H54" i="144" s="1"/>
  <c r="H60" i="144" s="1"/>
  <c r="F65" i="144"/>
  <c r="G65" i="144"/>
  <c r="G66" i="144" s="1"/>
  <c r="G74" i="144" s="1"/>
  <c r="G97" i="146" l="1"/>
  <c r="G98" i="146" s="1"/>
  <c r="H94" i="146"/>
  <c r="H97" i="146" s="1"/>
  <c r="H98" i="146" s="1"/>
  <c r="G97" i="145"/>
  <c r="G98" i="145" s="1"/>
  <c r="H94" i="145"/>
  <c r="H97" i="145" s="1"/>
  <c r="H98" i="145" s="1"/>
  <c r="F66" i="144"/>
  <c r="H62" i="144"/>
  <c r="H65" i="144" s="1"/>
  <c r="H66" i="144" s="1"/>
  <c r="D65" i="144"/>
  <c r="D66" i="144" s="1"/>
  <c r="D68" i="144" s="1"/>
  <c r="G100" i="146" l="1"/>
  <c r="G100" i="145"/>
  <c r="E73" i="144"/>
  <c r="E74" i="144" s="1"/>
  <c r="E80" i="144" s="1"/>
  <c r="E86" i="144" s="1"/>
  <c r="E92" i="144" s="1"/>
  <c r="E94" i="144" s="1"/>
  <c r="F74" i="144"/>
  <c r="F80" i="144" s="1"/>
  <c r="F86" i="144" s="1"/>
  <c r="F92" i="144" s="1"/>
  <c r="F94" i="144" s="1"/>
  <c r="G103" i="146" l="1"/>
  <c r="G104" i="146" s="1"/>
  <c r="H100" i="146"/>
  <c r="H103" i="146" s="1"/>
  <c r="H104" i="146" s="1"/>
  <c r="G103" i="145"/>
  <c r="G104" i="145" s="1"/>
  <c r="H100" i="145"/>
  <c r="H103" i="145" s="1"/>
  <c r="H104" i="145" s="1"/>
  <c r="F97" i="144"/>
  <c r="F98" i="144" s="1"/>
  <c r="F100" i="144" s="1"/>
  <c r="F103" i="144" s="1"/>
  <c r="F104" i="144" s="1"/>
  <c r="E97" i="144"/>
  <c r="E98" i="144" s="1"/>
  <c r="D73" i="144"/>
  <c r="D74" i="144" s="1"/>
  <c r="D80" i="144" s="1"/>
  <c r="D86" i="144" s="1"/>
  <c r="D92" i="144" s="1"/>
  <c r="D94" i="144" s="1"/>
  <c r="H68" i="144"/>
  <c r="H73" i="144" s="1"/>
  <c r="H74" i="144" s="1"/>
  <c r="G77" i="144" s="1"/>
  <c r="E100" i="144" l="1"/>
  <c r="E103" i="144" s="1"/>
  <c r="E104" i="144" s="1"/>
  <c r="H77" i="144"/>
  <c r="G76" i="144"/>
  <c r="J93" i="144"/>
  <c r="K74" i="144"/>
  <c r="D97" i="144"/>
  <c r="D98" i="144" s="1"/>
  <c r="D100" i="144" l="1"/>
  <c r="D103" i="144" s="1"/>
  <c r="D104" i="144" s="1"/>
  <c r="G79" i="144"/>
  <c r="H79" i="144" s="1"/>
  <c r="H80" i="144" s="1"/>
  <c r="H86" i="144" s="1"/>
  <c r="H92" i="144" s="1"/>
  <c r="H76" i="144"/>
  <c r="G80" i="144" l="1"/>
  <c r="G86" i="144" s="1"/>
  <c r="G92" i="144" s="1"/>
  <c r="G94" i="144" l="1"/>
  <c r="H94" i="144" s="1"/>
  <c r="G97" i="144" l="1"/>
  <c r="G98" i="144" l="1"/>
  <c r="G100" i="144" s="1"/>
  <c r="H97" i="144"/>
  <c r="H98" i="144" s="1"/>
  <c r="H100" i="144" l="1"/>
  <c r="H103" i="144" s="1"/>
  <c r="G103" i="144"/>
  <c r="G104" i="144" s="1"/>
  <c r="H104" i="144" l="1"/>
</calcChain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<sst xmlns="http://schemas.openxmlformats.org/spreadsheetml/2006/main" count="324" uniqueCount="105">
  <si>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</si>
  <si>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</si>
  <si>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</si>
  <si>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</si>
  <si>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</si>
  <si>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</si>
  <si>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</si>
  <si>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</si>
  <si>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</si>
  <si>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</si>
  <si>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</si>
  <si>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</si>
  <si>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</si>
  <si>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</si>
  <si>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</si>
  <si>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</si>
  <si>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</si>
  <si>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</si>
  <si>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</si>
  <si>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</si>
  <si>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</si>
  <si>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</si>
  <si>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</si>
  <si>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</si>
  <si>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</si>
  <si>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</si>
  <si>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</si>
  <si>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</si>
  <si>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</si>
  <si>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</si>
  <si>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</si>
  <si>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</si>
  <si>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</si>
  <si>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</si>
  <si>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</si>
  <si>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</si>
  <si>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</si>
  <si>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</si>
  <si>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</si>
  <si>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</si>
  <si>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</si>
  <si>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</si>
  <si>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</si>
  <si>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</si>
  <si>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</si>
  <si>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</si>
  <si>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</si>
  <si>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</si>
  <si>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</si>
  <si>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</si>
  <si>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</si>
  <si>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</si>
  <si>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</si>
  <si>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</si>
  <si>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</si>
  <si>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</si>
  <si>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</si>
  <si>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</si>
  <si>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</si>
  <si>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</si>
  <si>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"_____"________________ 202_ г.</t>
  </si>
  <si>
    <t>Сметная стоимость (тыс. руб.)</t>
  </si>
  <si>
    <t>Всего</t>
  </si>
  <si>
    <t>Разница</t>
  </si>
  <si>
    <t>дог</t>
  </si>
  <si>
    <t>ИП</t>
  </si>
  <si>
    <t>СМР ИП:</t>
  </si>
  <si>
    <t>СМР Дог.</t>
  </si>
  <si>
    <t>обор</t>
  </si>
  <si>
    <t>СМР</t>
  </si>
  <si>
    <t>02-01-02</t>
  </si>
  <si>
    <t>02-01-03</t>
  </si>
  <si>
    <t>09-01-02</t>
  </si>
  <si>
    <t>09-01-03</t>
  </si>
  <si>
    <t>Строительство ТП</t>
  </si>
  <si>
    <t>ПНР ТП</t>
  </si>
  <si>
    <t>02-01-04</t>
  </si>
  <si>
    <t>09-01-04</t>
  </si>
  <si>
    <t>ГСН81-05-02-2007 прил.4 п.2.6</t>
  </si>
  <si>
    <t>Приказ Минстроя России № 332/пр от 19.06.2020 п.25</t>
  </si>
  <si>
    <t>Непредвиденные затраты 3%</t>
  </si>
  <si>
    <t>ПАО «Россети Московский регион» филиала «Южные электрические сети»</t>
  </si>
  <si>
    <t>_______________________ Трощенков А.Ю.</t>
  </si>
  <si>
    <t>КТП</t>
  </si>
  <si>
    <t>ВЛ-10</t>
  </si>
  <si>
    <t>ПНР ВЛ-0,4</t>
  </si>
  <si>
    <t>ПНР КТП</t>
  </si>
  <si>
    <t>ПНР ВЛ-10</t>
  </si>
  <si>
    <t>Временные здания и сооружения  2,5%</t>
  </si>
  <si>
    <t>Заместитель директора по капитальному строительству - начальник УКС</t>
  </si>
  <si>
    <t>Содержание службы заказчика-застройщика  строительства 3,93% (итого гл.1-9, 12)</t>
  </si>
  <si>
    <t>Приказ ПАО "Россети МР" №612 от 01.07.2025 г.</t>
  </si>
  <si>
    <t>Постановление РФ №468 от 21.06.2010 г.</t>
  </si>
  <si>
    <t>ПЦСН-2014 МО, п.4.4.5</t>
  </si>
  <si>
    <t>ЛСР-02-01-01</t>
  </si>
  <si>
    <t>ВЛИ-0,4</t>
  </si>
  <si>
    <t>ЛСР-09-01-01</t>
  </si>
  <si>
    <t>2026.03</t>
  </si>
  <si>
    <t>Генеральный директор ООО "ВОЛЬТАЖ"</t>
  </si>
  <si>
    <t>А.П. Заровский</t>
  </si>
  <si>
    <t>НДС - 22 %</t>
  </si>
  <si>
    <t>Модернизация ЗТП-10/0,4 кВ №581 с установкой АВ в РУ-0,4 кВ, ПС №771 "Малино", в т.ч. ПИР, МО, г.о. Ступино, пгт. Малино, ул Ракетчиков, з/у 11 Ю8-26-302-291572(146670)</t>
  </si>
  <si>
    <t>Договор №358107/ВЛТ от 18.03.2026 г.</t>
  </si>
  <si>
    <t>I-358107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</si>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</sst>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р_._-;\-* #,##0.00_р_._-;_-* &quot;-&quot;??_р_._-;_-@_-"/>
    <numFmt numFmtId="165" formatCode="&quot;$&quot;#,##0_);\(&quot;$&quot;#,##0\)"/>
    <numFmt numFmtId="166" formatCode="_-* #,##0.00000_р_._-;\-* #,##0.00000_р_._-;_-* &quot;-&quot;??_р_._-;_-@_-"/>
    <numFmt numFmtId="167" formatCode="#,##0.00000;[Red]#,##0.00000"/>
    <numFmt numFmtId="168" formatCode="#,##0.00000"/>
    <numFmt numFmtId="169" formatCode="_-* #,##0.00000\ _₽_-;\-* #,##0.00000\ _₽_-;_-* &quot;-&quot;??\ _₽_-;_-@_-"/>
    <numFmt numFmtId="170" formatCode="_-* #,##0.00000\ _₽_-;\-* #,##0.00000\ _₽_-;_-* &quot;-&quot;?????\ _₽_-;_-@_-"/>
    <numFmt numFmtId="171" formatCode="_-* #,##0.00\ _₽_-;\-* #,##0.00\ _₽_-;_-* &quot;-&quot;?????\ _₽_-;_-@_-"/>
    <numFmt numFmtId="172" formatCode="_-* #,##0.00\ _₽_-;\-* #,##0.00\ _₽_-;_-* &quot;-&quot;???\ _₽_-;_-@_-"/>
  </numFmts>
  <fonts count="71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6">
    <xf numFmtId="0" fontId="0" fillId="0" borderId="0" applyNumberFormat="0"/>
    <xf numFmtId="0" fontId="10" fillId="0" borderId="1">
      <alignment horizont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0" fillId="0" borderId="1">
      <alignment horizontal="center"/>
    </xf>
    <xf numFmtId="0" fontId="10" fillId="0" borderId="0">
      <alignment vertical="top"/>
    </xf>
    <xf numFmtId="0" fontId="10" fillId="0" borderId="0">
      <alignment horizontal="right" vertical="top" wrapText="1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1">
      <alignment horizontal="center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1" fillId="0" borderId="0"/>
    <xf numFmtId="0" fontId="8" fillId="0" borderId="0" applyNumberFormat="0"/>
    <xf numFmtId="0" fontId="9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8" fillId="0" borderId="0" applyNumberFormat="0"/>
    <xf numFmtId="0" fontId="11" fillId="0" borderId="0"/>
    <xf numFmtId="0" fontId="9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 applyNumberFormat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2" fillId="0" borderId="0"/>
    <xf numFmtId="0" fontId="10" fillId="0" borderId="0"/>
    <xf numFmtId="0" fontId="10" fillId="0" borderId="1">
      <alignment horizontal="center" wrapText="1"/>
    </xf>
    <xf numFmtId="0" fontId="10" fillId="0" borderId="1">
      <alignment horizontal="center"/>
    </xf>
    <xf numFmtId="0" fontId="10" fillId="0" borderId="1">
      <alignment horizontal="center" wrapText="1"/>
    </xf>
    <xf numFmtId="0" fontId="11" fillId="0" borderId="0"/>
    <xf numFmtId="0" fontId="11" fillId="0" borderId="0"/>
    <xf numFmtId="0" fontId="11" fillId="0" borderId="0"/>
    <xf numFmtId="0" fontId="10" fillId="0" borderId="0">
      <alignment horizontal="center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>
      <alignment horizontal="left" vertical="top"/>
    </xf>
    <xf numFmtId="0" fontId="10" fillId="0" borderId="0"/>
    <xf numFmtId="0" fontId="17" fillId="0" borderId="0"/>
    <xf numFmtId="0" fontId="17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 applyNumberFormat="0"/>
    <xf numFmtId="0" fontId="21" fillId="0" borderId="3"/>
    <xf numFmtId="0" fontId="6" fillId="0" borderId="0"/>
    <xf numFmtId="0" fontId="6" fillId="0" borderId="0"/>
    <xf numFmtId="0" fontId="37" fillId="0" borderId="0"/>
    <xf numFmtId="0" fontId="37" fillId="0" borderId="0"/>
    <xf numFmtId="0" fontId="39" fillId="0" borderId="0"/>
    <xf numFmtId="0" fontId="38" fillId="0" borderId="0"/>
    <xf numFmtId="0" fontId="38" fillId="0" borderId="0"/>
    <xf numFmtId="0" fontId="40" fillId="0" borderId="0" applyNumberFormat="0"/>
    <xf numFmtId="0" fontId="5" fillId="0" borderId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0" fontId="41" fillId="0" borderId="0"/>
    <xf numFmtId="0" fontId="42" fillId="0" borderId="0"/>
    <xf numFmtId="0" fontId="21" fillId="0" borderId="0" applyNumberFormat="0"/>
    <xf numFmtId="0" fontId="43" fillId="0" borderId="0"/>
    <xf numFmtId="0" fontId="43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 applyNumberFormat="1"/>
    <xf numFmtId="164" fontId="57" fillId="0" borderId="8" xfId="180" applyFont="1" applyFill="1" applyBorder="1" applyAlignment="1">
      <alignment horizontal="center" vertical="center"/>
    </xf>
    <xf numFmtId="164" fontId="60" fillId="0" borderId="8" xfId="180" applyFont="1" applyFill="1" applyBorder="1" applyAlignment="1">
      <alignment horizontal="center" vertical="center"/>
    </xf>
    <xf numFmtId="164" fontId="61" fillId="0" borderId="8" xfId="180" applyFont="1" applyFill="1" applyBorder="1" applyAlignment="1">
      <alignment horizontal="center" vertical="center"/>
    </xf>
    <xf numFmtId="166" fontId="57" fillId="0" borderId="8" xfId="180" applyNumberFormat="1" applyFont="1" applyFill="1" applyBorder="1" applyAlignment="1">
      <alignment horizontal="center" vertical="center"/>
    </xf>
    <xf numFmtId="166" fontId="57" fillId="0" borderId="5" xfId="180" applyNumberFormat="1" applyFont="1" applyFill="1" applyBorder="1" applyAlignment="1">
      <alignment horizontal="center" vertical="center"/>
    </xf>
    <xf numFmtId="166" fontId="60" fillId="0" borderId="8" xfId="180" applyNumberFormat="1" applyFont="1" applyFill="1" applyBorder="1" applyAlignment="1">
      <alignment horizontal="center" vertical="center"/>
    </xf>
    <xf numFmtId="166" fontId="61" fillId="0" borderId="8" xfId="180" applyNumberFormat="1" applyFont="1" applyFill="1" applyBorder="1" applyAlignment="1">
      <alignment horizontal="center" vertical="center"/>
    </xf>
    <xf numFmtId="166" fontId="59" fillId="0" borderId="8" xfId="180" applyNumberFormat="1" applyFont="1" applyFill="1" applyBorder="1" applyAlignment="1">
      <alignment horizontal="center" vertical="center"/>
    </xf>
    <xf numFmtId="164" fontId="59" fillId="0" borderId="2" xfId="180" applyFont="1" applyFill="1" applyBorder="1" applyAlignment="1">
      <alignment horizontal="center" vertical="center"/>
    </xf>
    <xf numFmtId="164" fontId="59" fillId="0" borderId="8" xfId="180" applyFont="1" applyFill="1" applyBorder="1" applyAlignment="1">
      <alignment horizontal="center" vertical="center"/>
    </xf>
    <xf numFmtId="166" fontId="59" fillId="0" borderId="0" xfId="180" applyNumberFormat="1" applyFont="1" applyFill="1" applyBorder="1" applyAlignment="1">
      <alignment horizontal="center" vertical="center"/>
    </xf>
    <xf numFmtId="166" fontId="57" fillId="0" borderId="0" xfId="180" applyNumberFormat="1" applyFont="1" applyFill="1" applyBorder="1" applyAlignment="1">
      <alignment horizontal="center" vertical="center"/>
    </xf>
    <xf numFmtId="0" fontId="52" fillId="0" borderId="0" xfId="179" applyFont="1"/>
    <xf numFmtId="0" fontId="55" fillId="0" borderId="0" xfId="179" applyFont="1"/>
    <xf numFmtId="0" fontId="47" fillId="0" borderId="0" xfId="179" applyFont="1"/>
    <xf numFmtId="0" fontId="56" fillId="0" borderId="0" xfId="179" applyFont="1"/>
    <xf numFmtId="0" fontId="56" fillId="0" borderId="0" xfId="179" applyFont="1" applyAlignment="1">
      <alignment vertical="top" wrapText="1"/>
    </xf>
    <xf numFmtId="0" fontId="69" fillId="0" borderId="0" xfId="179" applyFont="1" applyAlignment="1">
      <alignment wrapText="1"/>
    </xf>
    <xf numFmtId="0" fontId="69" fillId="0" borderId="0" xfId="179" applyFont="1"/>
    <xf numFmtId="0" fontId="69" fillId="0" borderId="0" xfId="179" applyFont="1" applyAlignment="1">
      <alignment horizontal="left"/>
    </xf>
    <xf numFmtId="0" fontId="56" fillId="0" borderId="0" xfId="179" applyFont="1" applyAlignment="1">
      <alignment horizontal="center"/>
    </xf>
    <xf numFmtId="0" fontId="56" fillId="0" borderId="0" xfId="179" applyFont="1" applyAlignment="1">
      <alignment wrapText="1"/>
    </xf>
    <xf numFmtId="0" fontId="56" fillId="0" borderId="0" xfId="179" applyFont="1" applyAlignment="1">
      <alignment horizontal="center" vertical="top" wrapText="1"/>
    </xf>
    <xf numFmtId="0" fontId="58" fillId="0" borderId="0" xfId="179" applyFont="1" applyAlignment="1">
      <alignment horizontal="left" vertical="top"/>
    </xf>
    <xf numFmtId="0" fontId="57" fillId="0" borderId="0" xfId="179" applyFont="1"/>
    <xf numFmtId="0" fontId="57" fillId="0" borderId="0" xfId="179" applyFont="1" applyAlignment="1">
      <alignment horizontal="left" vertical="center"/>
    </xf>
    <xf numFmtId="0" fontId="57" fillId="0" borderId="0" xfId="179" applyFont="1" applyAlignment="1">
      <alignment horizontal="center"/>
    </xf>
    <xf numFmtId="0" fontId="57" fillId="0" borderId="0" xfId="179" applyFont="1" applyAlignment="1">
      <alignment horizontal="left"/>
    </xf>
    <xf numFmtId="0" fontId="46" fillId="0" borderId="0" xfId="179" applyFont="1" applyAlignment="1">
      <alignment vertical="center" wrapText="1"/>
    </xf>
    <xf numFmtId="0" fontId="46" fillId="0" borderId="0" xfId="179" applyFont="1"/>
    <xf numFmtId="0" fontId="57" fillId="0" borderId="8" xfId="179" applyFont="1" applyBorder="1" applyAlignment="1">
      <alignment horizontal="center" vertical="center"/>
    </xf>
    <xf numFmtId="0" fontId="57" fillId="0" borderId="8" xfId="179" applyFont="1" applyBorder="1" applyAlignment="1">
      <alignment horizontal="center" vertical="center" wrapText="1"/>
    </xf>
    <xf numFmtId="0" fontId="46" fillId="0" borderId="0" xfId="179" applyFont="1" applyAlignment="1">
      <alignment horizontal="center" vertical="center"/>
    </xf>
    <xf numFmtId="0" fontId="59" fillId="0" borderId="6" xfId="179" applyFont="1" applyBorder="1" applyAlignment="1">
      <alignment vertical="center" wrapText="1"/>
    </xf>
    <xf numFmtId="0" fontId="52" fillId="0" borderId="2" xfId="179" applyFont="1" applyBorder="1" applyAlignment="1">
      <alignment horizontal="center" vertical="center"/>
    </xf>
    <xf numFmtId="0" fontId="3" fillId="0" borderId="0" xfId="179" applyAlignment="1">
      <alignment horizontal="center" vertical="center"/>
    </xf>
    <xf numFmtId="0" fontId="52" fillId="0" borderId="8" xfId="179" applyFont="1" applyBorder="1" applyAlignment="1">
      <alignment horizontal="center" vertical="center"/>
    </xf>
    <xf numFmtId="0" fontId="52" fillId="0" borderId="8" xfId="179" applyFont="1" applyBorder="1" applyAlignment="1">
      <alignment horizontal="justify" vertical="center"/>
    </xf>
    <xf numFmtId="0" fontId="49" fillId="0" borderId="0" xfId="179" applyFont="1" applyAlignment="1">
      <alignment horizontal="center" vertical="center"/>
    </xf>
    <xf numFmtId="0" fontId="63" fillId="0" borderId="0" xfId="179" applyFont="1" applyAlignment="1">
      <alignment horizontal="center" vertical="center"/>
    </xf>
    <xf numFmtId="171" fontId="63" fillId="0" borderId="0" xfId="179" applyNumberFormat="1" applyFont="1" applyAlignment="1">
      <alignment horizontal="center" vertical="center"/>
    </xf>
    <xf numFmtId="49" fontId="52" fillId="0" borderId="8" xfId="179" applyNumberFormat="1" applyFont="1" applyBorder="1" applyAlignment="1">
      <alignment horizontal="center" vertical="center"/>
    </xf>
    <xf numFmtId="0" fontId="52" fillId="0" borderId="8" xfId="179" applyFont="1" applyBorder="1" applyAlignment="1">
      <alignment horizontal="left" vertical="center"/>
    </xf>
    <xf numFmtId="0" fontId="59" fillId="0" borderId="6" xfId="179" applyFont="1" applyBorder="1" applyAlignment="1">
      <alignment horizontal="right" vertical="center"/>
    </xf>
    <xf numFmtId="0" fontId="59" fillId="0" borderId="6" xfId="179" applyFont="1" applyBorder="1" applyAlignment="1">
      <alignment vertical="center"/>
    </xf>
    <xf numFmtId="2" fontId="62" fillId="0" borderId="8" xfId="151" applyNumberFormat="1" applyFont="1" applyBorder="1" applyAlignment="1">
      <alignment horizontal="left" vertical="center" wrapText="1"/>
    </xf>
    <xf numFmtId="0" fontId="62" fillId="0" borderId="8" xfId="151" applyFont="1" applyBorder="1" applyAlignment="1">
      <alignment horizontal="left" vertical="center" wrapText="1"/>
    </xf>
    <xf numFmtId="0" fontId="52" fillId="0" borderId="6" xfId="179" applyFont="1" applyBorder="1" applyAlignment="1">
      <alignment horizontal="center" vertical="center"/>
    </xf>
    <xf numFmtId="0" fontId="52" fillId="0" borderId="8" xfId="179" applyFont="1" applyBorder="1" applyAlignment="1">
      <alignment horizontal="center" vertical="center" wrapText="1"/>
    </xf>
    <xf numFmtId="0" fontId="52" fillId="0" borderId="5" xfId="179" applyFont="1" applyBorder="1" applyAlignment="1">
      <alignment horizontal="left" vertical="center" wrapText="1"/>
    </xf>
    <xf numFmtId="0" fontId="52" fillId="0" borderId="8" xfId="177" applyFont="1" applyBorder="1" applyAlignment="1">
      <alignment horizontal="left" vertical="center" wrapText="1"/>
    </xf>
    <xf numFmtId="170" fontId="52" fillId="0" borderId="0" xfId="179" applyNumberFormat="1" applyFont="1" applyAlignment="1">
      <alignment horizontal="center" vertical="center"/>
    </xf>
    <xf numFmtId="172" fontId="57" fillId="0" borderId="0" xfId="179" applyNumberFormat="1" applyFont="1" applyAlignment="1">
      <alignment horizontal="center" vertical="center"/>
    </xf>
    <xf numFmtId="0" fontId="52" fillId="0" borderId="8" xfId="179" applyFont="1" applyBorder="1" applyAlignment="1">
      <alignment horizontal="left" vertical="center" wrapText="1"/>
    </xf>
    <xf numFmtId="0" fontId="62" fillId="0" borderId="8" xfId="62" applyFont="1" applyBorder="1" applyAlignment="1">
      <alignment vertical="center" wrapText="1"/>
    </xf>
    <xf numFmtId="0" fontId="62" fillId="0" borderId="8" xfId="62" applyFont="1" applyBorder="1" applyAlignment="1">
      <alignment horizontal="left" vertical="center" wrapText="1"/>
    </xf>
    <xf numFmtId="0" fontId="52" fillId="0" borderId="5" xfId="179" applyFont="1" applyBorder="1" applyAlignment="1">
      <alignment horizontal="left" vertical="center"/>
    </xf>
    <xf numFmtId="0" fontId="53" fillId="0" borderId="0" xfId="62" applyFont="1"/>
    <xf numFmtId="4" fontId="53" fillId="0" borderId="0" xfId="62" applyNumberFormat="1" applyFont="1"/>
    <xf numFmtId="4" fontId="64" fillId="0" borderId="0" xfId="62" applyNumberFormat="1" applyFont="1" applyAlignment="1">
      <alignment horizontal="right" vertical="center"/>
    </xf>
    <xf numFmtId="169" fontId="63" fillId="0" borderId="0" xfId="179" applyNumberFormat="1" applyFont="1" applyAlignment="1">
      <alignment horizontal="center" vertical="center"/>
    </xf>
    <xf numFmtId="0" fontId="64" fillId="0" borderId="0" xfId="62" applyFont="1" applyAlignment="1">
      <alignment horizontal="right"/>
    </xf>
    <xf numFmtId="0" fontId="57" fillId="0" borderId="8" xfId="179" applyFont="1" applyBorder="1" applyAlignment="1">
      <alignment vertical="center"/>
    </xf>
    <xf numFmtId="0" fontId="52" fillId="0" borderId="8" xfId="179" applyFont="1" applyBorder="1" applyAlignment="1">
      <alignment vertical="center"/>
    </xf>
    <xf numFmtId="166" fontId="52" fillId="0" borderId="8" xfId="179" applyNumberFormat="1" applyFont="1" applyBorder="1" applyAlignment="1">
      <alignment vertical="center"/>
    </xf>
    <xf numFmtId="0" fontId="65" fillId="0" borderId="0" xfId="62" applyFont="1" applyAlignment="1">
      <alignment horizontal="left"/>
    </xf>
    <xf numFmtId="0" fontId="48" fillId="0" borderId="0" xfId="179" applyFont="1" applyAlignment="1">
      <alignment horizontal="center" vertical="center"/>
    </xf>
    <xf numFmtId="169" fontId="64" fillId="0" borderId="0" xfId="62" applyNumberFormat="1" applyFont="1"/>
    <xf numFmtId="167" fontId="66" fillId="0" borderId="8" xfId="0" applyNumberFormat="1" applyFont="1" applyBorder="1" applyAlignment="1">
      <alignment horizontal="center" vertical="top"/>
    </xf>
    <xf numFmtId="0" fontId="52" fillId="0" borderId="8" xfId="179" applyFont="1" applyBorder="1" applyAlignment="1">
      <alignment vertical="center" wrapText="1"/>
    </xf>
    <xf numFmtId="168" fontId="67" fillId="0" borderId="8" xfId="179" applyNumberFormat="1" applyFont="1" applyBorder="1" applyAlignment="1">
      <alignment horizontal="center" vertical="center"/>
    </xf>
    <xf numFmtId="0" fontId="57" fillId="0" borderId="8" xfId="179" applyFont="1" applyBorder="1" applyAlignment="1">
      <alignment vertical="center" wrapText="1"/>
    </xf>
    <xf numFmtId="0" fontId="48" fillId="0" borderId="0" xfId="179" applyFont="1" applyAlignment="1">
      <alignment horizontal="right" vertical="center"/>
    </xf>
    <xf numFmtId="169" fontId="68" fillId="0" borderId="0" xfId="179" applyNumberFormat="1" applyFont="1" applyAlignment="1">
      <alignment horizontal="center" vertical="center"/>
    </xf>
    <xf numFmtId="169" fontId="48" fillId="0" borderId="0" xfId="179" applyNumberFormat="1" applyFont="1" applyAlignment="1">
      <alignment horizontal="center" vertical="center"/>
    </xf>
    <xf numFmtId="0" fontId="57" fillId="0" borderId="0" xfId="179" applyFont="1" applyAlignment="1">
      <alignment vertical="center"/>
    </xf>
    <xf numFmtId="0" fontId="57" fillId="0" borderId="0" xfId="179" applyFont="1" applyAlignment="1">
      <alignment vertical="center" wrapText="1"/>
    </xf>
    <xf numFmtId="0" fontId="52" fillId="0" borderId="0" xfId="179" applyFont="1" applyAlignment="1">
      <alignment horizontal="center" vertical="center"/>
    </xf>
    <xf numFmtId="0" fontId="52" fillId="0" borderId="0" xfId="179" applyFont="1" applyAlignment="1">
      <alignment horizontal="center"/>
    </xf>
    <xf numFmtId="0" fontId="63" fillId="0" borderId="0" xfId="179" applyFont="1" applyAlignment="1">
      <alignment horizontal="center"/>
    </xf>
    <xf numFmtId="0" fontId="63" fillId="0" borderId="4" xfId="179" applyFont="1" applyBorder="1" applyAlignment="1">
      <alignment horizontal="center"/>
    </xf>
    <xf numFmtId="0" fontId="3" fillId="0" borderId="0" xfId="179" applyAlignment="1">
      <alignment horizontal="center"/>
    </xf>
    <xf numFmtId="0" fontId="3" fillId="0" borderId="0" xfId="179"/>
    <xf numFmtId="0" fontId="63" fillId="0" borderId="0" xfId="179" applyFont="1" applyAlignment="1">
      <alignment horizontal="left"/>
    </xf>
    <xf numFmtId="0" fontId="70" fillId="0" borderId="0" xfId="179" applyFont="1"/>
    <xf numFmtId="0" fontId="59" fillId="0" borderId="6" xfId="179" applyFont="1" applyBorder="1" applyAlignment="1">
      <alignment horizontal="right" vertical="center"/>
    </xf>
    <xf numFmtId="0" fontId="57" fillId="0" borderId="8" xfId="179" applyFont="1" applyBorder="1" applyAlignment="1">
      <alignment horizontal="center" vertical="center" wrapText="1"/>
    </xf>
    <xf numFmtId="0" fontId="56" fillId="0" borderId="0" xfId="179" applyFont="1" applyAlignment="1">
      <alignment horizontal="center" vertical="top" wrapText="1"/>
    </xf>
    <xf numFmtId="0" fontId="59" fillId="0" borderId="7" xfId="179" applyFont="1" applyBorder="1" applyAlignment="1">
      <alignment horizontal="left" vertical="center" wrapText="1"/>
    </xf>
    <xf numFmtId="0" fontId="61" fillId="0" borderId="6" xfId="179" applyFont="1" applyBorder="1" applyAlignment="1">
      <alignment horizontal="right" vertical="center"/>
    </xf>
    <xf numFmtId="0" fontId="61" fillId="0" borderId="7" xfId="179" applyFont="1" applyBorder="1" applyAlignment="1">
      <alignment horizontal="right" vertical="center"/>
    </xf>
    <xf numFmtId="0" fontId="61" fillId="0" borderId="5" xfId="179" applyFont="1" applyBorder="1" applyAlignment="1">
      <alignment horizontal="right" vertical="center"/>
    </xf>
    <xf numFmtId="0" fontId="56" fillId="0" borderId="0" xfId="179" applyFont="1" applyAlignment="1">
      <alignment horizontal="left"/>
    </xf>
    <xf numFmtId="0" fontId="70" fillId="0" borderId="0" xfId="179" applyFont="1" applyAlignment="1">
      <alignment horizontal="left"/>
    </xf>
    <xf numFmtId="0" fontId="56" fillId="0" borderId="0" xfId="179" applyFont="1" applyAlignment="1">
      <alignment horizontal="left" wrapText="1"/>
    </xf>
    <xf numFmtId="0" fontId="59" fillId="0" borderId="7" xfId="179" applyFont="1" applyBorder="1" applyAlignment="1">
      <alignment horizontal="left" vertical="center"/>
    </xf>
    <xf numFmtId="0" fontId="59" fillId="0" borderId="5" xfId="179" applyFont="1" applyBorder="1" applyAlignment="1">
      <alignment horizontal="left" vertical="center"/>
    </xf>
    <xf numFmtId="0" fontId="59" fillId="0" borderId="6" xfId="179" applyFont="1" applyBorder="1" applyAlignment="1">
      <alignment horizontal="right" vertical="center"/>
    </xf>
    <xf numFmtId="0" fontId="59" fillId="0" borderId="7" xfId="179" applyFont="1" applyBorder="1" applyAlignment="1">
      <alignment horizontal="right" vertical="center"/>
    </xf>
    <xf numFmtId="0" fontId="59" fillId="0" borderId="5" xfId="179" applyFont="1" applyBorder="1" applyAlignment="1">
      <alignment horizontal="right" vertical="center"/>
    </xf>
    <xf numFmtId="0" fontId="55" fillId="0" borderId="0" xfId="179" applyFont="1" applyAlignment="1">
      <alignment horizontal="left"/>
    </xf>
    <xf numFmtId="0" fontId="70" fillId="0" borderId="0" xfId="179" applyFont="1" applyAlignment="1">
      <alignment horizontal="left" vertical="top" wrapText="1"/>
    </xf>
    <xf numFmtId="0" fontId="70" fillId="0" borderId="0" xfId="179" applyFont="1" applyAlignment="1">
      <alignment horizontal="left" vertical="top"/>
    </xf>
    <xf numFmtId="0" fontId="57" fillId="0" borderId="8" xfId="179" applyFont="1" applyBorder="1" applyAlignment="1">
      <alignment horizontal="center" vertical="center" wrapText="1"/>
    </xf>
    <xf numFmtId="0" fontId="48" fillId="0" borderId="0" xfId="179" applyFont="1" applyAlignment="1">
      <alignment horizontal="center"/>
    </xf>
    <xf numFmtId="0" fontId="70" fillId="0" borderId="4" xfId="179" applyFont="1" applyBorder="1" applyAlignment="1">
      <alignment horizontal="center" wrapText="1"/>
    </xf>
    <xf numFmtId="0" fontId="56" fillId="0" borderId="0" xfId="179" applyFont="1" applyAlignment="1">
      <alignment horizontal="center" vertical="top" wrapText="1"/>
    </xf>
    <xf numFmtId="0" fontId="56" fillId="0" borderId="0" xfId="179" applyFont="1" applyAlignment="1">
      <alignment horizontal="left" vertical="top"/>
    </xf>
  </cellXfs>
  <cellStyles count="186">
    <cellStyle name="Normal" xfId="135"/>
    <cellStyle name="Normal 10" xfId="172"/>
    <cellStyle name="Normal 11" xfId="174"/>
    <cellStyle name="Normal 12" xfId="176"/>
    <cellStyle name="Normal 2" xfId="137"/>
    <cellStyle name="Normal 3" xfId="139"/>
    <cellStyle name="Normal 4" xfId="141"/>
    <cellStyle name="Normal 5" xfId="143"/>
    <cellStyle name="Normal 6" xfId="145"/>
    <cellStyle name="Normal 7" xfId="147"/>
    <cellStyle name="Normal 8" xfId="149"/>
    <cellStyle name="Normal 9" xfId="159"/>
    <cellStyle name="Акт" xfId="1"/>
    <cellStyle name="АктМТСН" xfId="2"/>
    <cellStyle name="АктМТСН 2" xfId="3"/>
    <cellStyle name="АктМТСН 3" xfId="4"/>
    <cellStyle name="ВедРесурсов" xfId="5"/>
    <cellStyle name="ВедРесурсовАкт" xfId="6"/>
    <cellStyle name="Итоги" xfId="7"/>
    <cellStyle name="ИтогоАктБазЦ" xfId="8"/>
    <cellStyle name="ИтогоАктБИМ" xfId="9"/>
    <cellStyle name="ИтогоАктБИМ 2" xfId="10"/>
    <cellStyle name="ИтогоАктБИМ 3" xfId="11"/>
    <cellStyle name="ИтогоАктРесМет" xfId="12"/>
    <cellStyle name="ИтогоАктРесМет 2" xfId="13"/>
    <cellStyle name="ИтогоАктРесМет 3" xfId="14"/>
    <cellStyle name="ИтогоАктТекЦ" xfId="15"/>
    <cellStyle name="ИтогоБазЦ" xfId="16"/>
    <cellStyle name="ИтогоБИМ" xfId="17"/>
    <cellStyle name="ИтогоБИМ 2" xfId="18"/>
    <cellStyle name="ИтогоБИМ 3" xfId="19"/>
    <cellStyle name="ИтогоРесМет" xfId="20"/>
    <cellStyle name="ИтогоРесМет 2" xfId="21"/>
    <cellStyle name="ИтогоРесМет 3" xfId="22"/>
    <cellStyle name="ИтогоТекЦ" xfId="23"/>
    <cellStyle name="ЛокСмета" xfId="24"/>
    <cellStyle name="ЛокСмМТСН" xfId="25"/>
    <cellStyle name="ЛокСмМТСН 2" xfId="26"/>
    <cellStyle name="ЛокСмМТСН 3" xfId="27"/>
    <cellStyle name="ЛокСмМТСН 4" xfId="28"/>
    <cellStyle name="М29" xfId="29"/>
    <cellStyle name="М29 2" xfId="30"/>
    <cellStyle name="М29 3" xfId="31"/>
    <cellStyle name="ОбСмета" xfId="32"/>
    <cellStyle name="ОбСмета 2" xfId="33"/>
    <cellStyle name="ОбСмета 3" xfId="34"/>
    <cellStyle name="Обычный" xfId="0" builtinId="0"/>
    <cellStyle name="Обычный 10" xfId="35"/>
    <cellStyle name="Обычный 100" xfId="177"/>
    <cellStyle name="Обычный 101" xfId="181"/>
    <cellStyle name="Обычный 102" xfId="182"/>
    <cellStyle name="Обычный 103" xfId="184"/>
    <cellStyle name="Обычный 11" xfId="36"/>
    <cellStyle name="Обычный 12" xfId="37"/>
    <cellStyle name="Обычный 13" xfId="38"/>
    <cellStyle name="Обычный 14" xfId="39"/>
    <cellStyle name="Обычный 15" xfId="40"/>
    <cellStyle name="Обычный 16" xfId="41"/>
    <cellStyle name="Обычный 17" xfId="42"/>
    <cellStyle name="Обычный 18" xfId="43"/>
    <cellStyle name="Обычный 19" xfId="44"/>
    <cellStyle name="Обычный 2" xfId="45"/>
    <cellStyle name="Обычный 2 2" xfId="46"/>
    <cellStyle name="Обычный 2 2 2" xfId="47"/>
    <cellStyle name="Обычный 2 2 2 2" xfId="151"/>
    <cellStyle name="Обычный 2 2 3" xfId="48"/>
    <cellStyle name="Обычный 2 2 4 2" xfId="164"/>
    <cellStyle name="Обычный 2 3" xfId="49"/>
    <cellStyle name="Обычный 2 4 2 2" xfId="165"/>
    <cellStyle name="Обычный 2_Мартемьянова 126_12 испарав лен после замеч" xfId="50"/>
    <cellStyle name="Обычный 20" xfId="51"/>
    <cellStyle name="Обычный 21" xfId="52"/>
    <cellStyle name="Обычный 22" xfId="53"/>
    <cellStyle name="Обычный 23" xfId="54"/>
    <cellStyle name="Обычный 24" xfId="55"/>
    <cellStyle name="Обычный 25" xfId="56"/>
    <cellStyle name="Обычный 26" xfId="57"/>
    <cellStyle name="Обычный 27" xfId="58"/>
    <cellStyle name="Обычный 28" xfId="59"/>
    <cellStyle name="Обычный 29" xfId="60"/>
    <cellStyle name="Обычный 3" xfId="61"/>
    <cellStyle name="Обычный 3 2" xfId="62"/>
    <cellStyle name="Обычный 3 3" xfId="152"/>
    <cellStyle name="Обычный 3 3 2" xfId="166"/>
    <cellStyle name="Обычный 3_Мартемьянова 126_12 испарав лен после замеч" xfId="63"/>
    <cellStyle name="Обычный 30" xfId="64"/>
    <cellStyle name="Обычный 31" xfId="65"/>
    <cellStyle name="Обычный 32" xfId="66"/>
    <cellStyle name="Обычный 33" xfId="67"/>
    <cellStyle name="Обычный 34" xfId="68"/>
    <cellStyle name="Обычный 35" xfId="69"/>
    <cellStyle name="Обычный 36" xfId="70"/>
    <cellStyle name="Обычный 37" xfId="71"/>
    <cellStyle name="Обычный 38" xfId="72"/>
    <cellStyle name="Обычный 39" xfId="73"/>
    <cellStyle name="Обычный 4" xfId="74"/>
    <cellStyle name="Обычный 40" xfId="75"/>
    <cellStyle name="Обычный 41" xfId="76"/>
    <cellStyle name="Обычный 42" xfId="77"/>
    <cellStyle name="Обычный 43" xfId="78"/>
    <cellStyle name="Обычный 44" xfId="79"/>
    <cellStyle name="Обычный 45" xfId="80"/>
    <cellStyle name="Обычный 46" xfId="81"/>
    <cellStyle name="Обычный 47" xfId="82"/>
    <cellStyle name="Обычный 48" xfId="83"/>
    <cellStyle name="Обычный 49" xfId="84"/>
    <cellStyle name="Обычный 5" xfId="85"/>
    <cellStyle name="Обычный 50" xfId="86"/>
    <cellStyle name="Обычный 51" xfId="87"/>
    <cellStyle name="Обычный 52" xfId="88"/>
    <cellStyle name="Обычный 53" xfId="89"/>
    <cellStyle name="Обычный 54" xfId="90"/>
    <cellStyle name="Обычный 55" xfId="91"/>
    <cellStyle name="Обычный 56" xfId="92"/>
    <cellStyle name="Обычный 57" xfId="93"/>
    <cellStyle name="Обычный 58" xfId="94"/>
    <cellStyle name="Обычный 59" xfId="95"/>
    <cellStyle name="Обычный 6" xfId="96"/>
    <cellStyle name="Обычный 60" xfId="97"/>
    <cellStyle name="Обычный 61" xfId="98"/>
    <cellStyle name="Обычный 62" xfId="99"/>
    <cellStyle name="Обычный 63" xfId="100"/>
    <cellStyle name="Обычный 63 2 2" xfId="153"/>
    <cellStyle name="Обычный 63 2 2 2" xfId="150"/>
    <cellStyle name="Обычный 63 2 2 3" xfId="156"/>
    <cellStyle name="Обычный 64" xfId="101"/>
    <cellStyle name="Обычный 65" xfId="102"/>
    <cellStyle name="Обычный 65 2" xfId="179"/>
    <cellStyle name="Обычный 66" xfId="103"/>
    <cellStyle name="Обычный 67" xfId="104"/>
    <cellStyle name="Обычный 68" xfId="105"/>
    <cellStyle name="Обычный 69" xfId="106"/>
    <cellStyle name="Обычный 7" xfId="107"/>
    <cellStyle name="Обычный 70" xfId="108"/>
    <cellStyle name="Обычный 71" xfId="109"/>
    <cellStyle name="Обычный 72" xfId="110"/>
    <cellStyle name="Обычный 73" xfId="111"/>
    <cellStyle name="Обычный 73 2" xfId="157"/>
    <cellStyle name="Обычный 74" xfId="112"/>
    <cellStyle name="Обычный 75" xfId="113"/>
    <cellStyle name="Обычный 75 2" xfId="160"/>
    <cellStyle name="Обычный 76" xfId="114"/>
    <cellStyle name="Обычный 77" xfId="115"/>
    <cellStyle name="Обычный 78" xfId="116"/>
    <cellStyle name="Обычный 79" xfId="117"/>
    <cellStyle name="Обычный 8" xfId="118"/>
    <cellStyle name="Обычный 8 2" xfId="154"/>
    <cellStyle name="Обычный 80" xfId="119"/>
    <cellStyle name="Обычный 81" xfId="120"/>
    <cellStyle name="Обычный 82" xfId="134"/>
    <cellStyle name="Обычный 83" xfId="136"/>
    <cellStyle name="Обычный 84" xfId="138"/>
    <cellStyle name="Обычный 85" xfId="140"/>
    <cellStyle name="Обычный 86" xfId="142"/>
    <cellStyle name="Обычный 87" xfId="144"/>
    <cellStyle name="Обычный 88" xfId="146"/>
    <cellStyle name="Обычный 89" xfId="148"/>
    <cellStyle name="Обычный 9" xfId="121"/>
    <cellStyle name="Обычный 90" xfId="158"/>
    <cellStyle name="Обычный 91" xfId="161"/>
    <cellStyle name="Обычный 92" xfId="162"/>
    <cellStyle name="Обычный 93" xfId="163"/>
    <cellStyle name="Обычный 94" xfId="168"/>
    <cellStyle name="Обычный 95" xfId="169"/>
    <cellStyle name="Обычный 96" xfId="170"/>
    <cellStyle name="Обычный 97" xfId="171"/>
    <cellStyle name="Обычный 98" xfId="173"/>
    <cellStyle name="Обычный 99" xfId="175"/>
    <cellStyle name="Параметр" xfId="122"/>
    <cellStyle name="ПеременныеСметы" xfId="123"/>
    <cellStyle name="Процентный 2" xfId="167"/>
    <cellStyle name="РесСмета" xfId="124"/>
    <cellStyle name="СводкаСтоимРаб" xfId="125"/>
    <cellStyle name="СводРасч" xfId="126"/>
    <cellStyle name="СводРасч 2" xfId="127"/>
    <cellStyle name="СводРасч 3" xfId="128"/>
    <cellStyle name="Стиль 1_АКТ" xfId="155"/>
    <cellStyle name="Титул" xfId="129"/>
    <cellStyle name="Финансовый [0] 2" xfId="130"/>
    <cellStyle name="Финансовый 2" xfId="131"/>
    <cellStyle name="Финансовый 3" xfId="178"/>
    <cellStyle name="Финансовый 3 2" xfId="180"/>
    <cellStyle name="Финансовый 4" xfId="183"/>
    <cellStyle name="Финансовый 5" xfId="185"/>
    <cellStyle name="Хвост" xfId="132"/>
    <cellStyle name="Экспертиза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326572</xdr:colOff>
      <xdr:row>0</xdr:row>
      <xdr:rowOff>149679</xdr:rowOff>
    </xdr:from>
    <xdr:to>
      <xdr:col>4</xdr:col>
      <xdr:colOff>805307</xdr:colOff>
      <xdr:row>8</xdr:row>
      <xdr:rowOff>857249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49679"/>
          <a:ext cx="8017092" cy="325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326572</xdr:colOff>
      <xdr:row>0</xdr:row>
      <xdr:rowOff>149679</xdr:rowOff>
    </xdr:from>
    <xdr:to>
      <xdr:col>4</xdr:col>
      <xdr:colOff>805307</xdr:colOff>
      <xdr:row>8</xdr:row>
      <xdr:rowOff>857249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49679"/>
          <a:ext cx="8022535" cy="32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326572</xdr:colOff>
      <xdr:row>0</xdr:row>
      <xdr:rowOff>149679</xdr:rowOff>
    </xdr:from>
    <xdr:to>
      <xdr:col>4</xdr:col>
      <xdr:colOff>805307</xdr:colOff>
      <xdr:row>8</xdr:row>
      <xdr:rowOff>857249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49679"/>
          <a:ext cx="8022535" cy="32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view="pageBreakPreview" topLeftCell="A12" zoomScale="70" zoomScaleNormal="80" zoomScaleSheetLayoutView="70" workbookViewId="0">
      <selection activeCell="H15" sqref="H15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23"/>
      <c r="C13" s="23"/>
      <c r="D13" s="23"/>
      <c r="E13" s="23"/>
      <c r="F13" s="23"/>
      <c r="G13" s="23"/>
      <c r="H13" s="23"/>
    </row>
    <row r="14" spans="1:9" s="15" customFormat="1" ht="26.45" customHeight="1" x14ac:dyDescent="0.3">
      <c r="A14" s="17"/>
      <c r="B14" s="23"/>
      <c r="C14" s="13"/>
      <c r="D14" s="24" t="s">
        <v>102</v>
      </c>
      <c r="E14" s="23"/>
      <c r="F14" s="23"/>
      <c r="G14" s="23"/>
      <c r="H14" s="23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32" t="s">
        <v>16</v>
      </c>
      <c r="G17" s="32" t="s">
        <v>17</v>
      </c>
      <c r="H17" s="104"/>
    </row>
    <row r="18" spans="1:11" s="33" customFormat="1" ht="18.75" customHeight="1" x14ac:dyDescent="0.2">
      <c r="A18" s="32">
        <v>1</v>
      </c>
      <c r="B18" s="32">
        <v>2</v>
      </c>
      <c r="C18" s="32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>
        <v>18.91197</v>
      </c>
      <c r="E25" s="4">
        <v>10.801069999999999</v>
      </c>
      <c r="F25" s="4">
        <v>7.1704999999999997</v>
      </c>
      <c r="G25" s="5"/>
      <c r="H25" s="6">
        <f>SUM(D25:G25)</f>
        <v>36.883539999999996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18.91197</v>
      </c>
      <c r="E29" s="7">
        <f>SUM(E25:E28)</f>
        <v>10.801069999999999</v>
      </c>
      <c r="F29" s="7">
        <f>SUM(F25:F28)</f>
        <v>7.1704999999999997</v>
      </c>
      <c r="G29" s="7">
        <f>SUM(G25:G28)</f>
        <v>0</v>
      </c>
      <c r="H29" s="7">
        <f>SUM(H25:H28)</f>
        <v>36.883539999999996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18.91197</v>
      </c>
      <c r="E30" s="8">
        <f>E23+E29</f>
        <v>10.801069999999999</v>
      </c>
      <c r="F30" s="8">
        <f>F23+F29</f>
        <v>7.1704999999999997</v>
      </c>
      <c r="G30" s="8">
        <f>G23+G29</f>
        <v>0</v>
      </c>
      <c r="H30" s="8">
        <f>H23+H29</f>
        <v>36.883539999999996</v>
      </c>
    </row>
    <row r="31" spans="1:11" s="39" customFormat="1" ht="21" hidden="1" customHeight="1" x14ac:dyDescent="0.2">
      <c r="A31" s="44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18.91197</v>
      </c>
      <c r="E36" s="10">
        <f>E30+E35</f>
        <v>10.801069999999999</v>
      </c>
      <c r="F36" s="10">
        <f>F30+F35</f>
        <v>7.1704999999999997</v>
      </c>
      <c r="G36" s="10">
        <f>G30+G35</f>
        <v>0</v>
      </c>
      <c r="H36" s="10">
        <f>H30+H35</f>
        <v>36.883539999999996</v>
      </c>
    </row>
    <row r="37" spans="1:8" s="39" customFormat="1" ht="22.5" hidden="1" customHeight="1" x14ac:dyDescent="0.2">
      <c r="A37" s="44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18.91197</v>
      </c>
      <c r="E42" s="10">
        <f>E36+E41</f>
        <v>10.801069999999999</v>
      </c>
      <c r="F42" s="10">
        <f>F36+F41</f>
        <v>7.1704999999999997</v>
      </c>
      <c r="G42" s="10">
        <f>G36+G41</f>
        <v>0</v>
      </c>
      <c r="H42" s="10">
        <f>H36+H41</f>
        <v>36.883539999999996</v>
      </c>
    </row>
    <row r="43" spans="1:8" s="39" customFormat="1" ht="24" hidden="1" customHeight="1" x14ac:dyDescent="0.2">
      <c r="A43" s="44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18.91197</v>
      </c>
      <c r="E48" s="10">
        <f>E42+E47</f>
        <v>10.801069999999999</v>
      </c>
      <c r="F48" s="10">
        <f>F42+F47</f>
        <v>7.1704999999999997</v>
      </c>
      <c r="G48" s="10">
        <f>G42+G47</f>
        <v>0</v>
      </c>
      <c r="H48" s="10">
        <f>H42+H47</f>
        <v>36.883539999999996</v>
      </c>
    </row>
    <row r="49" spans="1:8" s="39" customFormat="1" ht="21" hidden="1" customHeight="1" x14ac:dyDescent="0.2">
      <c r="A49" s="44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18.91197</v>
      </c>
      <c r="E54" s="10">
        <f>E48+E53</f>
        <v>10.801069999999999</v>
      </c>
      <c r="F54" s="10">
        <f>F48+F53</f>
        <v>7.1704999999999997</v>
      </c>
      <c r="G54" s="10">
        <f>G48+G53</f>
        <v>0</v>
      </c>
      <c r="H54" s="10">
        <f>H48+H53</f>
        <v>36.883539999999996</v>
      </c>
    </row>
    <row r="55" spans="1:8" s="39" customFormat="1" ht="29.1" hidden="1" customHeight="1" x14ac:dyDescent="0.2">
      <c r="A55" s="44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18.91197</v>
      </c>
      <c r="E60" s="10">
        <f>E54+E59</f>
        <v>10.801069999999999</v>
      </c>
      <c r="F60" s="10">
        <f>F54+F59</f>
        <v>7.1704999999999997</v>
      </c>
      <c r="G60" s="10">
        <f>G54+G59</f>
        <v>0</v>
      </c>
      <c r="H60" s="10">
        <f>H54+H59</f>
        <v>36.883539999999996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>
        <f>ROUND(D60*2.5%,6)</f>
        <v>0.47279900000000002</v>
      </c>
      <c r="E62" s="4">
        <f>ROUND(E60*2.5%,5)</f>
        <v>0.27002999999999999</v>
      </c>
      <c r="F62" s="4">
        <v>0</v>
      </c>
      <c r="G62" s="4">
        <v>0</v>
      </c>
      <c r="H62" s="6">
        <f t="shared" ref="H62" si="0">SUM(D62:G62)</f>
        <v>0.74282899999999996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0.47279900000000002</v>
      </c>
      <c r="E65" s="7">
        <f>SUM(E62:E64)</f>
        <v>0.27002999999999999</v>
      </c>
      <c r="F65" s="7">
        <f>SUM(F62:F64)</f>
        <v>0</v>
      </c>
      <c r="G65" s="7">
        <f>SUM(G62:G64)</f>
        <v>0</v>
      </c>
      <c r="H65" s="7">
        <f>SUM(H62:H64)</f>
        <v>0.74282899999999996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19.384768999999999</v>
      </c>
      <c r="E66" s="8">
        <f>E60+E65</f>
        <v>11.071099999999999</v>
      </c>
      <c r="F66" s="8">
        <f>F60+F65</f>
        <v>7.1704999999999997</v>
      </c>
      <c r="G66" s="8">
        <f>G60+G65</f>
        <v>0</v>
      </c>
      <c r="H66" s="8">
        <f>H60+H65</f>
        <v>37.626368999999997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0.368311</v>
      </c>
      <c r="E68" s="4">
        <f>ROUND(E66*1.9%,5)</f>
        <v>0.21035000000000001</v>
      </c>
      <c r="F68" s="4">
        <v>0</v>
      </c>
      <c r="G68" s="4">
        <v>0</v>
      </c>
      <c r="H68" s="6">
        <f t="shared" ref="H68" si="1">SUM(D68:G68)</f>
        <v>0.57866099999999998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>
        <v>26.905380000000001</v>
      </c>
      <c r="H69" s="6">
        <f>G69</f>
        <v>26.905380000000001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0.368311</v>
      </c>
      <c r="E73" s="7">
        <f>SUM(E68:E72)</f>
        <v>0.21035000000000001</v>
      </c>
      <c r="F73" s="7">
        <f>SUM(F68:F72)</f>
        <v>0</v>
      </c>
      <c r="G73" s="7">
        <f>SUM(G68:G72)</f>
        <v>26.905380000000001</v>
      </c>
      <c r="H73" s="7">
        <f>SUM(H68:H72)</f>
        <v>27.484041000000001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19.753079999999997</v>
      </c>
      <c r="E74" s="8">
        <f>E66+E73</f>
        <v>11.28145</v>
      </c>
      <c r="F74" s="8">
        <f>F66+F73</f>
        <v>7.1704999999999997</v>
      </c>
      <c r="G74" s="8">
        <f>G66+G73</f>
        <v>26.905380000000001</v>
      </c>
      <c r="H74" s="8">
        <f>H66+H73</f>
        <v>65.110410000000002</v>
      </c>
      <c r="I74" s="53"/>
      <c r="J74" s="40" t="s">
        <v>69</v>
      </c>
      <c r="K74" s="41">
        <f>(H74-F30)*1000</f>
        <v>57939.91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7170.5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>
        <f>ROUND(H74*0.0214,6)</f>
        <v>1.3933629999999999</v>
      </c>
      <c r="H76" s="6">
        <f>SUM(D76:G76)</f>
        <v>1.3933629999999999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>
        <f>ROUND((H74+H91)*0.0393,6)</f>
        <v>2.5953330000000001</v>
      </c>
      <c r="H77" s="6">
        <f>SUM(D77:G77)</f>
        <v>2.5953330000000001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3.988696</v>
      </c>
      <c r="H79" s="7">
        <f>SUM(D79:G79)</f>
        <v>3.988696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19.753079999999997</v>
      </c>
      <c r="E80" s="8">
        <f>E74+E79</f>
        <v>11.28145</v>
      </c>
      <c r="F80" s="8">
        <f>F74+F79</f>
        <v>7.1704999999999997</v>
      </c>
      <c r="G80" s="8">
        <f>G74+G79</f>
        <v>30.894076000000002</v>
      </c>
      <c r="H80" s="8">
        <f>H74+H79</f>
        <v>69.099106000000006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19.753079999999997</v>
      </c>
      <c r="E86" s="10">
        <f>E80+E85</f>
        <v>11.28145</v>
      </c>
      <c r="F86" s="10">
        <f>F80+F85</f>
        <v>7.1704999999999997</v>
      </c>
      <c r="G86" s="10">
        <f>G80+G85</f>
        <v>30.894076000000002</v>
      </c>
      <c r="H86" s="10">
        <f>H80+H85</f>
        <v>69.099106000000006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№358107/ВЛТ от 18.03.2026 г.</v>
      </c>
      <c r="C88" s="55" t="s">
        <v>8</v>
      </c>
      <c r="D88" s="4"/>
      <c r="E88" s="4"/>
      <c r="F88" s="4"/>
      <c r="G88" s="4">
        <v>0.92859999999999998</v>
      </c>
      <c r="H88" s="6">
        <f>SUM(D88:G88)</f>
        <v>0.92859999999999998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0.92859999999999998</v>
      </c>
      <c r="H91" s="7">
        <f>SUM(H88:H90)</f>
        <v>0.92859999999999998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19.753079999999997</v>
      </c>
      <c r="E92" s="8">
        <f>E86+E91</f>
        <v>11.28145</v>
      </c>
      <c r="F92" s="8">
        <f>F86+F91</f>
        <v>7.1704999999999997</v>
      </c>
      <c r="G92" s="8">
        <f>G86+G91</f>
        <v>31.822676000000001</v>
      </c>
      <c r="H92" s="8">
        <f>H91+H86</f>
        <v>70.027706000000009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>
        <f>H74+G88</f>
        <v>66.039010000000005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0.59259200000000001</v>
      </c>
      <c r="E94" s="4">
        <f t="shared" ref="E94:G94" si="2">ROUND(E92*0.03,6)</f>
        <v>0.33844400000000002</v>
      </c>
      <c r="F94" s="4">
        <f t="shared" si="2"/>
        <v>0.215115</v>
      </c>
      <c r="G94" s="4">
        <f t="shared" si="2"/>
        <v>0.95467999999999997</v>
      </c>
      <c r="H94" s="6">
        <f>SUM(D94:G94)-0.00001</f>
        <v>2.1008209999999998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0.59259200000000001</v>
      </c>
      <c r="E97" s="65">
        <f>SUM(E94:E96)</f>
        <v>0.33844400000000002</v>
      </c>
      <c r="F97" s="65">
        <f>SUM(F94:F96)</f>
        <v>0.215115</v>
      </c>
      <c r="G97" s="65">
        <f>SUM(G94:G96)</f>
        <v>0.95467999999999997</v>
      </c>
      <c r="H97" s="65">
        <f>SUM(H94:H96)</f>
        <v>2.1008209999999998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20.345671999999997</v>
      </c>
      <c r="E98" s="8">
        <f>E92+E97</f>
        <v>11.619894</v>
      </c>
      <c r="F98" s="8">
        <f>F92+F97</f>
        <v>7.3856149999999996</v>
      </c>
      <c r="G98" s="8">
        <f>G92+G97-0.00001</f>
        <v>32.777346000000001</v>
      </c>
      <c r="H98" s="8">
        <f>H92+H97</f>
        <v>72.128527000000005</v>
      </c>
      <c r="I98" s="68">
        <f>J98-H88</f>
        <v>0</v>
      </c>
      <c r="J98" s="69">
        <f>G88</f>
        <v>0.92859999999999998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4.4760499999999999</v>
      </c>
      <c r="E100" s="4">
        <f>ROUND(E98*0.22,5)</f>
        <v>2.5563799999999999</v>
      </c>
      <c r="F100" s="4">
        <f t="shared" ref="F100" si="3">ROUND(F98*0.2,5)</f>
        <v>1.47712</v>
      </c>
      <c r="G100" s="4">
        <f>ROUND(G98*0.22,5)</f>
        <v>7.2110200000000004</v>
      </c>
      <c r="H100" s="8">
        <f>SUM(D100:G100)</f>
        <v>15.720569999999999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4.4760499999999999</v>
      </c>
      <c r="E103" s="8">
        <f>SUM(E100:E102)</f>
        <v>2.5563799999999999</v>
      </c>
      <c r="F103" s="8">
        <f>SUM(F100:F102)</f>
        <v>1.47712</v>
      </c>
      <c r="G103" s="8">
        <f>SUM(G100:G102)</f>
        <v>7.2110200000000004</v>
      </c>
      <c r="H103" s="8">
        <f>SUM(H100:H102)</f>
        <v>15.720569999999999</v>
      </c>
      <c r="I103" s="73" t="s">
        <v>66</v>
      </c>
      <c r="J103" s="74">
        <f>(J100/1.03/1.0568-H88)/1.0214</f>
        <v>42.594298423776529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24.821721999999998</v>
      </c>
      <c r="E104" s="8">
        <f>E98+E103</f>
        <v>14.176273999999999</v>
      </c>
      <c r="F104" s="8">
        <f>F98+F103</f>
        <v>8.8627349999999989</v>
      </c>
      <c r="G104" s="8">
        <f>G98+G103</f>
        <v>39.988365999999999</v>
      </c>
      <c r="H104" s="4">
        <f>H98+H103</f>
        <v>87.849097</v>
      </c>
      <c r="I104" s="73" t="s">
        <v>67</v>
      </c>
      <c r="J104" s="75">
        <f>J98-H88</f>
        <v>0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B99:G99"/>
    <mergeCell ref="A85:C85"/>
    <mergeCell ref="A86:C86"/>
    <mergeCell ref="B87:G87"/>
    <mergeCell ref="A91:C91"/>
    <mergeCell ref="A92:C92"/>
    <mergeCell ref="B93:G93"/>
    <mergeCell ref="B81:G81"/>
    <mergeCell ref="A59:C59"/>
    <mergeCell ref="A60:C60"/>
    <mergeCell ref="B61:G61"/>
    <mergeCell ref="A65:C65"/>
    <mergeCell ref="A66:C66"/>
    <mergeCell ref="B67:G67"/>
    <mergeCell ref="A73:C73"/>
    <mergeCell ref="A74:C74"/>
    <mergeCell ref="B75:G75"/>
    <mergeCell ref="A79:C79"/>
    <mergeCell ref="A80:C80"/>
    <mergeCell ref="B55:G55"/>
    <mergeCell ref="A35:C35"/>
    <mergeCell ref="A36:C36"/>
    <mergeCell ref="B37:G37"/>
    <mergeCell ref="A41:C41"/>
    <mergeCell ref="A42:C42"/>
    <mergeCell ref="B43:G43"/>
    <mergeCell ref="A47:C47"/>
    <mergeCell ref="A48:C48"/>
    <mergeCell ref="B49:G49"/>
    <mergeCell ref="A53:C53"/>
    <mergeCell ref="A54:C54"/>
    <mergeCell ref="B31:G31"/>
    <mergeCell ref="A30:C30"/>
    <mergeCell ref="B1:E1"/>
    <mergeCell ref="G1:H1"/>
    <mergeCell ref="B2:E2"/>
    <mergeCell ref="G2:H2"/>
    <mergeCell ref="B3:E3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19:G19"/>
    <mergeCell ref="A23:C23"/>
    <mergeCell ref="B24:G24"/>
    <mergeCell ref="A29:C29"/>
    <mergeCell ref="G4:H4"/>
    <mergeCell ref="B5:E5"/>
    <mergeCell ref="B6:E6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view="pageBreakPreview" topLeftCell="A65" zoomScale="70" zoomScaleNormal="80" zoomScaleSheetLayoutView="70" workbookViewId="0">
      <selection activeCell="D29" sqref="D29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88"/>
      <c r="C13" s="88"/>
      <c r="D13" s="88"/>
      <c r="E13" s="88"/>
      <c r="F13" s="88"/>
      <c r="G13" s="88"/>
      <c r="H13" s="88"/>
    </row>
    <row r="14" spans="1:9" s="15" customFormat="1" ht="26.45" customHeight="1" x14ac:dyDescent="0.3">
      <c r="A14" s="17"/>
      <c r="B14" s="88"/>
      <c r="C14" s="13"/>
      <c r="D14" s="24" t="s">
        <v>102</v>
      </c>
      <c r="E14" s="88"/>
      <c r="F14" s="88"/>
      <c r="G14" s="88"/>
      <c r="H14" s="88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87" t="s">
        <v>16</v>
      </c>
      <c r="G17" s="87" t="s">
        <v>17</v>
      </c>
      <c r="H17" s="104"/>
    </row>
    <row r="18" spans="1:11" s="33" customFormat="1" ht="18.75" customHeight="1" x14ac:dyDescent="0.2">
      <c r="A18" s="87">
        <v>1</v>
      </c>
      <c r="B18" s="87">
        <v>2</v>
      </c>
      <c r="C18" s="87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>
        <v>16.669530000000002</v>
      </c>
      <c r="E25" s="4" t="s">
        <v>104</v>
      </c>
      <c r="F25" s="4" t="s">
        <v>104</v>
      </c>
      <c r="G25" s="5"/>
      <c r="H25" s="6">
        <f>SUM(D25:G25)</f>
        <v>16.669530000000002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16.669530000000002</v>
      </c>
      <c r="E29" s="7">
        <f>SUM(E25:E28)</f>
        <v>0</v>
      </c>
      <c r="F29" s="7">
        <f>SUM(F25:F28)</f>
        <v>0</v>
      </c>
      <c r="G29" s="7">
        <f>SUM(G25:G28)</f>
        <v>0</v>
      </c>
      <c r="H29" s="7">
        <f>SUM(H25:H28)</f>
        <v>16.669530000000002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16.669530000000002</v>
      </c>
      <c r="E30" s="8">
        <f>E23+E29</f>
        <v>0</v>
      </c>
      <c r="F30" s="8">
        <f>F23+F29</f>
        <v>0</v>
      </c>
      <c r="G30" s="8">
        <f>G23+G29</f>
        <v>0</v>
      </c>
      <c r="H30" s="8">
        <f>H23+H29</f>
        <v>16.669530000000002</v>
      </c>
    </row>
    <row r="31" spans="1:11" s="39" customFormat="1" ht="21" hidden="1" customHeight="1" x14ac:dyDescent="0.2">
      <c r="A31" s="86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16.669530000000002</v>
      </c>
      <c r="E36" s="10">
        <f>E30+E35</f>
        <v>0</v>
      </c>
      <c r="F36" s="10">
        <f>F30+F35</f>
        <v>0</v>
      </c>
      <c r="G36" s="10">
        <f>G30+G35</f>
        <v>0</v>
      </c>
      <c r="H36" s="10">
        <f>H30+H35</f>
        <v>16.669530000000002</v>
      </c>
    </row>
    <row r="37" spans="1:8" s="39" customFormat="1" ht="22.5" hidden="1" customHeight="1" x14ac:dyDescent="0.2">
      <c r="A37" s="86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16.669530000000002</v>
      </c>
      <c r="E42" s="10">
        <f>E36+E41</f>
        <v>0</v>
      </c>
      <c r="F42" s="10">
        <f>F36+F41</f>
        <v>0</v>
      </c>
      <c r="G42" s="10">
        <f>G36+G41</f>
        <v>0</v>
      </c>
      <c r="H42" s="10">
        <f>H36+H41</f>
        <v>16.669530000000002</v>
      </c>
    </row>
    <row r="43" spans="1:8" s="39" customFormat="1" ht="24" hidden="1" customHeight="1" x14ac:dyDescent="0.2">
      <c r="A43" s="86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16.669530000000002</v>
      </c>
      <c r="E48" s="10">
        <f>E42+E47</f>
        <v>0</v>
      </c>
      <c r="F48" s="10">
        <f>F42+F47</f>
        <v>0</v>
      </c>
      <c r="G48" s="10">
        <f>G42+G47</f>
        <v>0</v>
      </c>
      <c r="H48" s="10">
        <f>H42+H47</f>
        <v>16.669530000000002</v>
      </c>
    </row>
    <row r="49" spans="1:8" s="39" customFormat="1" ht="21" hidden="1" customHeight="1" x14ac:dyDescent="0.2">
      <c r="A49" s="86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16.669530000000002</v>
      </c>
      <c r="E54" s="10">
        <f>E48+E53</f>
        <v>0</v>
      </c>
      <c r="F54" s="10">
        <f>F48+F53</f>
        <v>0</v>
      </c>
      <c r="G54" s="10">
        <f>G48+G53</f>
        <v>0</v>
      </c>
      <c r="H54" s="10">
        <f>H48+H53</f>
        <v>16.669530000000002</v>
      </c>
    </row>
    <row r="55" spans="1:8" s="39" customFormat="1" ht="29.1" hidden="1" customHeight="1" x14ac:dyDescent="0.2">
      <c r="A55" s="86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16.669530000000002</v>
      </c>
      <c r="E60" s="10">
        <f>E54+E59</f>
        <v>0</v>
      </c>
      <c r="F60" s="10">
        <f>F54+F59</f>
        <v>0</v>
      </c>
      <c r="G60" s="10">
        <f>G54+G59</f>
        <v>0</v>
      </c>
      <c r="H60" s="10">
        <f>H54+H59</f>
        <v>16.669530000000002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>
        <f>ROUND(D60*2.5%,6)</f>
        <v>0.416738</v>
      </c>
      <c r="E62" s="4">
        <f>ROUND(E60*2.5%,5)</f>
        <v>0</v>
      </c>
      <c r="F62" s="4">
        <v>0</v>
      </c>
      <c r="G62" s="4">
        <v>0</v>
      </c>
      <c r="H62" s="6">
        <f t="shared" ref="H62" si="0">SUM(D62:G62)</f>
        <v>0.416738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0.416738</v>
      </c>
      <c r="E65" s="7">
        <f>SUM(E62:E64)</f>
        <v>0</v>
      </c>
      <c r="F65" s="7">
        <f>SUM(F62:F64)</f>
        <v>0</v>
      </c>
      <c r="G65" s="7">
        <f>SUM(G62:G64)</f>
        <v>0</v>
      </c>
      <c r="H65" s="7">
        <f>SUM(H62:H64)</f>
        <v>0.416738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17.086268</v>
      </c>
      <c r="E66" s="8">
        <f>E60+E65</f>
        <v>0</v>
      </c>
      <c r="F66" s="8">
        <f>F60+F65</f>
        <v>0</v>
      </c>
      <c r="G66" s="8">
        <f>G60+G65</f>
        <v>0</v>
      </c>
      <c r="H66" s="8">
        <f>H60+H65</f>
        <v>17.086268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0.32463900000000001</v>
      </c>
      <c r="E68" s="4">
        <f>ROUND(E66*1.9%,5)</f>
        <v>0</v>
      </c>
      <c r="F68" s="4">
        <v>0</v>
      </c>
      <c r="G68" s="4">
        <v>0</v>
      </c>
      <c r="H68" s="6">
        <f t="shared" ref="H68" si="1">SUM(D68:G68)</f>
        <v>0.32463900000000001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 t="s">
        <v>104</v>
      </c>
      <c r="H69" s="6" t="str">
        <f>G69</f>
        <v>-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0.32463900000000001</v>
      </c>
      <c r="E73" s="7">
        <f>SUM(E68:E72)</f>
        <v>0</v>
      </c>
      <c r="F73" s="7">
        <f>SUM(F68:F72)</f>
        <v>0</v>
      </c>
      <c r="G73" s="7">
        <f>SUM(G68:G72)</f>
        <v>0</v>
      </c>
      <c r="H73" s="7">
        <f>SUM(H68:H72)</f>
        <v>0.32463900000000001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17.410907000000002</v>
      </c>
      <c r="E74" s="8">
        <f>E66+E73</f>
        <v>0</v>
      </c>
      <c r="F74" s="8">
        <f>F66+F73</f>
        <v>0</v>
      </c>
      <c r="G74" s="8">
        <f>G66+G73</f>
        <v>0</v>
      </c>
      <c r="H74" s="8">
        <f>H66+H73</f>
        <v>17.410907000000002</v>
      </c>
      <c r="I74" s="53"/>
      <c r="J74" s="40" t="s">
        <v>69</v>
      </c>
      <c r="K74" s="41">
        <f>(H74-F30)*1000</f>
        <v>17410.907000000003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0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 t="s">
        <v>104</v>
      </c>
      <c r="H76" s="6">
        <f>SUM(D76:G76)</f>
        <v>0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 t="s">
        <v>104</v>
      </c>
      <c r="H77" s="6">
        <f>SUM(D77:G77)</f>
        <v>0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0</v>
      </c>
      <c r="H79" s="7">
        <f>SUM(D79:G79)</f>
        <v>0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17.410907000000002</v>
      </c>
      <c r="E80" s="8">
        <f>E74+E79</f>
        <v>0</v>
      </c>
      <c r="F80" s="8">
        <f>F74+F79</f>
        <v>0</v>
      </c>
      <c r="G80" s="8">
        <f>G74+G79</f>
        <v>0</v>
      </c>
      <c r="H80" s="8">
        <f>H74+H79</f>
        <v>17.410907000000002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17.410907000000002</v>
      </c>
      <c r="E86" s="10">
        <f>E80+E85</f>
        <v>0</v>
      </c>
      <c r="F86" s="10">
        <f>F80+F85</f>
        <v>0</v>
      </c>
      <c r="G86" s="10">
        <f>G80+G85</f>
        <v>0</v>
      </c>
      <c r="H86" s="10">
        <f>H80+H85</f>
        <v>17.410907000000002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№358107/ВЛТ от 18.03.2026 г.</v>
      </c>
      <c r="C88" s="55" t="s">
        <v>8</v>
      </c>
      <c r="D88" s="4"/>
      <c r="E88" s="4"/>
      <c r="F88" s="4"/>
      <c r="G88" s="4">
        <v>0.92859999999999998</v>
      </c>
      <c r="H88" s="6">
        <f>SUM(D88:G88)</f>
        <v>0.92859999999999998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0.92859999999999998</v>
      </c>
      <c r="H91" s="7">
        <f>SUM(H88:H90)</f>
        <v>0.92859999999999998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17.410907000000002</v>
      </c>
      <c r="E92" s="8">
        <f>E86+E91</f>
        <v>0</v>
      </c>
      <c r="F92" s="8">
        <f>F86+F91</f>
        <v>0</v>
      </c>
      <c r="G92" s="8">
        <f>G86+G91</f>
        <v>0.92859999999999998</v>
      </c>
      <c r="H92" s="8">
        <f>H91+H86</f>
        <v>18.339507000000001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>
        <f>H74+G88</f>
        <v>18.339507000000001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0.52232699999999999</v>
      </c>
      <c r="E94" s="4">
        <f t="shared" ref="E94:G94" si="2">ROUND(E92*0.03,6)</f>
        <v>0</v>
      </c>
      <c r="F94" s="4">
        <f t="shared" si="2"/>
        <v>0</v>
      </c>
      <c r="G94" s="4">
        <f t="shared" si="2"/>
        <v>2.7858000000000001E-2</v>
      </c>
      <c r="H94" s="6">
        <f>SUM(D94:G94)-0.00001</f>
        <v>0.55017500000000008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0.52232699999999999</v>
      </c>
      <c r="E97" s="65">
        <f>SUM(E94:E96)</f>
        <v>0</v>
      </c>
      <c r="F97" s="65">
        <f>SUM(F94:F96)</f>
        <v>0</v>
      </c>
      <c r="G97" s="65">
        <f>SUM(G94:G96)</f>
        <v>2.7858000000000001E-2</v>
      </c>
      <c r="H97" s="65">
        <f>SUM(H94:H96)</f>
        <v>0.55017500000000008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17.933234000000002</v>
      </c>
      <c r="E98" s="8">
        <f>E92+E97</f>
        <v>0</v>
      </c>
      <c r="F98" s="8">
        <f>F92+F97</f>
        <v>0</v>
      </c>
      <c r="G98" s="8">
        <f>G92+G97-0.00001</f>
        <v>0.95644800000000008</v>
      </c>
      <c r="H98" s="8">
        <f>H92+H97</f>
        <v>18.889682000000001</v>
      </c>
      <c r="I98" s="68">
        <f>J98-H88</f>
        <v>0</v>
      </c>
      <c r="J98" s="69">
        <f>G88</f>
        <v>0.92859999999999998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3.9453100000000001</v>
      </c>
      <c r="E100" s="4">
        <f>ROUND(E98*0.22,5)</f>
        <v>0</v>
      </c>
      <c r="F100" s="4">
        <f t="shared" ref="F100" si="3">ROUND(F98*0.2,5)</f>
        <v>0</v>
      </c>
      <c r="G100" s="4">
        <f>ROUND(G98*0.22,5)</f>
        <v>0.21042</v>
      </c>
      <c r="H100" s="8">
        <f>SUM(D100:G100)</f>
        <v>4.1557300000000001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3.9453100000000001</v>
      </c>
      <c r="E103" s="8">
        <f>SUM(E100:E102)</f>
        <v>0</v>
      </c>
      <c r="F103" s="8">
        <f>SUM(F100:F102)</f>
        <v>0</v>
      </c>
      <c r="G103" s="8">
        <f>SUM(G100:G102)</f>
        <v>0.21042</v>
      </c>
      <c r="H103" s="8">
        <f>SUM(H100:H102)</f>
        <v>4.1557300000000001</v>
      </c>
      <c r="I103" s="73" t="s">
        <v>66</v>
      </c>
      <c r="J103" s="74">
        <f>(J100/1.03/1.0568-H88)/1.0214</f>
        <v>42.594298423776529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21.878544000000002</v>
      </c>
      <c r="E104" s="8">
        <f>E98+E103</f>
        <v>0</v>
      </c>
      <c r="F104" s="8">
        <f>F98+F103</f>
        <v>0</v>
      </c>
      <c r="G104" s="8">
        <f>G98+G103</f>
        <v>1.166868</v>
      </c>
      <c r="H104" s="4">
        <f>H98+H103</f>
        <v>23.045411999999999</v>
      </c>
      <c r="I104" s="73" t="s">
        <v>67</v>
      </c>
      <c r="J104" s="75">
        <f>J98-H88</f>
        <v>0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A86:C86"/>
    <mergeCell ref="B87:G87"/>
    <mergeCell ref="A91:C91"/>
    <mergeCell ref="A92:C92"/>
    <mergeCell ref="B93:G93"/>
    <mergeCell ref="B99:G99"/>
    <mergeCell ref="A74:C74"/>
    <mergeCell ref="B75:G75"/>
    <mergeCell ref="A79:C79"/>
    <mergeCell ref="A80:C80"/>
    <mergeCell ref="B81:G81"/>
    <mergeCell ref="A85:C85"/>
    <mergeCell ref="A60:C60"/>
    <mergeCell ref="B61:G61"/>
    <mergeCell ref="A65:C65"/>
    <mergeCell ref="A66:C66"/>
    <mergeCell ref="B67:G67"/>
    <mergeCell ref="A73:C73"/>
    <mergeCell ref="A48:C48"/>
    <mergeCell ref="B49:G49"/>
    <mergeCell ref="A53:C53"/>
    <mergeCell ref="A54:C54"/>
    <mergeCell ref="B55:G55"/>
    <mergeCell ref="A59:C59"/>
    <mergeCell ref="A36:C36"/>
    <mergeCell ref="B37:G37"/>
    <mergeCell ref="A41:C41"/>
    <mergeCell ref="A42:C42"/>
    <mergeCell ref="B43:G43"/>
    <mergeCell ref="A47:C47"/>
    <mergeCell ref="A23:C23"/>
    <mergeCell ref="B24:G24"/>
    <mergeCell ref="A29:C29"/>
    <mergeCell ref="A30:C30"/>
    <mergeCell ref="B31:G31"/>
    <mergeCell ref="A35:C35"/>
    <mergeCell ref="A16:A17"/>
    <mergeCell ref="B16:B17"/>
    <mergeCell ref="C16:C17"/>
    <mergeCell ref="D16:G16"/>
    <mergeCell ref="H16:H17"/>
    <mergeCell ref="B19:G19"/>
    <mergeCell ref="G4:H4"/>
    <mergeCell ref="B5:E5"/>
    <mergeCell ref="B6:E6"/>
    <mergeCell ref="B9:H9"/>
    <mergeCell ref="B11:H11"/>
    <mergeCell ref="B12:H12"/>
    <mergeCell ref="B1:E1"/>
    <mergeCell ref="G1:H1"/>
    <mergeCell ref="B2:E2"/>
    <mergeCell ref="G2:H2"/>
    <mergeCell ref="B3:E3"/>
    <mergeCell ref="G3:H3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tabSelected="1" view="pageBreakPreview" topLeftCell="A4" zoomScale="70" zoomScaleNormal="80" zoomScaleSheetLayoutView="70" workbookViewId="0">
      <selection activeCell="B9" sqref="B9:H9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88"/>
      <c r="C13" s="88"/>
      <c r="D13" s="88"/>
      <c r="E13" s="88"/>
      <c r="F13" s="88"/>
      <c r="G13" s="88"/>
      <c r="H13" s="88"/>
    </row>
    <row r="14" spans="1:9" s="15" customFormat="1" ht="26.45" customHeight="1" x14ac:dyDescent="0.3">
      <c r="A14" s="17"/>
      <c r="B14" s="88"/>
      <c r="C14" s="13"/>
      <c r="D14" s="24" t="s">
        <v>102</v>
      </c>
      <c r="E14" s="88"/>
      <c r="F14" s="88"/>
      <c r="G14" s="88"/>
      <c r="H14" s="88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87" t="s">
        <v>16</v>
      </c>
      <c r="G17" s="87" t="s">
        <v>17</v>
      </c>
      <c r="H17" s="104"/>
    </row>
    <row r="18" spans="1:11" s="33" customFormat="1" ht="18.75" customHeight="1" x14ac:dyDescent="0.2">
      <c r="A18" s="87">
        <v>1</v>
      </c>
      <c r="B18" s="87">
        <v>2</v>
      </c>
      <c r="C18" s="87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>
        <v>2.2424400000000002</v>
      </c>
      <c r="E25" s="4">
        <v>10.801069999999999</v>
      </c>
      <c r="F25" s="4">
        <v>7.1704999999999997</v>
      </c>
      <c r="G25" s="5"/>
      <c r="H25" s="6">
        <f>SUM(D25:G25)</f>
        <v>20.214009999999998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2.2424400000000002</v>
      </c>
      <c r="E29" s="7">
        <f>SUM(E25:E28)</f>
        <v>10.801069999999999</v>
      </c>
      <c r="F29" s="7">
        <f>SUM(F25:F28)</f>
        <v>7.1704999999999997</v>
      </c>
      <c r="G29" s="7">
        <f>SUM(G25:G28)</f>
        <v>0</v>
      </c>
      <c r="H29" s="7">
        <f>SUM(H25:H28)</f>
        <v>20.214009999999998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2.2424400000000002</v>
      </c>
      <c r="E30" s="8">
        <f>E23+E29</f>
        <v>10.801069999999999</v>
      </c>
      <c r="F30" s="8">
        <f>F23+F29</f>
        <v>7.1704999999999997</v>
      </c>
      <c r="G30" s="8">
        <f>G23+G29</f>
        <v>0</v>
      </c>
      <c r="H30" s="8">
        <f>H23+H29</f>
        <v>20.214009999999998</v>
      </c>
    </row>
    <row r="31" spans="1:11" s="39" customFormat="1" ht="21" hidden="1" customHeight="1" x14ac:dyDescent="0.2">
      <c r="A31" s="86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2.2424400000000002</v>
      </c>
      <c r="E36" s="10">
        <f>E30+E35</f>
        <v>10.801069999999999</v>
      </c>
      <c r="F36" s="10">
        <f>F30+F35</f>
        <v>7.1704999999999997</v>
      </c>
      <c r="G36" s="10">
        <f>G30+G35</f>
        <v>0</v>
      </c>
      <c r="H36" s="10">
        <f>H30+H35</f>
        <v>20.214009999999998</v>
      </c>
    </row>
    <row r="37" spans="1:8" s="39" customFormat="1" ht="22.5" hidden="1" customHeight="1" x14ac:dyDescent="0.2">
      <c r="A37" s="86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2.2424400000000002</v>
      </c>
      <c r="E42" s="10">
        <f>E36+E41</f>
        <v>10.801069999999999</v>
      </c>
      <c r="F42" s="10">
        <f>F36+F41</f>
        <v>7.1704999999999997</v>
      </c>
      <c r="G42" s="10">
        <f>G36+G41</f>
        <v>0</v>
      </c>
      <c r="H42" s="10">
        <f>H36+H41</f>
        <v>20.214009999999998</v>
      </c>
    </row>
    <row r="43" spans="1:8" s="39" customFormat="1" ht="24" hidden="1" customHeight="1" x14ac:dyDescent="0.2">
      <c r="A43" s="86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2.2424400000000002</v>
      </c>
      <c r="E48" s="10">
        <f>E42+E47</f>
        <v>10.801069999999999</v>
      </c>
      <c r="F48" s="10">
        <f>F42+F47</f>
        <v>7.1704999999999997</v>
      </c>
      <c r="G48" s="10">
        <f>G42+G47</f>
        <v>0</v>
      </c>
      <c r="H48" s="10">
        <f>H42+H47</f>
        <v>20.214009999999998</v>
      </c>
    </row>
    <row r="49" spans="1:8" s="39" customFormat="1" ht="21" hidden="1" customHeight="1" x14ac:dyDescent="0.2">
      <c r="A49" s="86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2.2424400000000002</v>
      </c>
      <c r="E54" s="10">
        <f>E48+E53</f>
        <v>10.801069999999999</v>
      </c>
      <c r="F54" s="10">
        <f>F48+F53</f>
        <v>7.1704999999999997</v>
      </c>
      <c r="G54" s="10">
        <f>G48+G53</f>
        <v>0</v>
      </c>
      <c r="H54" s="10">
        <f>H48+H53</f>
        <v>20.214009999999998</v>
      </c>
    </row>
    <row r="55" spans="1:8" s="39" customFormat="1" ht="29.1" hidden="1" customHeight="1" x14ac:dyDescent="0.2">
      <c r="A55" s="86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2.2424400000000002</v>
      </c>
      <c r="E60" s="10">
        <f>E54+E59</f>
        <v>10.801069999999999</v>
      </c>
      <c r="F60" s="10">
        <f>F54+F59</f>
        <v>7.1704999999999997</v>
      </c>
      <c r="G60" s="10">
        <f>G54+G59</f>
        <v>0</v>
      </c>
      <c r="H60" s="10">
        <f>H54+H59</f>
        <v>20.214009999999998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>
        <f>ROUND(D60*2.5%,6)</f>
        <v>5.6061E-2</v>
      </c>
      <c r="E62" s="4">
        <f>ROUND(E60*2.5%,5)</f>
        <v>0.27002999999999999</v>
      </c>
      <c r="F62" s="4">
        <v>0</v>
      </c>
      <c r="G62" s="4">
        <v>0</v>
      </c>
      <c r="H62" s="6">
        <f t="shared" ref="H62" si="0">SUM(D62:G62)</f>
        <v>0.32609100000000002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5.6061E-2</v>
      </c>
      <c r="E65" s="7">
        <f>SUM(E62:E64)</f>
        <v>0.27002999999999999</v>
      </c>
      <c r="F65" s="7">
        <f>SUM(F62:F64)</f>
        <v>0</v>
      </c>
      <c r="G65" s="7">
        <f>SUM(G62:G64)</f>
        <v>0</v>
      </c>
      <c r="H65" s="7">
        <f>SUM(H62:H64)</f>
        <v>0.32609100000000002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2.2985010000000003</v>
      </c>
      <c r="E66" s="8">
        <f>E60+E65</f>
        <v>11.071099999999999</v>
      </c>
      <c r="F66" s="8">
        <f>F60+F65</f>
        <v>7.1704999999999997</v>
      </c>
      <c r="G66" s="8">
        <f>G60+G65</f>
        <v>0</v>
      </c>
      <c r="H66" s="8">
        <f>H60+H65</f>
        <v>20.540101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4.3672000000000002E-2</v>
      </c>
      <c r="E68" s="4">
        <f>ROUND(E66*1.9%,5)</f>
        <v>0.21035000000000001</v>
      </c>
      <c r="F68" s="4">
        <v>0</v>
      </c>
      <c r="G68" s="4">
        <v>0</v>
      </c>
      <c r="H68" s="6">
        <f t="shared" ref="H68" si="1">SUM(D68:G68)</f>
        <v>0.25402200000000003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>
        <v>26.905380000000001</v>
      </c>
      <c r="H69" s="6">
        <f>G69</f>
        <v>26.905380000000001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4.3672000000000002E-2</v>
      </c>
      <c r="E73" s="7">
        <f>SUM(E68:E72)</f>
        <v>0.21035000000000001</v>
      </c>
      <c r="F73" s="7">
        <f>SUM(F68:F72)</f>
        <v>0</v>
      </c>
      <c r="G73" s="7">
        <f>SUM(G68:G72)</f>
        <v>26.905380000000001</v>
      </c>
      <c r="H73" s="7">
        <f>SUM(H68:H72)</f>
        <v>27.159402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2.3421730000000003</v>
      </c>
      <c r="E74" s="8">
        <f>E66+E73</f>
        <v>11.28145</v>
      </c>
      <c r="F74" s="8">
        <f>F66+F73</f>
        <v>7.1704999999999997</v>
      </c>
      <c r="G74" s="8">
        <f>G66+G73</f>
        <v>26.905380000000001</v>
      </c>
      <c r="H74" s="8">
        <f>H66+H73</f>
        <v>47.699503</v>
      </c>
      <c r="I74" s="53"/>
      <c r="J74" s="40" t="s">
        <v>69</v>
      </c>
      <c r="K74" s="41">
        <f>(H74-F30)*1000</f>
        <v>40529.003000000004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7170.5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>
        <f>ROUND(H74*0.0214,6)</f>
        <v>1.020769</v>
      </c>
      <c r="H76" s="6">
        <f>SUM(D76:G76)</f>
        <v>1.020769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>
        <f>ROUND((H74+H91)*0.0393,6)</f>
        <v>1.87459</v>
      </c>
      <c r="H77" s="6">
        <f>SUM(D77:G77)</f>
        <v>1.87459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2.895359</v>
      </c>
      <c r="H79" s="7">
        <f>SUM(D79:G79)</f>
        <v>2.895359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2.3421730000000003</v>
      </c>
      <c r="E80" s="8">
        <f>E74+E79</f>
        <v>11.28145</v>
      </c>
      <c r="F80" s="8">
        <f>F74+F79</f>
        <v>7.1704999999999997</v>
      </c>
      <c r="G80" s="8">
        <f>G74+G79</f>
        <v>29.800739</v>
      </c>
      <c r="H80" s="8">
        <f>H74+H79</f>
        <v>50.594861999999999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2.3421730000000003</v>
      </c>
      <c r="E86" s="10">
        <f>E80+E85</f>
        <v>11.28145</v>
      </c>
      <c r="F86" s="10">
        <f>F80+F85</f>
        <v>7.1704999999999997</v>
      </c>
      <c r="G86" s="10">
        <f>G80+G85</f>
        <v>29.800739</v>
      </c>
      <c r="H86" s="10">
        <f>H80+H85</f>
        <v>50.594861999999999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№358107/ВЛТ от 18.03.2026 г.</v>
      </c>
      <c r="C88" s="55" t="s">
        <v>8</v>
      </c>
      <c r="D88" s="4"/>
      <c r="E88" s="4"/>
      <c r="F88" s="4"/>
      <c r="G88" s="4" t="s">
        <v>104</v>
      </c>
      <c r="H88" s="6">
        <f>SUM(D88:G88)</f>
        <v>0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0</v>
      </c>
      <c r="H91" s="7">
        <f>SUM(H88:H90)</f>
        <v>0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2.3421730000000003</v>
      </c>
      <c r="E92" s="8">
        <f>E86+E91</f>
        <v>11.28145</v>
      </c>
      <c r="F92" s="8">
        <f>F86+F91</f>
        <v>7.1704999999999997</v>
      </c>
      <c r="G92" s="8">
        <f>G86+G91</f>
        <v>29.800739</v>
      </c>
      <c r="H92" s="8">
        <f>H91+H86</f>
        <v>50.594861999999999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 t="e">
        <f>H74+G88</f>
        <v>#VALUE!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7.0264999999999994E-2</v>
      </c>
      <c r="E94" s="4">
        <f t="shared" ref="E94:G94" si="2">ROUND(E92*0.03,6)</f>
        <v>0.33844400000000002</v>
      </c>
      <c r="F94" s="4">
        <f t="shared" si="2"/>
        <v>0.215115</v>
      </c>
      <c r="G94" s="4">
        <f t="shared" si="2"/>
        <v>0.89402199999999998</v>
      </c>
      <c r="H94" s="6">
        <f>SUM(D94:G94)-0.00001</f>
        <v>1.517836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7.0264999999999994E-2</v>
      </c>
      <c r="E97" s="65">
        <f>SUM(E94:E96)</f>
        <v>0.33844400000000002</v>
      </c>
      <c r="F97" s="65">
        <f>SUM(F94:F96)</f>
        <v>0.215115</v>
      </c>
      <c r="G97" s="65">
        <f>SUM(G94:G96)</f>
        <v>0.89402199999999998</v>
      </c>
      <c r="H97" s="65">
        <f>SUM(H94:H96)</f>
        <v>1.517836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2.4124380000000003</v>
      </c>
      <c r="E98" s="8">
        <f>E92+E97</f>
        <v>11.619894</v>
      </c>
      <c r="F98" s="8">
        <f>F92+F97</f>
        <v>7.3856149999999996</v>
      </c>
      <c r="G98" s="8">
        <f>G92+G97-0.00001</f>
        <v>30.694751</v>
      </c>
      <c r="H98" s="8">
        <f>H92+H97</f>
        <v>52.112698000000002</v>
      </c>
      <c r="I98" s="68" t="e">
        <f>J98-H88</f>
        <v>#VALUE!</v>
      </c>
      <c r="J98" s="69" t="str">
        <f>G88</f>
        <v>-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0.53073999999999999</v>
      </c>
      <c r="E100" s="4">
        <f>ROUND(E98*0.22,5)</f>
        <v>2.5563799999999999</v>
      </c>
      <c r="F100" s="4">
        <f t="shared" ref="F100" si="3">ROUND(F98*0.2,5)</f>
        <v>1.47712</v>
      </c>
      <c r="G100" s="4">
        <f>ROUND(G98*0.22,5)</f>
        <v>6.7528499999999996</v>
      </c>
      <c r="H100" s="8">
        <f>SUM(D100:G100)</f>
        <v>11.31709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0.53073999999999999</v>
      </c>
      <c r="E103" s="8">
        <f>SUM(E100:E102)</f>
        <v>2.5563799999999999</v>
      </c>
      <c r="F103" s="8">
        <f>SUM(F100:F102)</f>
        <v>1.47712</v>
      </c>
      <c r="G103" s="8">
        <f>SUM(G100:G102)</f>
        <v>6.7528499999999996</v>
      </c>
      <c r="H103" s="8">
        <f>SUM(H100:H102)</f>
        <v>11.31709</v>
      </c>
      <c r="I103" s="73" t="s">
        <v>66</v>
      </c>
      <c r="J103" s="74">
        <f>(J100/1.03/1.0568-H88)/1.0214</f>
        <v>43.50344273550553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2.9431780000000005</v>
      </c>
      <c r="E104" s="8">
        <f>E98+E103</f>
        <v>14.176273999999999</v>
      </c>
      <c r="F104" s="8">
        <f>F98+F103</f>
        <v>8.8627349999999989</v>
      </c>
      <c r="G104" s="8">
        <f>G98+G103</f>
        <v>37.447600999999999</v>
      </c>
      <c r="H104" s="4">
        <f>H98+H103</f>
        <v>63.429788000000002</v>
      </c>
      <c r="I104" s="73" t="s">
        <v>67</v>
      </c>
      <c r="J104" s="75" t="e">
        <f>J98-H88</f>
        <v>#VALUE!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A86:C86"/>
    <mergeCell ref="B87:G87"/>
    <mergeCell ref="A91:C91"/>
    <mergeCell ref="A92:C92"/>
    <mergeCell ref="B93:G93"/>
    <mergeCell ref="B99:G99"/>
    <mergeCell ref="A74:C74"/>
    <mergeCell ref="B75:G75"/>
    <mergeCell ref="A79:C79"/>
    <mergeCell ref="A80:C80"/>
    <mergeCell ref="B81:G81"/>
    <mergeCell ref="A85:C85"/>
    <mergeCell ref="A60:C60"/>
    <mergeCell ref="B61:G61"/>
    <mergeCell ref="A65:C65"/>
    <mergeCell ref="A66:C66"/>
    <mergeCell ref="B67:G67"/>
    <mergeCell ref="A73:C73"/>
    <mergeCell ref="A48:C48"/>
    <mergeCell ref="B49:G49"/>
    <mergeCell ref="A53:C53"/>
    <mergeCell ref="A54:C54"/>
    <mergeCell ref="B55:G55"/>
    <mergeCell ref="A59:C59"/>
    <mergeCell ref="A36:C36"/>
    <mergeCell ref="B37:G37"/>
    <mergeCell ref="A41:C41"/>
    <mergeCell ref="A42:C42"/>
    <mergeCell ref="B43:G43"/>
    <mergeCell ref="A47:C47"/>
    <mergeCell ref="A23:C23"/>
    <mergeCell ref="B24:G24"/>
    <mergeCell ref="A29:C29"/>
    <mergeCell ref="A30:C30"/>
    <mergeCell ref="B31:G31"/>
    <mergeCell ref="A35:C35"/>
    <mergeCell ref="A16:A17"/>
    <mergeCell ref="B16:B17"/>
    <mergeCell ref="C16:C17"/>
    <mergeCell ref="D16:G16"/>
    <mergeCell ref="H16:H17"/>
    <mergeCell ref="B19:G19"/>
    <mergeCell ref="G4:H4"/>
    <mergeCell ref="B5:E5"/>
    <mergeCell ref="B6:E6"/>
    <mergeCell ref="B9:H9"/>
    <mergeCell ref="B11:H11"/>
    <mergeCell ref="B12:H12"/>
    <mergeCell ref="B1:E1"/>
    <mergeCell ref="G1:H1"/>
    <mergeCell ref="B2:E2"/>
    <mergeCell ref="G2:H2"/>
    <mergeCell ref="B3:E3"/>
    <mergeCell ref="G3:H3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ССР_Т</vt:lpstr>
      <vt:lpstr>ССР_Т 1 этап</vt:lpstr>
      <vt:lpstr>ССР_Т 2 этап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Антон</cp:lastModifiedBy>
  <cp:lastPrinted>2026-03-31T13:23:48Z</cp:lastPrinted>
  <dcterms:created xsi:type="dcterms:W3CDTF">2013-07-03T12:51:45Z</dcterms:created>
  <dcterms:modified xsi:type="dcterms:W3CDTF">2026-05-14T07:27:43Z</dcterms:modified>
</cp:coreProperties>
</file>