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.50.50.166\_Oper\3. АРСЕНАЛ ЮЭС 2025\275. I-353148 Швецова Нинель Сергеевна\SDO\Сметы\ДОТ\"/>
    </mc:Choice>
  </mc:AlternateContent>
  <xr:revisionPtr revIDLastSave="0" documentId="13_ncr:1_{5A98AC29-888B-4110-BC9C-21D57718F2CF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ССР_Т_ОБЩ" sheetId="144" r:id="rId1"/>
    <sheet name="ССР_Т_ВЫП" sheetId="149" r:id="rId2"/>
    <sheet name="ССР_Т_ДОТ" sheetId="15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UTOEXEC">#REF!</definedName>
    <definedName name="\k">#REF!</definedName>
    <definedName name="\m">#REF!</definedName>
    <definedName name="\s">#REF!</definedName>
    <definedName name="\z">#REF!</definedName>
    <definedName name="______a2">#REF!</definedName>
    <definedName name="_____a2">#REF!</definedName>
    <definedName name="____a2">#REF!</definedName>
    <definedName name="___a2">#REF!</definedName>
    <definedName name="__a2">#REF!</definedName>
    <definedName name="_a2">#REF!</definedName>
    <definedName name="a06_СС_Лимитированные_pre_rep">'[1]КС-2'!#REF!</definedName>
    <definedName name="a08_СС_ЗаголовокЛимит_pre_rep">'[1]КС-2'!#REF!</definedName>
    <definedName name="a24_С_ИтогГрафы_pre_rep">'[1]КС-2'!#REF!</definedName>
    <definedName name="a33_Р_Заголовок_pre_rep">'[1]КС-2'!#REF!</definedName>
    <definedName name="a34_Р_ИтогГрафы_pre_rep">'[1]КС-2'!#REF!</definedName>
    <definedName name="a51_Ст_Строка_pre_rep">'[1]КС-2'!#REF!</definedName>
    <definedName name="dck">[2]топография!#REF!</definedName>
    <definedName name="Itog">#REF!</definedName>
    <definedName name="Print_Area" localSheetId="1">ССР_Т_ВЫП!$A$1:$H$128</definedName>
    <definedName name="Print_Area" localSheetId="2">ССР_Т_ДОТ!$A$1:$H$128</definedName>
    <definedName name="Print_Area" localSheetId="0">ССР_Т_ОБЩ!$A$1:$H$128</definedName>
    <definedName name="Print_Titles" localSheetId="1">ССР_Т_ВЫП!$18:$18</definedName>
    <definedName name="Print_Titles" localSheetId="2">ССР_Т_ДОТ!$18:$18</definedName>
    <definedName name="Print_Titles" localSheetId="0">ССР_Т_ОБЩ!$18:$18</definedName>
    <definedName name="SAM">#REF!</definedName>
    <definedName name="SM">#REF!</definedName>
    <definedName name="SM_SM">#REF!</definedName>
    <definedName name="SM_STO">#REF!</definedName>
    <definedName name="SM_STO_1">'[3]СМЕТА проект'!#REF!</definedName>
    <definedName name="SM_STO1">#REF!</definedName>
    <definedName name="SM_STO2">#REF!</definedName>
    <definedName name="SM_STO3">#REF!</definedName>
    <definedName name="Smmmmmmmmmmmmmmm">#REF!</definedName>
    <definedName name="SUM_">#REF!</definedName>
    <definedName name="SUM_1">#REF!</definedName>
    <definedName name="sum_2">#REF!</definedName>
    <definedName name="SUM_3">#REF!</definedName>
    <definedName name="ZAK1">#REF!</definedName>
    <definedName name="ZAK2">#REF!</definedName>
    <definedName name="А2">#REF!</definedName>
    <definedName name="а36">#REF!</definedName>
    <definedName name="ааа">#REF!</definedName>
    <definedName name="ав">#REF!</definedName>
    <definedName name="ава">#REF!</definedName>
    <definedName name="апр">[4]топография!#REF!</definedName>
    <definedName name="АФС">[5]топография!#REF!</definedName>
    <definedName name="вап">#REF!</definedName>
    <definedName name="ввв">#REF!</definedName>
    <definedName name="вика">#REF!</definedName>
    <definedName name="вравар">#REF!</definedName>
    <definedName name="гелог">#REF!</definedName>
    <definedName name="гео">#REF!</definedName>
    <definedName name="геол.1">#REF!</definedName>
    <definedName name="Геол_Лазаревск">[6]топография!#REF!</definedName>
    <definedName name="геол1">#REF!</definedName>
    <definedName name="геоф">#REF!</definedName>
    <definedName name="геофиз">#REF!</definedName>
    <definedName name="Гидро">[7]топография!#REF!</definedName>
    <definedName name="гидро1">#REF!</definedName>
    <definedName name="гидрол">#REF!</definedName>
    <definedName name="Гидролог">#REF!</definedName>
    <definedName name="ГИП">#REF!</definedName>
    <definedName name="гшшг">NA()</definedName>
    <definedName name="дд">[8]Смета!#REF!</definedName>
    <definedName name="Дефлятор">#REF!</definedName>
    <definedName name="Длинна_границы">#REF!</definedName>
    <definedName name="Длинна_трассы">#REF!</definedName>
    <definedName name="ДСК">[2]топография!#REF!</definedName>
    <definedName name="ДСК1">[9]топография!#REF!</definedName>
    <definedName name="жжж">#REF!</definedName>
    <definedName name="жпф">#REF!</definedName>
    <definedName name="Заказчик">#REF!</definedName>
    <definedName name="ик">#REF!</definedName>
    <definedName name="ИПусто">#REF!</definedName>
    <definedName name="ить">#REF!</definedName>
    <definedName name="йцйц">NA()</definedName>
    <definedName name="йцу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кк">#REF!</definedName>
    <definedName name="книга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мандировочные_расходы">#REF!</definedName>
    <definedName name="Коэффициент">#REF!</definedName>
    <definedName name="куку">#REF!</definedName>
    <definedName name="лл">#REF!</definedName>
    <definedName name="ллдж">#REF!</definedName>
    <definedName name="лол">'[1]КС-2'!#REF!</definedName>
    <definedName name="мит">#REF!</definedName>
    <definedName name="МММММММММ">#REF!</definedName>
    <definedName name="Название_проекта">#REF!</definedName>
    <definedName name="Номер_договора">#REF!</definedName>
    <definedName name="о">#REF!</definedName>
    <definedName name="_xlnm.Print_Area" localSheetId="1">ССР_Т_ВЫП!$A$1:$H$127</definedName>
    <definedName name="_xlnm.Print_Area" localSheetId="2">ССР_Т_ДОТ!$A$1:$H$127</definedName>
    <definedName name="_xlnm.Print_Area" localSheetId="0">ССР_Т_ОБЩ!$A$1:$H$127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оо">#REF!</definedName>
    <definedName name="орп">[10]Смета!#REF!</definedName>
    <definedName name="п">#REF!</definedName>
    <definedName name="план">[9]топография!#REF!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п">#REF!</definedName>
    <definedName name="пр">[11]топография!#REF!</definedName>
    <definedName name="прапоалад">[12]топография!#REF!</definedName>
    <definedName name="про">#REF!</definedName>
    <definedName name="пробная">#REF!</definedName>
    <definedName name="РД">#REF!</definedName>
    <definedName name="рол">[12]топография!#REF!</definedName>
    <definedName name="рпв">#REF!</definedName>
    <definedName name="Руководитель">#REF!</definedName>
    <definedName name="свод1">[13]топография!#REF!</definedName>
    <definedName name="см">#REF!</definedName>
    <definedName name="См5">#REF!</definedName>
    <definedName name="СМ6">[9]топография!#REF!</definedName>
    <definedName name="СМ9">#REF!</definedName>
    <definedName name="см91">#REF!</definedName>
    <definedName name="сми">#REF!</definedName>
    <definedName name="Согласование">#REF!</definedName>
    <definedName name="Составитель">#REF!</definedName>
    <definedName name="ссс">#REF!</definedName>
    <definedName name="Строительная_полоса">#REF!</definedName>
    <definedName name="Сургут">NA()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С1">#REF!</definedName>
    <definedName name="тьбю">#REF!</definedName>
    <definedName name="уцуц">#REF!</definedName>
    <definedName name="Участок">#REF!</definedName>
    <definedName name="ффыв">#REF!</definedName>
    <definedName name="фыв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">#REF!</definedName>
    <definedName name="чс">#REF!</definedName>
    <definedName name="чть">#REF!</definedName>
    <definedName name="щщ">#REF!</definedName>
    <definedName name="ъхз">#REF!</definedName>
    <definedName name="ЫВGGGGGGGGGGGGGGG">#REF!</definedName>
    <definedName name="ыцй">#REF!</definedName>
    <definedName name="эк">#REF!</definedName>
    <definedName name="эк1">#REF!</definedName>
    <definedName name="эко">#REF!</definedName>
    <definedName name="эко1">#REF!</definedName>
    <definedName name="экол.1">[12]топография!#REF!</definedName>
    <definedName name="экол1">#REF!</definedName>
    <definedName name="экол2">#REF!</definedName>
    <definedName name="эколог">#REF!</definedName>
    <definedName name="экология">NA()</definedName>
    <definedName name="экон">#REF!</definedName>
    <definedName name="явеявеявеявеявеявеявеявеявеявеявеявеявеявеявеявеявеявеявеявеявеявео">#REF!</definedName>
    <definedName name="яыкелюрфцЛОУЕИПЛЮ.Ц\о">#REF!</definedName>
  </definedNames>
  <calcPr calcId="191029" iterate="1"/>
</workbook>
</file>

<file path=xl/calcChain.xml><?xml version="1.0" encoding="utf-8"?>
<calcChain xmlns="http://schemas.openxmlformats.org/spreadsheetml/2006/main">
  <c r="G118" i="150" l="1"/>
  <c r="H120" i="150" l="1"/>
  <c r="H119" i="150"/>
  <c r="L116" i="150"/>
  <c r="J116" i="150"/>
  <c r="J122" i="150" s="1"/>
  <c r="H114" i="150"/>
  <c r="H113" i="150"/>
  <c r="G109" i="150"/>
  <c r="F109" i="150"/>
  <c r="E109" i="150"/>
  <c r="D109" i="150"/>
  <c r="H108" i="150"/>
  <c r="H107" i="150"/>
  <c r="H106" i="150"/>
  <c r="J121" i="150" s="1"/>
  <c r="K121" i="150" s="1"/>
  <c r="L121" i="150" s="1"/>
  <c r="G106" i="150"/>
  <c r="B106" i="150"/>
  <c r="G103" i="150"/>
  <c r="F103" i="150"/>
  <c r="E103" i="150"/>
  <c r="D103" i="150"/>
  <c r="H103" i="150" s="1"/>
  <c r="H102" i="150"/>
  <c r="H101" i="150"/>
  <c r="H100" i="150"/>
  <c r="F97" i="150"/>
  <c r="E97" i="150"/>
  <c r="D97" i="150"/>
  <c r="H96" i="150"/>
  <c r="G91" i="150"/>
  <c r="F91" i="150"/>
  <c r="H90" i="150"/>
  <c r="H89" i="150"/>
  <c r="H88" i="150"/>
  <c r="H87" i="150"/>
  <c r="H86" i="150"/>
  <c r="H85" i="150"/>
  <c r="H84" i="150"/>
  <c r="H83" i="150"/>
  <c r="H82" i="150"/>
  <c r="H81" i="150"/>
  <c r="G77" i="150"/>
  <c r="F77" i="150"/>
  <c r="H76" i="150"/>
  <c r="H75" i="150"/>
  <c r="G71" i="150"/>
  <c r="F71" i="150"/>
  <c r="E71" i="150"/>
  <c r="D71" i="150"/>
  <c r="H70" i="150"/>
  <c r="H69" i="150"/>
  <c r="H68" i="150"/>
  <c r="H71" i="150" s="1"/>
  <c r="H65" i="150"/>
  <c r="G65" i="150"/>
  <c r="F65" i="150"/>
  <c r="E65" i="150"/>
  <c r="D65" i="150"/>
  <c r="H64" i="150"/>
  <c r="H63" i="150"/>
  <c r="H62" i="150"/>
  <c r="G59" i="150"/>
  <c r="F59" i="150"/>
  <c r="E59" i="150"/>
  <c r="D59" i="150"/>
  <c r="H58" i="150"/>
  <c r="H57" i="150"/>
  <c r="H56" i="150"/>
  <c r="H59" i="150" s="1"/>
  <c r="G53" i="150"/>
  <c r="F53" i="150"/>
  <c r="E53" i="150"/>
  <c r="D53" i="150"/>
  <c r="H52" i="150"/>
  <c r="H51" i="150"/>
  <c r="H53" i="150" s="1"/>
  <c r="H50" i="150"/>
  <c r="G47" i="150"/>
  <c r="F47" i="150"/>
  <c r="E47" i="150"/>
  <c r="D47" i="150"/>
  <c r="H46" i="150"/>
  <c r="H45" i="150"/>
  <c r="H44" i="150"/>
  <c r="H47" i="150" s="1"/>
  <c r="G42" i="150"/>
  <c r="G48" i="150" s="1"/>
  <c r="G54" i="150" s="1"/>
  <c r="G60" i="150" s="1"/>
  <c r="G66" i="150" s="1"/>
  <c r="G72" i="150" s="1"/>
  <c r="G78" i="150" s="1"/>
  <c r="G92" i="150" s="1"/>
  <c r="G41" i="150"/>
  <c r="F41" i="150"/>
  <c r="K81" i="150" s="1"/>
  <c r="E41" i="150"/>
  <c r="D41" i="150"/>
  <c r="H40" i="150"/>
  <c r="H39" i="150"/>
  <c r="H38" i="150"/>
  <c r="H37" i="150"/>
  <c r="H36" i="150"/>
  <c r="H35" i="150"/>
  <c r="H34" i="150"/>
  <c r="H33" i="150"/>
  <c r="H32" i="150"/>
  <c r="H31" i="150"/>
  <c r="H30" i="150"/>
  <c r="H29" i="150"/>
  <c r="H41" i="150" s="1"/>
  <c r="G27" i="150"/>
  <c r="F27" i="150"/>
  <c r="F42" i="150" s="1"/>
  <c r="F48" i="150" s="1"/>
  <c r="F54" i="150" s="1"/>
  <c r="F60" i="150" s="1"/>
  <c r="F66" i="150" s="1"/>
  <c r="F72" i="150" s="1"/>
  <c r="F78" i="150" s="1"/>
  <c r="F92" i="150" s="1"/>
  <c r="F98" i="150" s="1"/>
  <c r="F104" i="150" s="1"/>
  <c r="F110" i="150" s="1"/>
  <c r="E27" i="150"/>
  <c r="E42" i="150" s="1"/>
  <c r="E48" i="150" s="1"/>
  <c r="E54" i="150" s="1"/>
  <c r="E60" i="150" s="1"/>
  <c r="E66" i="150" s="1"/>
  <c r="E72" i="150" s="1"/>
  <c r="D27" i="150"/>
  <c r="D42" i="150" s="1"/>
  <c r="H26" i="150"/>
  <c r="H25" i="150"/>
  <c r="H24" i="150"/>
  <c r="H23" i="150"/>
  <c r="H22" i="150"/>
  <c r="H21" i="150"/>
  <c r="H20" i="150"/>
  <c r="H27" i="150" s="1"/>
  <c r="H120" i="149"/>
  <c r="H119" i="149"/>
  <c r="L116" i="149"/>
  <c r="J116" i="149"/>
  <c r="H114" i="149"/>
  <c r="H113" i="149"/>
  <c r="G109" i="149"/>
  <c r="F109" i="149"/>
  <c r="E109" i="149"/>
  <c r="D109" i="149"/>
  <c r="H108" i="149"/>
  <c r="H107" i="149"/>
  <c r="G106" i="149"/>
  <c r="H106" i="149" s="1"/>
  <c r="B106" i="149"/>
  <c r="G103" i="149"/>
  <c r="F103" i="149"/>
  <c r="E103" i="149"/>
  <c r="D103" i="149"/>
  <c r="H103" i="149" s="1"/>
  <c r="H102" i="149"/>
  <c r="H101" i="149"/>
  <c r="H100" i="149"/>
  <c r="F97" i="149"/>
  <c r="E97" i="149"/>
  <c r="D97" i="149"/>
  <c r="H96" i="149"/>
  <c r="G91" i="149"/>
  <c r="F91" i="149"/>
  <c r="H90" i="149"/>
  <c r="H89" i="149"/>
  <c r="H88" i="149"/>
  <c r="H87" i="149"/>
  <c r="H86" i="149"/>
  <c r="H85" i="149"/>
  <c r="H84" i="149"/>
  <c r="H83" i="149"/>
  <c r="H82" i="149"/>
  <c r="K81" i="149"/>
  <c r="H81" i="149"/>
  <c r="G77" i="149"/>
  <c r="F77" i="149"/>
  <c r="H76" i="149"/>
  <c r="H75" i="149"/>
  <c r="G71" i="149"/>
  <c r="F71" i="149"/>
  <c r="E71" i="149"/>
  <c r="D71" i="149"/>
  <c r="H70" i="149"/>
  <c r="H69" i="149"/>
  <c r="H68" i="149"/>
  <c r="H71" i="149" s="1"/>
  <c r="G65" i="149"/>
  <c r="F65" i="149"/>
  <c r="E65" i="149"/>
  <c r="D65" i="149"/>
  <c r="H64" i="149"/>
  <c r="H65" i="149" s="1"/>
  <c r="H63" i="149"/>
  <c r="H62" i="149"/>
  <c r="G59" i="149"/>
  <c r="F59" i="149"/>
  <c r="E59" i="149"/>
  <c r="D59" i="149"/>
  <c r="H58" i="149"/>
  <c r="H59" i="149" s="1"/>
  <c r="H57" i="149"/>
  <c r="H56" i="149"/>
  <c r="H53" i="149"/>
  <c r="G53" i="149"/>
  <c r="F53" i="149"/>
  <c r="E53" i="149"/>
  <c r="D53" i="149"/>
  <c r="H52" i="149"/>
  <c r="H51" i="149"/>
  <c r="H50" i="149"/>
  <c r="G47" i="149"/>
  <c r="F47" i="149"/>
  <c r="E47" i="149"/>
  <c r="D47" i="149"/>
  <c r="H46" i="149"/>
  <c r="H45" i="149"/>
  <c r="H44" i="149"/>
  <c r="H47" i="149" s="1"/>
  <c r="F42" i="149"/>
  <c r="F48" i="149" s="1"/>
  <c r="F54" i="149" s="1"/>
  <c r="F60" i="149" s="1"/>
  <c r="F66" i="149" s="1"/>
  <c r="F72" i="149" s="1"/>
  <c r="F78" i="149" s="1"/>
  <c r="F92" i="149" s="1"/>
  <c r="F98" i="149" s="1"/>
  <c r="F104" i="149" s="1"/>
  <c r="F110" i="149" s="1"/>
  <c r="E42" i="149"/>
  <c r="E48" i="149" s="1"/>
  <c r="E54" i="149" s="1"/>
  <c r="E60" i="149" s="1"/>
  <c r="E66" i="149" s="1"/>
  <c r="E72" i="149" s="1"/>
  <c r="G41" i="149"/>
  <c r="G42" i="149" s="1"/>
  <c r="G48" i="149" s="1"/>
  <c r="G54" i="149" s="1"/>
  <c r="G60" i="149" s="1"/>
  <c r="G66" i="149" s="1"/>
  <c r="G72" i="149" s="1"/>
  <c r="G78" i="149" s="1"/>
  <c r="G92" i="149" s="1"/>
  <c r="F41" i="149"/>
  <c r="E41" i="149"/>
  <c r="D41" i="149"/>
  <c r="H40" i="149"/>
  <c r="H39" i="149"/>
  <c r="H38" i="149"/>
  <c r="H37" i="149"/>
  <c r="H36" i="149"/>
  <c r="H35" i="149"/>
  <c r="H34" i="149"/>
  <c r="H33" i="149"/>
  <c r="H32" i="149"/>
  <c r="H31" i="149"/>
  <c r="H30" i="149"/>
  <c r="H29" i="149"/>
  <c r="H41" i="149" s="1"/>
  <c r="G27" i="149"/>
  <c r="F27" i="149"/>
  <c r="E27" i="149"/>
  <c r="D27" i="149"/>
  <c r="D42" i="149" s="1"/>
  <c r="H26" i="149"/>
  <c r="H25" i="149"/>
  <c r="H24" i="149"/>
  <c r="H23" i="149"/>
  <c r="H27" i="149" s="1"/>
  <c r="H42" i="149" s="1"/>
  <c r="H22" i="149"/>
  <c r="H21" i="149"/>
  <c r="H20" i="149"/>
  <c r="K80" i="150" l="1"/>
  <c r="I92" i="150" s="1"/>
  <c r="J111" i="150" s="1"/>
  <c r="D48" i="150"/>
  <c r="D54" i="150" s="1"/>
  <c r="D60" i="150" s="1"/>
  <c r="D66" i="150" s="1"/>
  <c r="D72" i="150" s="1"/>
  <c r="F112" i="150"/>
  <c r="F115" i="150" s="1"/>
  <c r="F116" i="150" s="1"/>
  <c r="H42" i="150"/>
  <c r="E74" i="150"/>
  <c r="E77" i="150" s="1"/>
  <c r="E78" i="150" s="1"/>
  <c r="H109" i="150"/>
  <c r="H48" i="149"/>
  <c r="H54" i="149" s="1"/>
  <c r="H60" i="149" s="1"/>
  <c r="H66" i="149" s="1"/>
  <c r="H72" i="149" s="1"/>
  <c r="H109" i="149"/>
  <c r="J121" i="149"/>
  <c r="K121" i="149" s="1"/>
  <c r="L121" i="149" s="1"/>
  <c r="E74" i="149"/>
  <c r="E77" i="149" s="1"/>
  <c r="E78" i="149" s="1"/>
  <c r="F112" i="149"/>
  <c r="F115" i="149" s="1"/>
  <c r="F116" i="149"/>
  <c r="K80" i="149"/>
  <c r="I92" i="149" s="1"/>
  <c r="J111" i="149" s="1"/>
  <c r="D48" i="149"/>
  <c r="D54" i="149" s="1"/>
  <c r="D60" i="149" s="1"/>
  <c r="D66" i="149" s="1"/>
  <c r="D72" i="149" s="1"/>
  <c r="J122" i="149"/>
  <c r="L116" i="144"/>
  <c r="E41" i="144"/>
  <c r="E92" i="150" l="1"/>
  <c r="E98" i="150" s="1"/>
  <c r="E104" i="150" s="1"/>
  <c r="E110" i="150" s="1"/>
  <c r="E80" i="150"/>
  <c r="E91" i="150" s="1"/>
  <c r="F118" i="150"/>
  <c r="F121" i="150" s="1"/>
  <c r="F122" i="150" s="1"/>
  <c r="H48" i="150"/>
  <c r="H54" i="150" s="1"/>
  <c r="H60" i="150" s="1"/>
  <c r="H66" i="150" s="1"/>
  <c r="H72" i="150" s="1"/>
  <c r="D74" i="150"/>
  <c r="L112" i="150"/>
  <c r="L111" i="150"/>
  <c r="K111" i="150"/>
  <c r="E80" i="149"/>
  <c r="E91" i="149" s="1"/>
  <c r="E92" i="149" s="1"/>
  <c r="E98" i="149" s="1"/>
  <c r="E104" i="149" s="1"/>
  <c r="E110" i="149" s="1"/>
  <c r="F118" i="149"/>
  <c r="F121" i="149" s="1"/>
  <c r="F122" i="149" s="1"/>
  <c r="D74" i="149"/>
  <c r="L111" i="149"/>
  <c r="K111" i="149"/>
  <c r="L112" i="149"/>
  <c r="H85" i="144"/>
  <c r="H86" i="144"/>
  <c r="H87" i="144"/>
  <c r="H88" i="144"/>
  <c r="H89" i="144"/>
  <c r="H90" i="144"/>
  <c r="H74" i="150" l="1"/>
  <c r="H77" i="150" s="1"/>
  <c r="H78" i="150" s="1"/>
  <c r="D77" i="150"/>
  <c r="D78" i="150" s="1"/>
  <c r="E112" i="150"/>
  <c r="E115" i="150" s="1"/>
  <c r="E116" i="150" s="1"/>
  <c r="E112" i="149"/>
  <c r="E115" i="149" s="1"/>
  <c r="E116" i="149" s="1"/>
  <c r="H74" i="149"/>
  <c r="H77" i="149" s="1"/>
  <c r="H78" i="149" s="1"/>
  <c r="D77" i="149"/>
  <c r="D78" i="149" s="1"/>
  <c r="H35" i="144"/>
  <c r="H36" i="144"/>
  <c r="H37" i="144"/>
  <c r="H38" i="144"/>
  <c r="H39" i="144"/>
  <c r="H24" i="144"/>
  <c r="H25" i="144"/>
  <c r="E122" i="150" l="1"/>
  <c r="E118" i="150"/>
  <c r="E121" i="150" s="1"/>
  <c r="D80" i="150"/>
  <c r="E118" i="149"/>
  <c r="E121" i="149" s="1"/>
  <c r="E122" i="149" s="1"/>
  <c r="D80" i="149"/>
  <c r="B106" i="144"/>
  <c r="F41" i="144"/>
  <c r="G91" i="144"/>
  <c r="H82" i="144"/>
  <c r="H83" i="144"/>
  <c r="H84" i="144"/>
  <c r="G41" i="144"/>
  <c r="H33" i="144"/>
  <c r="H34" i="144"/>
  <c r="H40" i="144"/>
  <c r="D41" i="144"/>
  <c r="H30" i="144"/>
  <c r="H31" i="144"/>
  <c r="H32" i="144"/>
  <c r="G27" i="144"/>
  <c r="F27" i="144"/>
  <c r="H22" i="144"/>
  <c r="H80" i="150" l="1"/>
  <c r="D91" i="150"/>
  <c r="D92" i="150" s="1"/>
  <c r="D98" i="150" s="1"/>
  <c r="D104" i="150" s="1"/>
  <c r="D110" i="150" s="1"/>
  <c r="H80" i="149"/>
  <c r="D91" i="149"/>
  <c r="D92" i="149" s="1"/>
  <c r="D98" i="149" s="1"/>
  <c r="D104" i="149" s="1"/>
  <c r="D110" i="149" s="1"/>
  <c r="J116" i="144"/>
  <c r="G106" i="144"/>
  <c r="H91" i="150" l="1"/>
  <c r="H92" i="150" s="1"/>
  <c r="J109" i="150"/>
  <c r="D112" i="150"/>
  <c r="D112" i="149"/>
  <c r="H91" i="149"/>
  <c r="H92" i="149" s="1"/>
  <c r="J109" i="149"/>
  <c r="H23" i="144"/>
  <c r="G95" i="150" l="1"/>
  <c r="H95" i="150" s="1"/>
  <c r="G94" i="150"/>
  <c r="N116" i="150"/>
  <c r="I116" i="150"/>
  <c r="D115" i="150"/>
  <c r="D116" i="150" s="1"/>
  <c r="D115" i="149"/>
  <c r="D116" i="149" s="1"/>
  <c r="G95" i="149"/>
  <c r="H95" i="149" s="1"/>
  <c r="G94" i="149"/>
  <c r="N116" i="149"/>
  <c r="I116" i="149"/>
  <c r="F91" i="144"/>
  <c r="H94" i="150" l="1"/>
  <c r="G97" i="150"/>
  <c r="D118" i="150"/>
  <c r="D118" i="149"/>
  <c r="H94" i="149"/>
  <c r="G97" i="149"/>
  <c r="H81" i="144"/>
  <c r="D121" i="150" l="1"/>
  <c r="D122" i="150" s="1"/>
  <c r="G98" i="150"/>
  <c r="G104" i="150" s="1"/>
  <c r="G110" i="150" s="1"/>
  <c r="H97" i="150"/>
  <c r="H98" i="150" s="1"/>
  <c r="H104" i="150" s="1"/>
  <c r="H110" i="150" s="1"/>
  <c r="D121" i="149"/>
  <c r="D122" i="149" s="1"/>
  <c r="H97" i="149"/>
  <c r="H98" i="149" s="1"/>
  <c r="H104" i="149" s="1"/>
  <c r="H110" i="149" s="1"/>
  <c r="G98" i="149"/>
  <c r="G104" i="149" s="1"/>
  <c r="G110" i="149" s="1"/>
  <c r="H20" i="144"/>
  <c r="H21" i="144"/>
  <c r="H26" i="144"/>
  <c r="D27" i="144"/>
  <c r="E27" i="144"/>
  <c r="H29" i="144"/>
  <c r="H41" i="144" s="1"/>
  <c r="K81" i="144"/>
  <c r="H44" i="144"/>
  <c r="H45" i="144"/>
  <c r="H46" i="144"/>
  <c r="D47" i="144"/>
  <c r="E47" i="144"/>
  <c r="F47" i="144"/>
  <c r="G47" i="144"/>
  <c r="H50" i="144"/>
  <c r="H51" i="144"/>
  <c r="H52" i="144"/>
  <c r="D53" i="144"/>
  <c r="E53" i="144"/>
  <c r="F53" i="144"/>
  <c r="G53" i="144"/>
  <c r="H56" i="144"/>
  <c r="H57" i="144"/>
  <c r="H58" i="144"/>
  <c r="D59" i="144"/>
  <c r="E59" i="144"/>
  <c r="F59" i="144"/>
  <c r="G59" i="144"/>
  <c r="H62" i="144"/>
  <c r="H63" i="144"/>
  <c r="H64" i="144"/>
  <c r="D65" i="144"/>
  <c r="E65" i="144"/>
  <c r="F65" i="144"/>
  <c r="G65" i="144"/>
  <c r="H68" i="144"/>
  <c r="H69" i="144"/>
  <c r="H70" i="144"/>
  <c r="D71" i="144"/>
  <c r="E71" i="144"/>
  <c r="F71" i="144"/>
  <c r="G71" i="144"/>
  <c r="H75" i="144"/>
  <c r="H76" i="144"/>
  <c r="H96" i="144"/>
  <c r="D97" i="144"/>
  <c r="E97" i="144"/>
  <c r="F97" i="144"/>
  <c r="H100" i="144"/>
  <c r="H101" i="144"/>
  <c r="H102" i="144"/>
  <c r="D103" i="144"/>
  <c r="E103" i="144"/>
  <c r="F103" i="144"/>
  <c r="G103" i="144"/>
  <c r="H107" i="144"/>
  <c r="H108" i="144"/>
  <c r="D109" i="144"/>
  <c r="E109" i="144"/>
  <c r="F109" i="144"/>
  <c r="H113" i="144"/>
  <c r="H114" i="144"/>
  <c r="H119" i="144"/>
  <c r="H120" i="144"/>
  <c r="G112" i="150" l="1"/>
  <c r="G112" i="149"/>
  <c r="H47" i="144"/>
  <c r="H65" i="144"/>
  <c r="H59" i="144"/>
  <c r="G42" i="144"/>
  <c r="G48" i="144" s="1"/>
  <c r="G54" i="144" s="1"/>
  <c r="G60" i="144" s="1"/>
  <c r="G66" i="144" s="1"/>
  <c r="G72" i="144" s="1"/>
  <c r="H27" i="144"/>
  <c r="H53" i="144"/>
  <c r="F42" i="144"/>
  <c r="H103" i="144"/>
  <c r="D42" i="144"/>
  <c r="E42" i="144"/>
  <c r="E48" i="144" s="1"/>
  <c r="E54" i="144" s="1"/>
  <c r="E60" i="144" s="1"/>
  <c r="E66" i="144" s="1"/>
  <c r="E72" i="144" s="1"/>
  <c r="E74" i="144" s="1"/>
  <c r="H71" i="144"/>
  <c r="G109" i="144"/>
  <c r="H106" i="144"/>
  <c r="J121" i="144" s="1"/>
  <c r="K121" i="144" s="1"/>
  <c r="L121" i="144" s="1"/>
  <c r="G115" i="150" l="1"/>
  <c r="G116" i="150" s="1"/>
  <c r="H112" i="150"/>
  <c r="H115" i="150" s="1"/>
  <c r="H116" i="150" s="1"/>
  <c r="G115" i="149"/>
  <c r="G116" i="149" s="1"/>
  <c r="H112" i="149"/>
  <c r="H115" i="149" s="1"/>
  <c r="H116" i="149" s="1"/>
  <c r="K80" i="144"/>
  <c r="I92" i="144" s="1"/>
  <c r="J111" i="144" s="1"/>
  <c r="J122" i="144"/>
  <c r="D48" i="144"/>
  <c r="D54" i="144" s="1"/>
  <c r="D60" i="144" s="1"/>
  <c r="D66" i="144" s="1"/>
  <c r="D72" i="144" s="1"/>
  <c r="D74" i="144" s="1"/>
  <c r="E77" i="144"/>
  <c r="E78" i="144" s="1"/>
  <c r="E80" i="144" s="1"/>
  <c r="F48" i="144"/>
  <c r="F54" i="144" s="1"/>
  <c r="F60" i="144" s="1"/>
  <c r="F66" i="144" s="1"/>
  <c r="F72" i="144" s="1"/>
  <c r="H109" i="144"/>
  <c r="H42" i="144"/>
  <c r="F77" i="144"/>
  <c r="G77" i="144"/>
  <c r="G78" i="144" s="1"/>
  <c r="G92" i="144" s="1"/>
  <c r="J123" i="150" l="1"/>
  <c r="I118" i="150"/>
  <c r="J123" i="149"/>
  <c r="I118" i="149"/>
  <c r="G118" i="149"/>
  <c r="K111" i="144"/>
  <c r="L111" i="144"/>
  <c r="L112" i="144"/>
  <c r="H48" i="144"/>
  <c r="H54" i="144" s="1"/>
  <c r="H60" i="144" s="1"/>
  <c r="H66" i="144" s="1"/>
  <c r="H72" i="144" s="1"/>
  <c r="F78" i="144"/>
  <c r="G121" i="150" l="1"/>
  <c r="G122" i="150" s="1"/>
  <c r="H118" i="150"/>
  <c r="H121" i="150" s="1"/>
  <c r="H122" i="150" s="1"/>
  <c r="H126" i="144" s="1"/>
  <c r="G121" i="149"/>
  <c r="G122" i="149" s="1"/>
  <c r="H118" i="149"/>
  <c r="H121" i="149" s="1"/>
  <c r="H122" i="149" s="1"/>
  <c r="H74" i="144"/>
  <c r="H77" i="144" s="1"/>
  <c r="H78" i="144" s="1"/>
  <c r="D77" i="144"/>
  <c r="D78" i="144" s="1"/>
  <c r="D80" i="144" s="1"/>
  <c r="E91" i="144"/>
  <c r="E92" i="144" s="1"/>
  <c r="E98" i="144" s="1"/>
  <c r="E104" i="144" s="1"/>
  <c r="E110" i="144" s="1"/>
  <c r="E112" i="144" s="1"/>
  <c r="F92" i="144"/>
  <c r="F98" i="144" s="1"/>
  <c r="F104" i="144" s="1"/>
  <c r="F110" i="144" s="1"/>
  <c r="F112" i="144" s="1"/>
  <c r="F115" i="144" l="1"/>
  <c r="F116" i="144" s="1"/>
  <c r="E115" i="144"/>
  <c r="E116" i="144" s="1"/>
  <c r="D91" i="144"/>
  <c r="D92" i="144" s="1"/>
  <c r="D98" i="144" s="1"/>
  <c r="D104" i="144" s="1"/>
  <c r="D110" i="144" s="1"/>
  <c r="D112" i="144" s="1"/>
  <c r="H80" i="144"/>
  <c r="J109" i="144" s="1"/>
  <c r="F118" i="144" l="1"/>
  <c r="F121" i="144" s="1"/>
  <c r="F122" i="144" s="1"/>
  <c r="E118" i="144"/>
  <c r="E121" i="144" s="1"/>
  <c r="E122" i="144" s="1"/>
  <c r="H91" i="144"/>
  <c r="D115" i="144"/>
  <c r="D116" i="144" s="1"/>
  <c r="H92" i="144" l="1"/>
  <c r="N116" i="144" s="1"/>
  <c r="D118" i="144"/>
  <c r="D121" i="144" s="1"/>
  <c r="D122" i="144" s="1"/>
  <c r="G94" i="144" l="1"/>
  <c r="G95" i="144"/>
  <c r="H95" i="144" s="1"/>
  <c r="I116" i="144"/>
  <c r="H94" i="144" l="1"/>
  <c r="G97" i="144"/>
  <c r="H97" i="144" s="1"/>
  <c r="H98" i="144" s="1"/>
  <c r="H104" i="144" s="1"/>
  <c r="H110" i="144" s="1"/>
  <c r="G98" i="144"/>
  <c r="G104" i="144" s="1"/>
  <c r="G110" i="144" s="1"/>
  <c r="G112" i="144" s="1"/>
  <c r="G115" i="144" s="1"/>
  <c r="G116" i="144" s="1"/>
  <c r="G118" i="144" l="1"/>
  <c r="H118" i="144" s="1"/>
  <c r="H112" i="144"/>
  <c r="H121" i="144" l="1"/>
  <c r="G121" i="144"/>
  <c r="G122" i="144" s="1"/>
  <c r="H115" i="144"/>
  <c r="H116" i="144" s="1"/>
  <c r="I118" i="144" l="1"/>
  <c r="J123" i="144"/>
  <c r="H122" i="1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  <author>Александр</author>
    <author>EA-IRBIS-SM3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  <comment ref="B80" authorId="1" shapeId="0" xr:uid="{C7F04891-0574-423F-A6F4-4BCBE5F27DF3}">
      <text>
        <r>
          <rPr>
            <b/>
            <sz val="9"/>
            <color indexed="81"/>
            <rFont val="Tahoma"/>
            <family val="2"/>
            <charset val="204"/>
          </rPr>
          <t>Приказ Минстроя России № 325/пр от 25.05.2021</t>
        </r>
      </text>
    </comment>
    <comment ref="I106" authorId="1" shapeId="0" xr:uid="{B7A4BF45-C569-4DEB-ABD7-52FA4EC7AA57}">
      <text>
        <r>
          <rPr>
            <b/>
            <sz val="9"/>
            <color indexed="81"/>
            <rFont val="Tahoma"/>
            <family val="2"/>
            <charset val="204"/>
          </rPr>
          <t>Пишем сумму ПИР из договора (БЕЗ НДС)</t>
        </r>
      </text>
    </comment>
    <comment ref="L111" authorId="2" shapeId="0" xr:uid="{8323BF60-BE7F-4A25-9002-8DE9BA6F15CB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с НДС с учетом тендерного снижения, которая получается в итоговом выполнении по всему объекту КС-3</t>
        </r>
      </text>
    </comment>
    <comment ref="M111" authorId="2" shapeId="0" xr:uid="{F5E966DA-4434-46D7-9089-5F34EDF4B393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Процент Тендерного снижения из договора</t>
        </r>
      </text>
    </comment>
    <comment ref="L112" authorId="2" shapeId="0" xr:uid="{72AF9AB1-AD98-4936-B780-162BC85C201E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без НДС с учетом тендерного снижения
При разбивке не должно быть превышения этой суммы по сумме из Договора</t>
        </r>
      </text>
    </comment>
    <comment ref="L115" authorId="1" shapeId="0" xr:uid="{A5981090-02F9-4D03-8904-51356DBACA93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Начальная цена закупки</t>
        </r>
      </text>
    </comment>
    <comment ref="K116" authorId="1" shapeId="0" xr:uid="{D9750B2B-4E85-4432-BDD0-04CE8BD2772D}">
      <text>
        <r>
          <rPr>
            <b/>
            <sz val="9"/>
            <color indexed="81"/>
            <rFont val="Tahoma"/>
            <family val="2"/>
            <charset val="204"/>
          </rPr>
          <t>Берем из договора "Расчет договорной цены" на весь объект без НДС</t>
        </r>
      </text>
    </comment>
    <comment ref="L116" authorId="1" shapeId="0" xr:uid="{9BC617F4-F4A5-4331-B652-B4FEF8CEEC5C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Берем из ЕА2025 из ячейки О "Начальная цена закупки с НДС" или из "Конкурсной документации --&gt; "Расчет стоимости лота". Переводим сумму в БЕЗ НДС</t>
        </r>
      </text>
    </comment>
    <comment ref="J118" authorId="1" shapeId="0" xr:uid="{35CBA395-9263-44F3-97AA-D544B0C5EDBD}">
      <text>
        <r>
          <rPr>
            <b/>
            <sz val="9"/>
            <color indexed="81"/>
            <rFont val="Tahoma"/>
            <family val="2"/>
            <charset val="204"/>
          </rPr>
          <t>Конкурсная документация--&gt; Расчет сметной стоимости инвестиционного проекта (ИП) по титутулу (БЕЗ НДС)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  <author>Александр</author>
    <author>EA-IRBIS-SM3</author>
  </authors>
  <commentList>
    <comment ref="D15" authorId="0" shapeId="0" xr:uid="{5D8C675F-AE0A-46BA-A9A0-5117A9F187F0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  <comment ref="B80" authorId="1" shapeId="0" xr:uid="{21E7E9A3-0328-4D85-A420-9EC63C61329E}">
      <text>
        <r>
          <rPr>
            <b/>
            <sz val="9"/>
            <color indexed="81"/>
            <rFont val="Tahoma"/>
            <family val="2"/>
            <charset val="204"/>
          </rPr>
          <t>Приказ Минстроя России № 325/пр от 25.05.2021</t>
        </r>
      </text>
    </comment>
    <comment ref="I106" authorId="1" shapeId="0" xr:uid="{F7ED2384-90F5-4889-AA25-72703C3C4F63}">
      <text>
        <r>
          <rPr>
            <b/>
            <sz val="9"/>
            <color indexed="81"/>
            <rFont val="Tahoma"/>
            <family val="2"/>
            <charset val="204"/>
          </rPr>
          <t>Пишем сумму ПИР из договора (БЕЗ НДС)</t>
        </r>
      </text>
    </comment>
    <comment ref="L111" authorId="2" shapeId="0" xr:uid="{97B0C585-FB65-42AF-AE4E-58656FB59402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с НДС с учетом тендерного снижения, которая получается в итоговом выполнении по всему объекту КС-3</t>
        </r>
      </text>
    </comment>
    <comment ref="M111" authorId="2" shapeId="0" xr:uid="{5665F2C7-0346-4609-BD32-4499F6CC4582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Процент Тендерного снижения из договора</t>
        </r>
      </text>
    </comment>
    <comment ref="L112" authorId="2" shapeId="0" xr:uid="{D7D278C9-F1B3-4220-B0DB-3BF418A544F2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без НДС с учетом тендерного снижения
При разбивке не должно быть превышения этой суммы по сумме из Договора</t>
        </r>
      </text>
    </comment>
    <comment ref="L115" authorId="1" shapeId="0" xr:uid="{02F2E45B-BD25-4630-8C45-C531A3228C24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Начальная цена закупки</t>
        </r>
      </text>
    </comment>
    <comment ref="K116" authorId="1" shapeId="0" xr:uid="{38AB2B67-EE2D-4B2D-8160-09DB41EC91D2}">
      <text>
        <r>
          <rPr>
            <b/>
            <sz val="9"/>
            <color indexed="81"/>
            <rFont val="Tahoma"/>
            <family val="2"/>
            <charset val="204"/>
          </rPr>
          <t>Берем из договора "Расчет договорной цены" на весь объект без НДС</t>
        </r>
      </text>
    </comment>
    <comment ref="L116" authorId="1" shapeId="0" xr:uid="{8C97188F-471F-4614-BAB4-3B4B9FFC795C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Берем из ЕА2025 из ячейки О "Начальная цена закупки с НДС" или из "Конкурсной документации --&gt; "Расчет стоимости лота". Переводим сумму в БЕЗ НДС</t>
        </r>
      </text>
    </comment>
    <comment ref="J118" authorId="1" shapeId="0" xr:uid="{1EB747C1-E500-4105-9913-84141088C715}">
      <text>
        <r>
          <rPr>
            <b/>
            <sz val="9"/>
            <color indexed="81"/>
            <rFont val="Tahoma"/>
            <family val="2"/>
            <charset val="204"/>
          </rPr>
          <t>Конкурсная документация--&gt; Расчет сметной стоимости инвестиционного проекта (ИП) по титутулу (БЕЗ НДС)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  <author>Александр</author>
    <author>EA-IRBIS-SM3</author>
  </authors>
  <commentList>
    <comment ref="D15" authorId="0" shapeId="0" xr:uid="{84F9DE33-7142-4363-B6B6-7022073342A4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  <comment ref="B80" authorId="1" shapeId="0" xr:uid="{CA91C1CD-89C3-4977-8BDD-1EAA48B09D84}">
      <text>
        <r>
          <rPr>
            <b/>
            <sz val="9"/>
            <color indexed="81"/>
            <rFont val="Tahoma"/>
            <family val="2"/>
            <charset val="204"/>
          </rPr>
          <t>Приказ Минстроя России № 325/пр от 25.05.2021</t>
        </r>
      </text>
    </comment>
    <comment ref="I106" authorId="1" shapeId="0" xr:uid="{27588B59-1219-42FE-A417-86B40E21D165}">
      <text>
        <r>
          <rPr>
            <b/>
            <sz val="9"/>
            <color indexed="81"/>
            <rFont val="Tahoma"/>
            <family val="2"/>
            <charset val="204"/>
          </rPr>
          <t>Пишем сумму ПИР из договора (БЕЗ НДС)</t>
        </r>
      </text>
    </comment>
    <comment ref="L111" authorId="2" shapeId="0" xr:uid="{BF1E1E90-1C78-4EB8-B7BE-43AFC13BA8B4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с НДС с учетом тендерного снижения, которая получается в итоговом выполнении по всему объекту КС-3</t>
        </r>
      </text>
    </comment>
    <comment ref="M111" authorId="2" shapeId="0" xr:uid="{2F1E94D5-D728-4D88-BE6C-6DAAD03BDCA5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Процент Тендерного снижения из договора</t>
        </r>
      </text>
    </comment>
    <comment ref="L112" authorId="2" shapeId="0" xr:uid="{9E175771-28F6-4330-9BCC-F4E7A70FAC4D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без НДС с учетом тендерного снижения
При разбивке не должно быть превышения этой суммы по сумме из Договора</t>
        </r>
      </text>
    </comment>
    <comment ref="L115" authorId="1" shapeId="0" xr:uid="{CFE13A8B-4D26-4B18-B0D7-E2833F0AA6CE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Начальная цена закупки</t>
        </r>
      </text>
    </comment>
    <comment ref="K116" authorId="1" shapeId="0" xr:uid="{0F9649AD-8D99-4D28-BBB3-614810B1DE8C}">
      <text>
        <r>
          <rPr>
            <b/>
            <sz val="9"/>
            <color indexed="81"/>
            <rFont val="Tahoma"/>
            <family val="2"/>
            <charset val="204"/>
          </rPr>
          <t>Берем из договора "Расчет договорной цены" на весь объект без НДС</t>
        </r>
      </text>
    </comment>
    <comment ref="L116" authorId="1" shapeId="0" xr:uid="{5542EAFA-8123-4F3D-895F-6A622DC28DFB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Берем из ЕА2025 из ячейки О "Начальная цена закупки с НДС" или из "Конкурсной документации --&gt; "Расчет стоимости лота". Переводим сумму в БЕЗ НДС</t>
        </r>
      </text>
    </comment>
    <comment ref="J118" authorId="1" shapeId="0" xr:uid="{CAFF765E-B449-48A9-8867-FE2FC256A8CC}">
      <text>
        <r>
          <rPr>
            <b/>
            <sz val="9"/>
            <color indexed="81"/>
            <rFont val="Tahoma"/>
            <family val="2"/>
            <charset val="204"/>
          </rPr>
          <t>Конкурсная документация--&gt; Расчет сметной стоимости инвестиционного проекта (ИП) по титутулу (БЕЗ НДС)</t>
        </r>
      </text>
    </comment>
  </commentList>
</comments>
</file>

<file path=xl/sharedStrings.xml><?xml version="1.0" encoding="utf-8"?>
<sst xmlns="http://schemas.openxmlformats.org/spreadsheetml/2006/main" count="306" uniqueCount="98">
  <si>
    <t>"УТВЕРЖДАЮ"</t>
  </si>
  <si>
    <t>№ п/п</t>
  </si>
  <si>
    <t>Номера сметных расчетов и смет</t>
  </si>
  <si>
    <t>Наименование глав, объектов, работ и затрат</t>
  </si>
  <si>
    <t>Глава 2. Основные объекты строительства</t>
  </si>
  <si>
    <t>Глава 8. Временные здания и сооружения</t>
  </si>
  <si>
    <t>Глава 9. Прочие работы и затраты</t>
  </si>
  <si>
    <t>Возмещение дополнительных затрат при производстве строительно-монтажных работ в зимнее время - 1,9%</t>
  </si>
  <si>
    <t xml:space="preserve">Проектные работы </t>
  </si>
  <si>
    <t>м.п.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</si>
  <si>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</si>
  <si>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</si>
  <si>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</si>
  <si>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</si>
  <si>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</si>
  <si>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</si>
  <si>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</si>
  <si>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</si>
  <si>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</si>
  <si>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</si>
  <si>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</si>
  <si>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</si>
  <si>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</si>
  <si>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</si>
  <si>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</si>
  <si>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</si>
  <si>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</si>
  <si>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</si>
  <si>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</si>
  <si>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</si>
  <si>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</si>
  <si>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</si>
  <si>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</si>
  <si>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</si>
  <si>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</si>
  <si>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</si>
  <si>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</si>
  <si>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Итого: по главе 8</t>
  </si>
  <si>
    <t>Итого: по главам 1-8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</si>
  <si>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</si>
  <si>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</si>
  <si>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</si>
  <si>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</si>
  <si>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</si>
  <si>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</si>
  <si>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</si>
  <si>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</si>
  <si>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>Итого: по главе 12</t>
  </si>
  <si>
    <t>Итого: по главам 1-12</t>
  </si>
  <si>
    <t>Непредвиденные затраты</t>
  </si>
  <si>
    <t>Итого: Непредвиденные затраты</t>
  </si>
  <si>
    <t>Итого с непредвиденными</t>
  </si>
  <si>
    <t>Средства на покрытие затрат по уплате налога на добавленную стоимость</t>
  </si>
  <si>
    <t xml:space="preserve">Средства на покрытие затрат по уплате налога на добавленную стоимость </t>
  </si>
  <si>
    <t>Итого НДС</t>
  </si>
  <si>
    <t>ВСЕГО по сводному сметному расчету с НДС</t>
  </si>
  <si>
    <t>НДС</t>
  </si>
  <si>
    <t>Изыскательные работы</t>
  </si>
  <si>
    <t>Смета 12-02</t>
  </si>
  <si>
    <t>Содержание службы заказчика-застройщика (технического надзора) строительства 2,14% (итог гл.1-9)</t>
  </si>
  <si>
    <t>Постановление РФ №468 от 21.06.2010г.</t>
  </si>
  <si>
    <t>Сметная стоимость (тыс. руб.)</t>
  </si>
  <si>
    <t>п.179 Методики № 421/пр от 04.08.2020</t>
  </si>
  <si>
    <t>Всего</t>
  </si>
  <si>
    <t>Разница</t>
  </si>
  <si>
    <t>дог</t>
  </si>
  <si>
    <t>ИП</t>
  </si>
  <si>
    <t>СМР ИП:</t>
  </si>
  <si>
    <t>СМР Дог.</t>
  </si>
  <si>
    <t>обор</t>
  </si>
  <si>
    <t>СМР</t>
  </si>
  <si>
    <t>02-01-01</t>
  </si>
  <si>
    <t>09-01-01</t>
  </si>
  <si>
    <t>ГСН81-05-02-2007 прил.4 п.2.6</t>
  </si>
  <si>
    <t>Приказ Минстроя России № 332/пр от 19.06.2020 п.25</t>
  </si>
  <si>
    <t>БЕЗ НДС</t>
  </si>
  <si>
    <t>С НДС</t>
  </si>
  <si>
    <t>Временные здания и сооружения  2,5%</t>
  </si>
  <si>
    <t>Непредвиденные затраты 3%</t>
  </si>
  <si>
    <t>Заместитель директора по капитальному строительству -начальник управления ЮЭС – филиала ПАО «Россети Московский регион»</t>
  </si>
  <si>
    <t>_______________________ А.Ю.Трощенков</t>
  </si>
  <si>
    <t>ПНР ВЛИ-0,4 кВ</t>
  </si>
  <si>
    <t>Строительство ВЛИ-0,4 кВ</t>
  </si>
  <si>
    <t>Генеральный директор АО "АРСЕНАЛ"</t>
  </si>
  <si>
    <t>С.В. Данько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</si>
  <si>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</si>
  <si>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</si>
  <si>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НЦЗ</t>
  </si>
  <si>
    <t>Сумма С ТС</t>
  </si>
  <si>
    <t>ТС в %</t>
  </si>
  <si>
    <t>"_____"________________ 2026 г.</t>
  </si>
  <si>
    <t>НДС - 22 %</t>
  </si>
  <si>
    <t>01-01-01</t>
  </si>
  <si>
    <t>Вынос в натуру осей трассы воздушной линии ВЛИ-0,4 кВ</t>
  </si>
  <si>
    <t>2026.04</t>
  </si>
  <si>
    <t>Строительство ЛЭП-0,4 кВ от проект. ВЛИ-0,38 кВ (по дог-ру ТП №Ю8-25-302-259167(322518)), ПС №529 "Сидорово", в т.ч. ПИР, МО, г.о. Ступино Ю8-25-302-278188(526514)</t>
  </si>
  <si>
    <t xml:space="preserve">Договор № 353148-ПС от 29.12.2025 г. </t>
  </si>
  <si>
    <t>I-353148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</si>
</sst>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_);\(&quot;$&quot;#,##0\)"/>
    <numFmt numFmtId="167" formatCode="_-* #,##0.00000_р_._-;\-* #,##0.00000_р_._-;_-* &quot;-&quot;??_р_._-;_-@_-"/>
    <numFmt numFmtId="168" formatCode="#,##0.00000;[Red]#,##0.00000"/>
    <numFmt numFmtId="169" formatCode="#,##0.00000"/>
    <numFmt numFmtId="170" formatCode="_-* #,##0.00000\ _₽_-;\-* #,##0.00000\ _₽_-;_-* &quot;-&quot;??\ _₽_-;_-@_-"/>
    <numFmt numFmtId="171" formatCode="_-* #,##0.00000\ _₽_-;\-* #,##0.00000\ _₽_-;_-* &quot;-&quot;?????\ _₽_-;_-@_-"/>
    <numFmt numFmtId="172" formatCode="_-* #,##0.00\ _₽_-;\-* #,##0.00\ _₽_-;_-* &quot;-&quot;?????\ _₽_-;_-@_-"/>
    <numFmt numFmtId="173" formatCode="_-* #,##0.00\ _₽_-;\-* #,##0.00\ _₽_-;_-* &quot;-&quot;???\ _₽_-;_-@_-"/>
    <numFmt numFmtId="174" formatCode="#,##0.00000_ ;\-#,##0.00000\ "/>
  </numFmts>
  <fonts count="72" x14ac:knownFonts="1">
    <font>
      <sz val="8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ourier New"/>
      <family val="3"/>
      <charset val="204"/>
    </font>
    <font>
      <sz val="8"/>
      <name val="Courier New"/>
      <family val="3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indexed="6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FF00"/>
      <name val="Calibri"/>
      <family val="2"/>
      <charset val="204"/>
    </font>
    <font>
      <b/>
      <sz val="16"/>
      <color rgb="FFFFFF00"/>
      <name val="Calibri"/>
      <family val="2"/>
      <charset val="204"/>
      <scheme val="minor"/>
    </font>
    <font>
      <b/>
      <u val="singleAccounting"/>
      <sz val="16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9">
    <xf numFmtId="0" fontId="0" fillId="0" borderId="0" applyNumberFormat="0"/>
    <xf numFmtId="0" fontId="13" fillId="0" borderId="1">
      <alignment horizont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3" fillId="0" borderId="1">
      <alignment horizontal="center"/>
    </xf>
    <xf numFmtId="0" fontId="13" fillId="0" borderId="0">
      <alignment vertical="top"/>
    </xf>
    <xf numFmtId="0" fontId="13" fillId="0" borderId="0">
      <alignment horizontal="right" vertical="top" wrapText="1"/>
    </xf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1">
      <alignment horizontal="center" wrapText="1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4" fillId="0" borderId="0"/>
    <xf numFmtId="0" fontId="11" fillId="0" borderId="0" applyNumberFormat="0"/>
    <xf numFmtId="0" fontId="12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1" fillId="0" borderId="0" applyNumberFormat="0"/>
    <xf numFmtId="0" fontId="14" fillId="0" borderId="0"/>
    <xf numFmtId="0" fontId="12" fillId="0" borderId="0"/>
    <xf numFmtId="0" fontId="19" fillId="0" borderId="0"/>
    <xf numFmtId="0" fontId="21" fillId="0" borderId="0"/>
    <xf numFmtId="0" fontId="22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/>
    <xf numFmtId="0" fontId="11" fillId="0" borderId="0"/>
    <xf numFmtId="0" fontId="11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 applyNumberFormat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31" fillId="0" borderId="0"/>
    <xf numFmtId="0" fontId="32" fillId="0" borderId="0"/>
    <xf numFmtId="0" fontId="11" fillId="0" borderId="0"/>
    <xf numFmtId="0" fontId="32" fillId="0" borderId="0"/>
    <xf numFmtId="0" fontId="32" fillId="0" borderId="0"/>
    <xf numFmtId="0" fontId="15" fillId="0" borderId="0"/>
    <xf numFmtId="0" fontId="13" fillId="0" borderId="0"/>
    <xf numFmtId="0" fontId="13" fillId="0" borderId="1">
      <alignment horizontal="center" wrapText="1"/>
    </xf>
    <xf numFmtId="0" fontId="13" fillId="0" borderId="1">
      <alignment horizontal="center"/>
    </xf>
    <xf numFmtId="0" fontId="13" fillId="0" borderId="1">
      <alignment horizontal="center" wrapText="1"/>
    </xf>
    <xf numFmtId="0" fontId="14" fillId="0" borderId="0"/>
    <xf numFmtId="0" fontId="14" fillId="0" borderId="0"/>
    <xf numFmtId="0" fontId="14" fillId="0" borderId="0"/>
    <xf numFmtId="0" fontId="13" fillId="0" borderId="0">
      <alignment horizontal="center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>
      <alignment horizontal="left" vertical="top"/>
    </xf>
    <xf numFmtId="0" fontId="13" fillId="0" borderId="0"/>
    <xf numFmtId="0" fontId="20" fillId="0" borderId="0"/>
    <xf numFmtId="0" fontId="20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10" fillId="0" borderId="0"/>
    <xf numFmtId="0" fontId="14" fillId="0" borderId="0"/>
    <xf numFmtId="0" fontId="11" fillId="0" borderId="0"/>
    <xf numFmtId="0" fontId="10" fillId="0" borderId="0"/>
    <xf numFmtId="0" fontId="11" fillId="0" borderId="0" applyNumberFormat="0"/>
    <xf numFmtId="0" fontId="24" fillId="0" borderId="3"/>
    <xf numFmtId="0" fontId="9" fillId="0" borderId="0"/>
    <xf numFmtId="0" fontId="9" fillId="0" borderId="0"/>
    <xf numFmtId="0" fontId="40" fillId="0" borderId="0"/>
    <xf numFmtId="0" fontId="40" fillId="0" borderId="0"/>
    <xf numFmtId="0" fontId="42" fillId="0" borderId="0"/>
    <xf numFmtId="0" fontId="41" fillId="0" borderId="0"/>
    <xf numFmtId="0" fontId="41" fillId="0" borderId="0"/>
    <xf numFmtId="0" fontId="43" fillId="0" borderId="0" applyNumberFormat="0"/>
    <xf numFmtId="0" fontId="8" fillId="0" borderId="0"/>
    <xf numFmtId="0" fontId="8" fillId="0" borderId="0"/>
    <xf numFmtId="0" fontId="14" fillId="0" borderId="0"/>
    <xf numFmtId="9" fontId="14" fillId="0" borderId="0" applyFont="0" applyFill="0" applyBorder="0" applyAlignment="0" applyProtection="0"/>
    <xf numFmtId="0" fontId="44" fillId="0" borderId="0"/>
    <xf numFmtId="0" fontId="45" fillId="0" borderId="0"/>
    <xf numFmtId="0" fontId="24" fillId="0" borderId="0" applyNumberFormat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282">
    <xf numFmtId="0" fontId="0" fillId="0" borderId="0" xfId="0" applyNumberFormat="1"/>
    <xf numFmtId="0" fontId="6" fillId="0" borderId="0" xfId="179"/>
    <xf numFmtId="0" fontId="6" fillId="0" borderId="0" xfId="179" applyAlignment="1">
      <alignment horizontal="center" vertical="center"/>
    </xf>
    <xf numFmtId="0" fontId="6" fillId="0" borderId="0" xfId="179" applyAlignment="1">
      <alignment horizontal="center"/>
    </xf>
    <xf numFmtId="4" fontId="56" fillId="3" borderId="0" xfId="62" applyNumberFormat="1" applyFont="1" applyFill="1"/>
    <xf numFmtId="0" fontId="56" fillId="3" borderId="0" xfId="62" applyFont="1" applyFill="1"/>
    <xf numFmtId="0" fontId="52" fillId="0" borderId="0" xfId="179" applyFont="1" applyAlignment="1">
      <alignment horizontal="center" vertical="center"/>
    </xf>
    <xf numFmtId="0" fontId="49" fillId="0" borderId="0" xfId="179" applyFont="1" applyAlignment="1">
      <alignment horizontal="center" vertical="center"/>
    </xf>
    <xf numFmtId="0" fontId="49" fillId="0" borderId="0" xfId="179" applyFont="1"/>
    <xf numFmtId="0" fontId="49" fillId="0" borderId="0" xfId="179" applyFont="1" applyAlignment="1">
      <alignment vertical="center" wrapText="1"/>
    </xf>
    <xf numFmtId="0" fontId="50" fillId="0" borderId="0" xfId="179" applyFont="1"/>
    <xf numFmtId="0" fontId="55" fillId="0" borderId="0" xfId="179" applyFont="1"/>
    <xf numFmtId="0" fontId="58" fillId="0" borderId="0" xfId="179" applyFont="1"/>
    <xf numFmtId="0" fontId="59" fillId="0" borderId="0" xfId="179" applyFont="1"/>
    <xf numFmtId="0" fontId="59" fillId="0" borderId="0" xfId="179" applyFont="1" applyAlignment="1">
      <alignment vertical="top" wrapText="1"/>
    </xf>
    <xf numFmtId="0" fontId="59" fillId="0" borderId="0" xfId="179" applyFont="1" applyAlignment="1">
      <alignment wrapText="1"/>
    </xf>
    <xf numFmtId="0" fontId="59" fillId="0" borderId="0" xfId="179" applyFont="1" applyAlignment="1">
      <alignment horizontal="center"/>
    </xf>
    <xf numFmtId="0" fontId="59" fillId="0" borderId="0" xfId="179" applyFont="1" applyAlignment="1">
      <alignment horizontal="center" vertical="top" wrapText="1"/>
    </xf>
    <xf numFmtId="0" fontId="60" fillId="0" borderId="0" xfId="179" applyFont="1"/>
    <xf numFmtId="0" fontId="60" fillId="0" borderId="0" xfId="179" applyFont="1" applyAlignment="1">
      <alignment horizontal="left" vertical="center"/>
    </xf>
    <xf numFmtId="0" fontId="60" fillId="0" borderId="0" xfId="179" applyFont="1" applyAlignment="1">
      <alignment horizontal="center"/>
    </xf>
    <xf numFmtId="0" fontId="60" fillId="0" borderId="0" xfId="179" applyFont="1" applyAlignment="1">
      <alignment horizontal="left"/>
    </xf>
    <xf numFmtId="0" fontId="60" fillId="0" borderId="8" xfId="179" applyFont="1" applyBorder="1" applyAlignment="1">
      <alignment horizontal="center" vertical="center"/>
    </xf>
    <xf numFmtId="0" fontId="60" fillId="0" borderId="8" xfId="179" applyFont="1" applyBorder="1" applyAlignment="1">
      <alignment horizontal="center" vertical="center" wrapText="1"/>
    </xf>
    <xf numFmtId="0" fontId="61" fillId="0" borderId="6" xfId="179" applyFont="1" applyBorder="1" applyAlignment="1">
      <alignment vertical="center" wrapText="1"/>
    </xf>
    <xf numFmtId="0" fontId="55" fillId="0" borderId="2" xfId="179" applyFont="1" applyBorder="1" applyAlignment="1">
      <alignment horizontal="center" vertical="center"/>
    </xf>
    <xf numFmtId="0" fontId="55" fillId="0" borderId="8" xfId="179" applyFont="1" applyBorder="1" applyAlignment="1">
      <alignment horizontal="center" vertical="center"/>
    </xf>
    <xf numFmtId="0" fontId="55" fillId="0" borderId="8" xfId="179" applyFont="1" applyBorder="1" applyAlignment="1">
      <alignment horizontal="justify" vertical="center"/>
    </xf>
    <xf numFmtId="165" fontId="60" fillId="0" borderId="8" xfId="180" applyFont="1" applyFill="1" applyBorder="1" applyAlignment="1">
      <alignment horizontal="center" vertical="center"/>
    </xf>
    <xf numFmtId="165" fontId="63" fillId="0" borderId="8" xfId="180" applyFont="1" applyFill="1" applyBorder="1" applyAlignment="1">
      <alignment horizontal="center" vertical="center"/>
    </xf>
    <xf numFmtId="167" fontId="60" fillId="0" borderId="8" xfId="180" applyNumberFormat="1" applyFont="1" applyFill="1" applyBorder="1" applyAlignment="1">
      <alignment horizontal="center" vertical="center"/>
    </xf>
    <xf numFmtId="167" fontId="62" fillId="0" borderId="8" xfId="180" applyNumberFormat="1" applyFont="1" applyFill="1" applyBorder="1" applyAlignment="1">
      <alignment horizontal="center" vertical="center"/>
    </xf>
    <xf numFmtId="167" fontId="63" fillId="0" borderId="8" xfId="180" applyNumberFormat="1" applyFont="1" applyFill="1" applyBorder="1" applyAlignment="1">
      <alignment horizontal="center" vertical="center"/>
    </xf>
    <xf numFmtId="167" fontId="61" fillId="0" borderId="8" xfId="180" applyNumberFormat="1" applyFont="1" applyFill="1" applyBorder="1" applyAlignment="1">
      <alignment horizontal="center" vertical="center"/>
    </xf>
    <xf numFmtId="165" fontId="61" fillId="0" borderId="8" xfId="180" applyFont="1" applyFill="1" applyBorder="1" applyAlignment="1">
      <alignment horizontal="center" vertical="center"/>
    </xf>
    <xf numFmtId="0" fontId="61" fillId="0" borderId="6" xfId="179" applyFont="1" applyBorder="1" applyAlignment="1">
      <alignment vertical="center"/>
    </xf>
    <xf numFmtId="0" fontId="55" fillId="2" borderId="8" xfId="177" applyFont="1" applyFill="1" applyBorder="1" applyAlignment="1">
      <alignment horizontal="left" vertical="center" wrapText="1"/>
    </xf>
    <xf numFmtId="167" fontId="60" fillId="2" borderId="8" xfId="180" applyNumberFormat="1" applyFont="1" applyFill="1" applyBorder="1" applyAlignment="1">
      <alignment horizontal="center" vertical="center"/>
    </xf>
    <xf numFmtId="167" fontId="62" fillId="2" borderId="8" xfId="180" applyNumberFormat="1" applyFont="1" applyFill="1" applyBorder="1" applyAlignment="1">
      <alignment horizontal="center" vertical="center"/>
    </xf>
    <xf numFmtId="0" fontId="55" fillId="0" borderId="6" xfId="179" applyFont="1" applyBorder="1" applyAlignment="1">
      <alignment horizontal="center" vertical="center"/>
    </xf>
    <xf numFmtId="0" fontId="55" fillId="0" borderId="8" xfId="179" applyFont="1" applyBorder="1" applyAlignment="1">
      <alignment horizontal="center" vertical="center" wrapText="1"/>
    </xf>
    <xf numFmtId="0" fontId="55" fillId="0" borderId="5" xfId="179" applyFont="1" applyBorder="1" applyAlignment="1">
      <alignment horizontal="left" vertical="center" wrapText="1"/>
    </xf>
    <xf numFmtId="0" fontId="55" fillId="0" borderId="8" xfId="179" applyFont="1" applyBorder="1" applyAlignment="1">
      <alignment horizontal="left" vertical="center" wrapText="1"/>
    </xf>
    <xf numFmtId="0" fontId="64" fillId="3" borderId="8" xfId="62" applyFont="1" applyFill="1" applyBorder="1" applyAlignment="1">
      <alignment vertical="center" wrapText="1"/>
    </xf>
    <xf numFmtId="0" fontId="64" fillId="3" borderId="8" xfId="62" applyFont="1" applyFill="1" applyBorder="1" applyAlignment="1">
      <alignment horizontal="left" vertical="center" wrapText="1"/>
    </xf>
    <xf numFmtId="0" fontId="55" fillId="0" borderId="5" xfId="179" applyFont="1" applyBorder="1" applyAlignment="1">
      <alignment horizontal="left" vertical="center"/>
    </xf>
    <xf numFmtId="0" fontId="60" fillId="0" borderId="8" xfId="179" applyFont="1" applyBorder="1" applyAlignment="1">
      <alignment vertical="center"/>
    </xf>
    <xf numFmtId="0" fontId="55" fillId="0" borderId="8" xfId="179" applyFont="1" applyBorder="1" applyAlignment="1">
      <alignment vertical="center"/>
    </xf>
    <xf numFmtId="167" fontId="55" fillId="0" borderId="8" xfId="179" applyNumberFormat="1" applyFont="1" applyBorder="1" applyAlignment="1">
      <alignment vertical="center"/>
    </xf>
    <xf numFmtId="0" fontId="60" fillId="5" borderId="8" xfId="179" applyFont="1" applyFill="1" applyBorder="1" applyAlignment="1">
      <alignment vertical="center"/>
    </xf>
    <xf numFmtId="167" fontId="61" fillId="5" borderId="8" xfId="180" applyNumberFormat="1" applyFont="1" applyFill="1" applyBorder="1" applyAlignment="1">
      <alignment horizontal="center" vertical="center"/>
    </xf>
    <xf numFmtId="0" fontId="55" fillId="0" borderId="8" xfId="179" applyFont="1" applyBorder="1" applyAlignment="1">
      <alignment vertical="center" wrapText="1"/>
    </xf>
    <xf numFmtId="0" fontId="60" fillId="0" borderId="8" xfId="179" applyFont="1" applyBorder="1" applyAlignment="1">
      <alignment vertical="center" wrapText="1"/>
    </xf>
    <xf numFmtId="0" fontId="55" fillId="0" borderId="0" xfId="179" applyFont="1" applyAlignment="1">
      <alignment horizontal="center" vertical="center"/>
    </xf>
    <xf numFmtId="0" fontId="60" fillId="0" borderId="0" xfId="179" applyFont="1" applyAlignment="1">
      <alignment vertical="center"/>
    </xf>
    <xf numFmtId="0" fontId="60" fillId="0" borderId="0" xfId="179" applyFont="1" applyAlignment="1">
      <alignment vertical="center" wrapText="1"/>
    </xf>
    <xf numFmtId="167" fontId="61" fillId="0" borderId="0" xfId="180" applyNumberFormat="1" applyFont="1" applyFill="1" applyBorder="1" applyAlignment="1">
      <alignment horizontal="center" vertical="center"/>
    </xf>
    <xf numFmtId="167" fontId="60" fillId="0" borderId="0" xfId="180" applyNumberFormat="1" applyFont="1" applyFill="1" applyBorder="1" applyAlignment="1">
      <alignment horizontal="center" vertical="center"/>
    </xf>
    <xf numFmtId="0" fontId="65" fillId="0" borderId="0" xfId="179" applyFont="1" applyAlignment="1">
      <alignment horizontal="center" vertical="center"/>
    </xf>
    <xf numFmtId="172" fontId="65" fillId="0" borderId="0" xfId="179" applyNumberFormat="1" applyFont="1" applyAlignment="1">
      <alignment horizontal="center" vertical="center"/>
    </xf>
    <xf numFmtId="0" fontId="66" fillId="0" borderId="0" xfId="179" applyFont="1" applyAlignment="1">
      <alignment horizontal="center" vertical="center"/>
    </xf>
    <xf numFmtId="4" fontId="67" fillId="3" borderId="0" xfId="62" applyNumberFormat="1" applyFont="1" applyFill="1" applyAlignment="1">
      <alignment horizontal="right" vertical="center"/>
    </xf>
    <xf numFmtId="164" fontId="65" fillId="0" borderId="0" xfId="179" applyNumberFormat="1" applyFont="1" applyAlignment="1">
      <alignment horizontal="center" vertical="center"/>
    </xf>
    <xf numFmtId="0" fontId="67" fillId="3" borderId="0" xfId="62" applyFont="1" applyFill="1" applyAlignment="1">
      <alignment horizontal="right"/>
    </xf>
    <xf numFmtId="0" fontId="68" fillId="3" borderId="0" xfId="62" applyFont="1" applyFill="1" applyAlignment="1">
      <alignment horizontal="left"/>
    </xf>
    <xf numFmtId="0" fontId="51" fillId="0" borderId="0" xfId="179" applyFont="1" applyAlignment="1">
      <alignment horizontal="center" vertical="center"/>
    </xf>
    <xf numFmtId="0" fontId="51" fillId="0" borderId="0" xfId="179" applyFont="1" applyAlignment="1">
      <alignment horizontal="right" vertical="center"/>
    </xf>
    <xf numFmtId="170" fontId="71" fillId="0" borderId="0" xfId="179" applyNumberFormat="1" applyFont="1" applyAlignment="1">
      <alignment horizontal="center" vertical="center"/>
    </xf>
    <xf numFmtId="170" fontId="51" fillId="0" borderId="0" xfId="179" applyNumberFormat="1" applyFont="1" applyAlignment="1">
      <alignment horizontal="center" vertical="center"/>
    </xf>
    <xf numFmtId="167" fontId="60" fillId="6" borderId="8" xfId="180" applyNumberFormat="1" applyFont="1" applyFill="1" applyBorder="1" applyAlignment="1">
      <alignment horizontal="center" vertical="center"/>
    </xf>
    <xf numFmtId="171" fontId="55" fillId="0" borderId="0" xfId="179" applyNumberFormat="1" applyFont="1" applyAlignment="1">
      <alignment horizontal="center" vertical="center"/>
    </xf>
    <xf numFmtId="170" fontId="67" fillId="3" borderId="0" xfId="62" applyNumberFormat="1" applyFont="1" applyFill="1"/>
    <xf numFmtId="2" fontId="64" fillId="2" borderId="8" xfId="151" applyNumberFormat="1" applyFont="1" applyFill="1" applyBorder="1" applyAlignment="1">
      <alignment horizontal="left" vertical="center" wrapText="1"/>
    </xf>
    <xf numFmtId="0" fontId="64" fillId="2" borderId="8" xfId="151" applyFont="1" applyFill="1" applyBorder="1" applyAlignment="1">
      <alignment horizontal="left" vertical="center" wrapText="1"/>
    </xf>
    <xf numFmtId="173" fontId="60" fillId="0" borderId="0" xfId="179" applyNumberFormat="1" applyFont="1" applyAlignment="1">
      <alignment horizontal="center" vertical="center"/>
    </xf>
    <xf numFmtId="0" fontId="55" fillId="0" borderId="0" xfId="179" applyFont="1" applyAlignment="1">
      <alignment horizontal="center"/>
    </xf>
    <xf numFmtId="0" fontId="65" fillId="0" borderId="0" xfId="179" applyFont="1" applyAlignment="1">
      <alignment horizontal="center"/>
    </xf>
    <xf numFmtId="167" fontId="6" fillId="0" borderId="0" xfId="179" applyNumberFormat="1" applyAlignment="1">
      <alignment horizontal="center" vertical="center"/>
    </xf>
    <xf numFmtId="171" fontId="52" fillId="0" borderId="0" xfId="179" applyNumberFormat="1" applyFont="1" applyAlignment="1">
      <alignment horizontal="center" vertical="center"/>
    </xf>
    <xf numFmtId="0" fontId="60" fillId="0" borderId="0" xfId="179" applyFont="1" applyAlignment="1">
      <alignment horizontal="center" vertical="center"/>
    </xf>
    <xf numFmtId="168" fontId="69" fillId="4" borderId="9" xfId="0" applyNumberFormat="1" applyFont="1" applyFill="1" applyBorder="1" applyAlignment="1">
      <alignment horizontal="center" vertical="top"/>
    </xf>
    <xf numFmtId="169" fontId="70" fillId="0" borderId="9" xfId="179" applyNumberFormat="1" applyFont="1" applyBorder="1" applyAlignment="1">
      <alignment horizontal="center" vertical="center"/>
    </xf>
    <xf numFmtId="171" fontId="65" fillId="0" borderId="0" xfId="179" applyNumberFormat="1" applyFont="1" applyAlignment="1">
      <alignment horizontal="center" vertical="center"/>
    </xf>
    <xf numFmtId="171" fontId="6" fillId="0" borderId="0" xfId="179" applyNumberFormat="1" applyAlignment="1">
      <alignment horizontal="center" vertical="center"/>
    </xf>
    <xf numFmtId="172" fontId="60" fillId="0" borderId="0" xfId="179" applyNumberFormat="1" applyFont="1" applyAlignment="1">
      <alignment horizontal="center" vertical="center"/>
    </xf>
    <xf numFmtId="164" fontId="51" fillId="0" borderId="9" xfId="179" applyNumberFormat="1" applyFont="1" applyBorder="1" applyAlignment="1">
      <alignment horizontal="center" vertical="center"/>
    </xf>
    <xf numFmtId="164" fontId="65" fillId="0" borderId="9" xfId="179" applyNumberFormat="1" applyFont="1" applyBorder="1" applyAlignment="1">
      <alignment horizontal="center" vertical="center"/>
    </xf>
    <xf numFmtId="0" fontId="55" fillId="6" borderId="8" xfId="179" applyFont="1" applyFill="1" applyBorder="1" applyAlignment="1">
      <alignment horizontal="center" vertical="center" wrapText="1"/>
    </xf>
    <xf numFmtId="0" fontId="59" fillId="0" borderId="0" xfId="179" applyFont="1" applyAlignment="1">
      <alignment horizontal="left"/>
    </xf>
    <xf numFmtId="0" fontId="59" fillId="0" borderId="0" xfId="179" applyFont="1" applyAlignment="1">
      <alignment horizontal="left" vertical="top"/>
    </xf>
    <xf numFmtId="0" fontId="55" fillId="2" borderId="0" xfId="179" applyFont="1" applyFill="1"/>
    <xf numFmtId="0" fontId="55" fillId="2" borderId="8" xfId="179" applyFont="1" applyFill="1" applyBorder="1" applyAlignment="1">
      <alignment horizontal="center" vertical="center"/>
    </xf>
    <xf numFmtId="49" fontId="55" fillId="2" borderId="8" xfId="179" applyNumberFormat="1" applyFont="1" applyFill="1" applyBorder="1" applyAlignment="1">
      <alignment horizontal="center" vertical="center"/>
    </xf>
    <xf numFmtId="0" fontId="55" fillId="2" borderId="8" xfId="179" applyFont="1" applyFill="1" applyBorder="1" applyAlignment="1">
      <alignment horizontal="left" vertical="center"/>
    </xf>
    <xf numFmtId="167" fontId="63" fillId="2" borderId="8" xfId="180" applyNumberFormat="1" applyFont="1" applyFill="1" applyBorder="1" applyAlignment="1">
      <alignment horizontal="center" vertical="center"/>
    </xf>
    <xf numFmtId="0" fontId="61" fillId="2" borderId="6" xfId="179" applyFont="1" applyFill="1" applyBorder="1" applyAlignment="1">
      <alignment horizontal="right" vertical="center"/>
    </xf>
    <xf numFmtId="167" fontId="61" fillId="2" borderId="8" xfId="180" applyNumberFormat="1" applyFont="1" applyFill="1" applyBorder="1" applyAlignment="1">
      <alignment horizontal="center" vertical="center"/>
    </xf>
    <xf numFmtId="165" fontId="61" fillId="2" borderId="2" xfId="180" applyFont="1" applyFill="1" applyBorder="1" applyAlignment="1">
      <alignment horizontal="center" vertical="center"/>
    </xf>
    <xf numFmtId="165" fontId="60" fillId="2" borderId="8" xfId="180" applyFont="1" applyFill="1" applyBorder="1" applyAlignment="1">
      <alignment horizontal="center" vertical="center"/>
    </xf>
    <xf numFmtId="165" fontId="62" fillId="2" borderId="8" xfId="180" applyFont="1" applyFill="1" applyBorder="1" applyAlignment="1">
      <alignment horizontal="center" vertical="center"/>
    </xf>
    <xf numFmtId="165" fontId="63" fillId="2" borderId="8" xfId="180" applyFont="1" applyFill="1" applyBorder="1" applyAlignment="1">
      <alignment horizontal="center" vertical="center"/>
    </xf>
    <xf numFmtId="165" fontId="61" fillId="2" borderId="8" xfId="180" applyFont="1" applyFill="1" applyBorder="1" applyAlignment="1">
      <alignment horizontal="center" vertical="center"/>
    </xf>
    <xf numFmtId="0" fontId="61" fillId="2" borderId="6" xfId="179" applyFont="1" applyFill="1" applyBorder="1" applyAlignment="1">
      <alignment vertical="center"/>
    </xf>
    <xf numFmtId="0" fontId="55" fillId="2" borderId="2" xfId="179" applyFont="1" applyFill="1" applyBorder="1" applyAlignment="1">
      <alignment horizontal="center" vertical="center"/>
    </xf>
    <xf numFmtId="0" fontId="55" fillId="2" borderId="6" xfId="179" applyFont="1" applyFill="1" applyBorder="1" applyAlignment="1">
      <alignment horizontal="center" vertical="center"/>
    </xf>
    <xf numFmtId="0" fontId="55" fillId="2" borderId="8" xfId="179" applyFont="1" applyFill="1" applyBorder="1" applyAlignment="1">
      <alignment horizontal="center" vertical="center" wrapText="1"/>
    </xf>
    <xf numFmtId="0" fontId="55" fillId="2" borderId="5" xfId="179" applyFont="1" applyFill="1" applyBorder="1" applyAlignment="1">
      <alignment horizontal="left" vertical="center" wrapText="1"/>
    </xf>
    <xf numFmtId="167" fontId="55" fillId="2" borderId="8" xfId="179" applyNumberFormat="1" applyFont="1" applyFill="1" applyBorder="1" applyAlignment="1">
      <alignment vertical="center"/>
    </xf>
    <xf numFmtId="0" fontId="3" fillId="0" borderId="0" xfId="179" applyFont="1" applyAlignment="1">
      <alignment horizontal="center" vertical="center"/>
    </xf>
    <xf numFmtId="164" fontId="60" fillId="0" borderId="0" xfId="179" applyNumberFormat="1" applyFont="1" applyAlignment="1">
      <alignment horizontal="center" vertical="center"/>
    </xf>
    <xf numFmtId="0" fontId="51" fillId="0" borderId="9" xfId="179" applyFont="1" applyBorder="1" applyAlignment="1">
      <alignment horizontal="center" vertical="center"/>
    </xf>
    <xf numFmtId="0" fontId="6" fillId="0" borderId="9" xfId="179" applyBorder="1" applyAlignment="1">
      <alignment horizontal="center" vertical="center"/>
    </xf>
    <xf numFmtId="0" fontId="68" fillId="3" borderId="9" xfId="62" applyFont="1" applyFill="1" applyBorder="1" applyAlignment="1">
      <alignment horizontal="left"/>
    </xf>
    <xf numFmtId="0" fontId="2" fillId="0" borderId="9" xfId="179" applyFont="1" applyBorder="1" applyAlignment="1">
      <alignment horizontal="center" vertical="center"/>
    </xf>
    <xf numFmtId="170" fontId="67" fillId="3" borderId="9" xfId="62" applyNumberFormat="1" applyFont="1" applyFill="1" applyBorder="1" applyAlignment="1">
      <alignment horizontal="left" vertical="center"/>
    </xf>
    <xf numFmtId="164" fontId="6" fillId="0" borderId="0" xfId="179" applyNumberFormat="1" applyAlignment="1">
      <alignment horizontal="center" vertical="center"/>
    </xf>
    <xf numFmtId="164" fontId="6" fillId="0" borderId="0" xfId="179" applyNumberFormat="1" applyAlignment="1">
      <alignment horizontal="center"/>
    </xf>
    <xf numFmtId="171" fontId="6" fillId="0" borderId="0" xfId="179" applyNumberFormat="1" applyAlignment="1">
      <alignment horizontal="center"/>
    </xf>
    <xf numFmtId="0" fontId="65" fillId="0" borderId="4" xfId="179" applyFont="1" applyBorder="1" applyAlignment="1">
      <alignment horizontal="center" vertical="top"/>
    </xf>
    <xf numFmtId="0" fontId="65" fillId="0" borderId="0" xfId="179" applyFont="1" applyAlignment="1">
      <alignment horizontal="left" vertical="top"/>
    </xf>
    <xf numFmtId="4" fontId="6" fillId="0" borderId="0" xfId="179" applyNumberFormat="1" applyAlignment="1">
      <alignment horizontal="center" vertical="center"/>
    </xf>
    <xf numFmtId="0" fontId="55" fillId="0" borderId="0" xfId="186" applyFont="1"/>
    <xf numFmtId="0" fontId="58" fillId="0" borderId="0" xfId="186" applyFont="1"/>
    <xf numFmtId="0" fontId="50" fillId="0" borderId="0" xfId="186" applyFont="1"/>
    <xf numFmtId="0" fontId="59" fillId="0" borderId="0" xfId="186" applyFont="1" applyAlignment="1">
      <alignment horizontal="left"/>
    </xf>
    <xf numFmtId="0" fontId="59" fillId="0" borderId="0" xfId="186" applyFont="1"/>
    <xf numFmtId="0" fontId="59" fillId="0" borderId="0" xfId="186" applyFont="1" applyAlignment="1">
      <alignment horizontal="left" vertical="top"/>
    </xf>
    <xf numFmtId="0" fontId="59" fillId="0" borderId="0" xfId="186" applyFont="1" applyAlignment="1">
      <alignment vertical="top" wrapText="1"/>
    </xf>
    <xf numFmtId="0" fontId="59" fillId="0" borderId="0" xfId="186" applyFont="1" applyAlignment="1">
      <alignment wrapText="1"/>
    </xf>
    <xf numFmtId="0" fontId="59" fillId="0" borderId="0" xfId="186" applyFont="1" applyAlignment="1">
      <alignment horizontal="center"/>
    </xf>
    <xf numFmtId="0" fontId="55" fillId="2" borderId="0" xfId="186" applyFont="1" applyFill="1"/>
    <xf numFmtId="0" fontId="59" fillId="0" borderId="0" xfId="186" applyFont="1" applyAlignment="1">
      <alignment horizontal="center" vertical="top" wrapText="1"/>
    </xf>
    <xf numFmtId="0" fontId="60" fillId="0" borderId="0" xfId="186" applyFont="1"/>
    <xf numFmtId="0" fontId="60" fillId="0" borderId="0" xfId="186" applyFont="1" applyAlignment="1">
      <alignment horizontal="left" vertical="center"/>
    </xf>
    <xf numFmtId="0" fontId="60" fillId="0" borderId="0" xfId="186" applyFont="1" applyAlignment="1">
      <alignment horizontal="center"/>
    </xf>
    <xf numFmtId="0" fontId="60" fillId="0" borderId="0" xfId="186" applyFont="1" applyAlignment="1">
      <alignment horizontal="left"/>
    </xf>
    <xf numFmtId="0" fontId="60" fillId="0" borderId="8" xfId="186" applyFont="1" applyBorder="1" applyAlignment="1">
      <alignment horizontal="center" vertical="center" wrapText="1"/>
    </xf>
    <xf numFmtId="0" fontId="49" fillId="0" borderId="0" xfId="186" applyFont="1" applyAlignment="1">
      <alignment vertical="center" wrapText="1"/>
    </xf>
    <xf numFmtId="0" fontId="49" fillId="0" borderId="0" xfId="186" applyFont="1"/>
    <xf numFmtId="0" fontId="60" fillId="0" borderId="8" xfId="186" applyFont="1" applyBorder="1" applyAlignment="1">
      <alignment horizontal="center" vertical="center"/>
    </xf>
    <xf numFmtId="0" fontId="49" fillId="0" borderId="0" xfId="186" applyFont="1" applyAlignment="1">
      <alignment horizontal="center" vertical="center"/>
    </xf>
    <xf numFmtId="0" fontId="61" fillId="0" borderId="6" xfId="186" applyFont="1" applyBorder="1" applyAlignment="1">
      <alignment vertical="center" wrapText="1"/>
    </xf>
    <xf numFmtId="0" fontId="55" fillId="0" borderId="2" xfId="186" applyFont="1" applyBorder="1" applyAlignment="1">
      <alignment horizontal="center" vertical="center"/>
    </xf>
    <xf numFmtId="0" fontId="1" fillId="0" borderId="0" xfId="186" applyAlignment="1">
      <alignment horizontal="center" vertical="center"/>
    </xf>
    <xf numFmtId="0" fontId="55" fillId="0" borderId="8" xfId="186" applyFont="1" applyBorder="1" applyAlignment="1">
      <alignment horizontal="center" vertical="center"/>
    </xf>
    <xf numFmtId="49" fontId="55" fillId="2" borderId="8" xfId="186" applyNumberFormat="1" applyFont="1" applyFill="1" applyBorder="1" applyAlignment="1">
      <alignment horizontal="center" vertical="center"/>
    </xf>
    <xf numFmtId="0" fontId="55" fillId="0" borderId="8" xfId="186" applyFont="1" applyBorder="1" applyAlignment="1">
      <alignment horizontal="justify" vertical="center"/>
    </xf>
    <xf numFmtId="167" fontId="60" fillId="2" borderId="8" xfId="187" applyNumberFormat="1" applyFont="1" applyFill="1" applyBorder="1" applyAlignment="1">
      <alignment horizontal="center" vertical="center"/>
    </xf>
    <xf numFmtId="167" fontId="62" fillId="0" borderId="8" xfId="187" applyNumberFormat="1" applyFont="1" applyFill="1" applyBorder="1" applyAlignment="1">
      <alignment horizontal="center" vertical="center"/>
    </xf>
    <xf numFmtId="167" fontId="61" fillId="0" borderId="8" xfId="187" applyNumberFormat="1" applyFont="1" applyFill="1" applyBorder="1" applyAlignment="1">
      <alignment horizontal="center" vertical="center"/>
    </xf>
    <xf numFmtId="0" fontId="52" fillId="0" borderId="0" xfId="186" applyFont="1" applyAlignment="1">
      <alignment horizontal="center" vertical="center"/>
    </xf>
    <xf numFmtId="0" fontId="65" fillId="0" borderId="0" xfId="186" applyFont="1" applyAlignment="1">
      <alignment horizontal="center" vertical="center"/>
    </xf>
    <xf numFmtId="172" fontId="65" fillId="0" borderId="0" xfId="186" applyNumberFormat="1" applyFont="1" applyAlignment="1">
      <alignment horizontal="center" vertical="center"/>
    </xf>
    <xf numFmtId="0" fontId="55" fillId="2" borderId="8" xfId="186" applyFont="1" applyFill="1" applyBorder="1" applyAlignment="1">
      <alignment horizontal="center" vertical="center"/>
    </xf>
    <xf numFmtId="0" fontId="55" fillId="2" borderId="8" xfId="186" applyFont="1" applyFill="1" applyBorder="1" applyAlignment="1">
      <alignment horizontal="left" vertical="center"/>
    </xf>
    <xf numFmtId="167" fontId="62" fillId="2" borderId="8" xfId="187" applyNumberFormat="1" applyFont="1" applyFill="1" applyBorder="1" applyAlignment="1">
      <alignment horizontal="center" vertical="center"/>
    </xf>
    <xf numFmtId="167" fontId="1" fillId="0" borderId="0" xfId="186" applyNumberFormat="1" applyAlignment="1">
      <alignment horizontal="center" vertical="center"/>
    </xf>
    <xf numFmtId="167" fontId="63" fillId="2" borderId="8" xfId="187" applyNumberFormat="1" applyFont="1" applyFill="1" applyBorder="1" applyAlignment="1">
      <alignment horizontal="center" vertical="center"/>
    </xf>
    <xf numFmtId="171" fontId="52" fillId="0" borderId="0" xfId="186" applyNumberFormat="1" applyFont="1" applyAlignment="1">
      <alignment horizontal="center" vertical="center"/>
    </xf>
    <xf numFmtId="0" fontId="66" fillId="0" borderId="0" xfId="186" applyFont="1" applyAlignment="1">
      <alignment horizontal="center" vertical="center"/>
    </xf>
    <xf numFmtId="0" fontId="61" fillId="2" borderId="6" xfId="186" applyFont="1" applyFill="1" applyBorder="1" applyAlignment="1">
      <alignment horizontal="right" vertical="center"/>
    </xf>
    <xf numFmtId="167" fontId="61" fillId="2" borderId="8" xfId="187" applyNumberFormat="1" applyFont="1" applyFill="1" applyBorder="1" applyAlignment="1">
      <alignment horizontal="center" vertical="center"/>
    </xf>
    <xf numFmtId="165" fontId="61" fillId="2" borderId="2" xfId="187" applyFont="1" applyFill="1" applyBorder="1" applyAlignment="1">
      <alignment horizontal="center" vertical="center"/>
    </xf>
    <xf numFmtId="165" fontId="60" fillId="2" borderId="8" xfId="187" applyFont="1" applyFill="1" applyBorder="1" applyAlignment="1">
      <alignment horizontal="center" vertical="center"/>
    </xf>
    <xf numFmtId="165" fontId="62" fillId="2" borderId="8" xfId="187" applyFont="1" applyFill="1" applyBorder="1" applyAlignment="1">
      <alignment horizontal="center" vertical="center"/>
    </xf>
    <xf numFmtId="165" fontId="63" fillId="2" borderId="8" xfId="187" applyFont="1" applyFill="1" applyBorder="1" applyAlignment="1">
      <alignment horizontal="center" vertical="center"/>
    </xf>
    <xf numFmtId="0" fontId="61" fillId="2" borderId="6" xfId="186" applyFont="1" applyFill="1" applyBorder="1" applyAlignment="1">
      <alignment vertical="center"/>
    </xf>
    <xf numFmtId="0" fontId="55" fillId="2" borderId="2" xfId="186" applyFont="1" applyFill="1" applyBorder="1" applyAlignment="1">
      <alignment horizontal="center" vertical="center"/>
    </xf>
    <xf numFmtId="0" fontId="55" fillId="2" borderId="6" xfId="186" applyFont="1" applyFill="1" applyBorder="1" applyAlignment="1">
      <alignment horizontal="center" vertical="center"/>
    </xf>
    <xf numFmtId="0" fontId="55" fillId="2" borderId="8" xfId="186" applyFont="1" applyFill="1" applyBorder="1" applyAlignment="1">
      <alignment horizontal="center" vertical="center" wrapText="1"/>
    </xf>
    <xf numFmtId="0" fontId="55" fillId="2" borderId="5" xfId="186" applyFont="1" applyFill="1" applyBorder="1" applyAlignment="1">
      <alignment horizontal="left" vertical="center" wrapText="1"/>
    </xf>
    <xf numFmtId="0" fontId="55" fillId="2" borderId="8" xfId="188" applyFont="1" applyFill="1" applyBorder="1" applyAlignment="1">
      <alignment horizontal="left" vertical="center" wrapText="1"/>
    </xf>
    <xf numFmtId="171" fontId="55" fillId="0" borderId="0" xfId="186" applyNumberFormat="1" applyFont="1" applyAlignment="1">
      <alignment horizontal="center" vertical="center"/>
    </xf>
    <xf numFmtId="0" fontId="60" fillId="0" borderId="0" xfId="186" applyFont="1" applyAlignment="1">
      <alignment horizontal="center" vertical="center"/>
    </xf>
    <xf numFmtId="173" fontId="60" fillId="0" borderId="0" xfId="186" applyNumberFormat="1" applyFont="1" applyAlignment="1">
      <alignment horizontal="center" vertical="center"/>
    </xf>
    <xf numFmtId="172" fontId="60" fillId="0" borderId="0" xfId="186" applyNumberFormat="1" applyFont="1" applyAlignment="1">
      <alignment horizontal="center" vertical="center"/>
    </xf>
    <xf numFmtId="0" fontId="61" fillId="0" borderId="6" xfId="186" applyFont="1" applyBorder="1" applyAlignment="1">
      <alignment vertical="center"/>
    </xf>
    <xf numFmtId="0" fontId="55" fillId="0" borderId="8" xfId="186" applyFont="1" applyBorder="1" applyAlignment="1">
      <alignment horizontal="center" vertical="center" wrapText="1"/>
    </xf>
    <xf numFmtId="0" fontId="55" fillId="0" borderId="8" xfId="186" applyFont="1" applyBorder="1" applyAlignment="1">
      <alignment horizontal="left" vertical="center" wrapText="1"/>
    </xf>
    <xf numFmtId="167" fontId="60" fillId="0" borderId="8" xfId="187" applyNumberFormat="1" applyFont="1" applyFill="1" applyBorder="1" applyAlignment="1">
      <alignment horizontal="center" vertical="center"/>
    </xf>
    <xf numFmtId="0" fontId="55" fillId="0" borderId="6" xfId="186" applyFont="1" applyBorder="1" applyAlignment="1">
      <alignment horizontal="center" vertical="center"/>
    </xf>
    <xf numFmtId="0" fontId="55" fillId="0" borderId="5" xfId="186" applyFont="1" applyBorder="1" applyAlignment="1">
      <alignment horizontal="left" vertical="center" wrapText="1"/>
    </xf>
    <xf numFmtId="167" fontId="63" fillId="0" borderId="8" xfId="187" applyNumberFormat="1" applyFont="1" applyFill="1" applyBorder="1" applyAlignment="1">
      <alignment horizontal="center" vertical="center"/>
    </xf>
    <xf numFmtId="165" fontId="60" fillId="0" borderId="8" xfId="187" applyFont="1" applyFill="1" applyBorder="1" applyAlignment="1">
      <alignment horizontal="center" vertical="center"/>
    </xf>
    <xf numFmtId="165" fontId="63" fillId="0" borderId="8" xfId="187" applyFont="1" applyFill="1" applyBorder="1" applyAlignment="1">
      <alignment horizontal="center" vertical="center"/>
    </xf>
    <xf numFmtId="165" fontId="61" fillId="0" borderId="8" xfId="187" applyFont="1" applyFill="1" applyBorder="1" applyAlignment="1">
      <alignment horizontal="center" vertical="center"/>
    </xf>
    <xf numFmtId="165" fontId="61" fillId="2" borderId="8" xfId="187" applyFont="1" applyFill="1" applyBorder="1" applyAlignment="1">
      <alignment horizontal="center" vertical="center"/>
    </xf>
    <xf numFmtId="0" fontId="55" fillId="6" borderId="8" xfId="186" applyFont="1" applyFill="1" applyBorder="1" applyAlignment="1">
      <alignment horizontal="center" vertical="center" wrapText="1"/>
    </xf>
    <xf numFmtId="167" fontId="60" fillId="6" borderId="8" xfId="187" applyNumberFormat="1" applyFont="1" applyFill="1" applyBorder="1" applyAlignment="1">
      <alignment horizontal="center" vertical="center"/>
    </xf>
    <xf numFmtId="0" fontId="55" fillId="0" borderId="5" xfId="186" applyFont="1" applyBorder="1" applyAlignment="1">
      <alignment horizontal="left" vertical="center"/>
    </xf>
    <xf numFmtId="164" fontId="60" fillId="0" borderId="0" xfId="186" applyNumberFormat="1" applyFont="1" applyAlignment="1">
      <alignment horizontal="center" vertical="center"/>
    </xf>
    <xf numFmtId="164" fontId="51" fillId="0" borderId="9" xfId="186" applyNumberFormat="1" applyFont="1" applyBorder="1" applyAlignment="1">
      <alignment horizontal="center" vertical="center"/>
    </xf>
    <xf numFmtId="164" fontId="65" fillId="0" borderId="9" xfId="186" applyNumberFormat="1" applyFont="1" applyBorder="1" applyAlignment="1">
      <alignment horizontal="center" vertical="center"/>
    </xf>
    <xf numFmtId="164" fontId="65" fillId="0" borderId="0" xfId="186" applyNumberFormat="1" applyFont="1" applyAlignment="1">
      <alignment horizontal="center" vertical="center"/>
    </xf>
    <xf numFmtId="4" fontId="1" fillId="0" borderId="0" xfId="186" applyNumberFormat="1" applyAlignment="1">
      <alignment horizontal="center" vertical="center"/>
    </xf>
    <xf numFmtId="0" fontId="60" fillId="0" borderId="8" xfId="186" applyFont="1" applyBorder="1" applyAlignment="1">
      <alignment vertical="center"/>
    </xf>
    <xf numFmtId="0" fontId="55" fillId="0" borderId="8" xfId="186" applyFont="1" applyBorder="1" applyAlignment="1">
      <alignment vertical="center"/>
    </xf>
    <xf numFmtId="167" fontId="55" fillId="0" borderId="8" xfId="186" applyNumberFormat="1" applyFont="1" applyBorder="1" applyAlignment="1">
      <alignment vertical="center"/>
    </xf>
    <xf numFmtId="167" fontId="55" fillId="2" borderId="8" xfId="186" applyNumberFormat="1" applyFont="1" applyFill="1" applyBorder="1" applyAlignment="1">
      <alignment vertical="center"/>
    </xf>
    <xf numFmtId="0" fontId="51" fillId="0" borderId="0" xfId="186" applyFont="1" applyAlignment="1">
      <alignment horizontal="center" vertical="center"/>
    </xf>
    <xf numFmtId="0" fontId="51" fillId="0" borderId="9" xfId="186" applyFont="1" applyBorder="1" applyAlignment="1">
      <alignment horizontal="center" vertical="center"/>
    </xf>
    <xf numFmtId="0" fontId="1" fillId="0" borderId="9" xfId="186" applyBorder="1" applyAlignment="1">
      <alignment horizontal="center" vertical="center"/>
    </xf>
    <xf numFmtId="0" fontId="60" fillId="5" borderId="8" xfId="186" applyFont="1" applyFill="1" applyBorder="1" applyAlignment="1">
      <alignment vertical="center"/>
    </xf>
    <xf numFmtId="167" fontId="61" fillId="5" borderId="8" xfId="187" applyNumberFormat="1" applyFont="1" applyFill="1" applyBorder="1" applyAlignment="1">
      <alignment horizontal="center" vertical="center"/>
    </xf>
    <xf numFmtId="168" fontId="69" fillId="4" borderId="9" xfId="47" applyNumberFormat="1" applyFont="1" applyFill="1" applyBorder="1" applyAlignment="1">
      <alignment horizontal="center" vertical="top"/>
    </xf>
    <xf numFmtId="0" fontId="55" fillId="0" borderId="8" xfId="186" applyFont="1" applyBorder="1" applyAlignment="1">
      <alignment vertical="center" wrapText="1"/>
    </xf>
    <xf numFmtId="171" fontId="65" fillId="0" borderId="0" xfId="186" applyNumberFormat="1" applyFont="1" applyAlignment="1">
      <alignment horizontal="center" vertical="center"/>
    </xf>
    <xf numFmtId="169" fontId="70" fillId="0" borderId="9" xfId="186" applyNumberFormat="1" applyFont="1" applyBorder="1" applyAlignment="1">
      <alignment horizontal="center" vertical="center"/>
    </xf>
    <xf numFmtId="0" fontId="60" fillId="0" borderId="8" xfId="186" applyFont="1" applyBorder="1" applyAlignment="1">
      <alignment vertical="center" wrapText="1"/>
    </xf>
    <xf numFmtId="0" fontId="51" fillId="0" borderId="0" xfId="186" applyFont="1" applyAlignment="1">
      <alignment horizontal="right" vertical="center"/>
    </xf>
    <xf numFmtId="170" fontId="71" fillId="0" borderId="0" xfId="186" applyNumberFormat="1" applyFont="1" applyAlignment="1">
      <alignment horizontal="center" vertical="center"/>
    </xf>
    <xf numFmtId="171" fontId="1" fillId="0" borderId="0" xfId="186" applyNumberFormat="1" applyAlignment="1">
      <alignment horizontal="center" vertical="center"/>
    </xf>
    <xf numFmtId="170" fontId="51" fillId="0" borderId="0" xfId="186" applyNumberFormat="1" applyFont="1" applyAlignment="1">
      <alignment horizontal="center" vertical="center"/>
    </xf>
    <xf numFmtId="0" fontId="60" fillId="0" borderId="0" xfId="186" applyFont="1" applyAlignment="1">
      <alignment vertical="center"/>
    </xf>
    <xf numFmtId="0" fontId="60" fillId="0" borderId="0" xfId="186" applyFont="1" applyAlignment="1">
      <alignment vertical="center" wrapText="1"/>
    </xf>
    <xf numFmtId="167" fontId="61" fillId="0" borderId="0" xfId="187" applyNumberFormat="1" applyFont="1" applyFill="1" applyBorder="1" applyAlignment="1">
      <alignment horizontal="center" vertical="center"/>
    </xf>
    <xf numFmtId="167" fontId="60" fillId="0" borderId="0" xfId="187" applyNumberFormat="1" applyFont="1" applyFill="1" applyBorder="1" applyAlignment="1">
      <alignment horizontal="center" vertical="center"/>
    </xf>
    <xf numFmtId="0" fontId="55" fillId="0" borderId="0" xfId="186" applyFont="1" applyAlignment="1">
      <alignment horizontal="center" vertical="center"/>
    </xf>
    <xf numFmtId="0" fontId="65" fillId="0" borderId="4" xfId="186" applyFont="1" applyBorder="1" applyAlignment="1">
      <alignment horizontal="center" vertical="top"/>
    </xf>
    <xf numFmtId="0" fontId="65" fillId="0" borderId="0" xfId="186" applyFont="1" applyAlignment="1">
      <alignment horizontal="left" vertical="top"/>
    </xf>
    <xf numFmtId="164" fontId="1" fillId="0" borderId="0" xfId="186" applyNumberFormat="1" applyAlignment="1">
      <alignment horizontal="center" vertical="center"/>
    </xf>
    <xf numFmtId="0" fontId="55" fillId="0" borderId="0" xfId="186" applyFont="1" applyAlignment="1">
      <alignment horizontal="center"/>
    </xf>
    <xf numFmtId="0" fontId="65" fillId="0" borderId="0" xfId="186" applyFont="1" applyAlignment="1">
      <alignment horizontal="center"/>
    </xf>
    <xf numFmtId="0" fontId="1" fillId="0" borderId="0" xfId="186" applyAlignment="1">
      <alignment horizontal="center"/>
    </xf>
    <xf numFmtId="171" fontId="1" fillId="0" borderId="0" xfId="186" applyNumberFormat="1" applyAlignment="1">
      <alignment horizontal="center"/>
    </xf>
    <xf numFmtId="164" fontId="1" fillId="0" borderId="0" xfId="186" applyNumberFormat="1" applyAlignment="1">
      <alignment horizontal="center"/>
    </xf>
    <xf numFmtId="0" fontId="1" fillId="0" borderId="0" xfId="186"/>
    <xf numFmtId="0" fontId="61" fillId="0" borderId="7" xfId="186" applyFont="1" applyBorder="1" applyAlignment="1">
      <alignment horizontal="left" vertical="center"/>
    </xf>
    <xf numFmtId="0" fontId="65" fillId="0" borderId="0" xfId="186" applyFont="1" applyAlignment="1">
      <alignment horizontal="center" vertical="top"/>
    </xf>
    <xf numFmtId="0" fontId="11" fillId="0" borderId="0" xfId="47" applyNumberFormat="1" applyAlignment="1">
      <alignment horizontal="center" vertical="top"/>
    </xf>
    <xf numFmtId="0" fontId="63" fillId="0" borderId="6" xfId="186" applyFont="1" applyBorder="1" applyAlignment="1">
      <alignment horizontal="right" vertical="center"/>
    </xf>
    <xf numFmtId="0" fontId="63" fillId="0" borderId="7" xfId="186" applyFont="1" applyBorder="1" applyAlignment="1">
      <alignment horizontal="right" vertical="center"/>
    </xf>
    <xf numFmtId="0" fontId="63" fillId="0" borderId="5" xfId="186" applyFont="1" applyBorder="1" applyAlignment="1">
      <alignment horizontal="right" vertical="center"/>
    </xf>
    <xf numFmtId="0" fontId="61" fillId="0" borderId="6" xfId="186" applyFont="1" applyBorder="1" applyAlignment="1">
      <alignment horizontal="right" vertical="center"/>
    </xf>
    <xf numFmtId="0" fontId="61" fillId="0" borderId="7" xfId="186" applyFont="1" applyBorder="1" applyAlignment="1">
      <alignment horizontal="right" vertical="center"/>
    </xf>
    <xf numFmtId="0" fontId="61" fillId="0" borderId="5" xfId="186" applyFont="1" applyBorder="1" applyAlignment="1">
      <alignment horizontal="right" vertical="center"/>
    </xf>
    <xf numFmtId="0" fontId="63" fillId="2" borderId="6" xfId="186" applyFont="1" applyFill="1" applyBorder="1" applyAlignment="1">
      <alignment horizontal="right" vertical="center"/>
    </xf>
    <xf numFmtId="0" fontId="63" fillId="2" borderId="7" xfId="186" applyFont="1" applyFill="1" applyBorder="1" applyAlignment="1">
      <alignment horizontal="right" vertical="center"/>
    </xf>
    <xf numFmtId="0" fontId="63" fillId="2" borderId="5" xfId="186" applyFont="1" applyFill="1" applyBorder="1" applyAlignment="1">
      <alignment horizontal="right" vertical="center"/>
    </xf>
    <xf numFmtId="0" fontId="61" fillId="2" borderId="6" xfId="186" applyFont="1" applyFill="1" applyBorder="1" applyAlignment="1">
      <alignment horizontal="right" vertical="center"/>
    </xf>
    <xf numFmtId="0" fontId="61" fillId="2" borderId="7" xfId="186" applyFont="1" applyFill="1" applyBorder="1" applyAlignment="1">
      <alignment horizontal="right" vertical="center"/>
    </xf>
    <xf numFmtId="0" fontId="61" fillId="2" borderId="5" xfId="186" applyFont="1" applyFill="1" applyBorder="1" applyAlignment="1">
      <alignment horizontal="right" vertical="center"/>
    </xf>
    <xf numFmtId="0" fontId="61" fillId="2" borderId="7" xfId="186" applyFont="1" applyFill="1" applyBorder="1" applyAlignment="1">
      <alignment horizontal="left" vertical="center"/>
    </xf>
    <xf numFmtId="0" fontId="61" fillId="2" borderId="5" xfId="186" applyFont="1" applyFill="1" applyBorder="1" applyAlignment="1">
      <alignment horizontal="left" vertical="center"/>
    </xf>
    <xf numFmtId="0" fontId="61" fillId="0" borderId="7" xfId="186" applyFont="1" applyBorder="1" applyAlignment="1">
      <alignment horizontal="left" vertical="center" wrapText="1"/>
    </xf>
    <xf numFmtId="0" fontId="59" fillId="0" borderId="0" xfId="186" applyFont="1" applyAlignment="1">
      <alignment horizontal="center" vertical="top" wrapText="1"/>
    </xf>
    <xf numFmtId="0" fontId="60" fillId="0" borderId="8" xfId="186" applyFont="1" applyBorder="1" applyAlignment="1">
      <alignment horizontal="center" vertical="center" wrapText="1"/>
    </xf>
    <xf numFmtId="0" fontId="59" fillId="0" borderId="0" xfId="186" applyFont="1" applyAlignment="1">
      <alignment horizontal="left"/>
    </xf>
    <xf numFmtId="0" fontId="59" fillId="0" borderId="0" xfId="186" applyFont="1" applyAlignment="1">
      <alignment horizontal="left" wrapText="1"/>
    </xf>
    <xf numFmtId="0" fontId="51" fillId="0" borderId="0" xfId="186" applyFont="1" applyAlignment="1">
      <alignment horizontal="center"/>
    </xf>
    <xf numFmtId="0" fontId="59" fillId="0" borderId="4" xfId="186" applyFont="1" applyBorder="1" applyAlignment="1">
      <alignment horizontal="center" vertical="center" wrapText="1"/>
    </xf>
    <xf numFmtId="0" fontId="58" fillId="0" borderId="0" xfId="186" applyFont="1" applyAlignment="1">
      <alignment horizontal="left"/>
    </xf>
    <xf numFmtId="0" fontId="59" fillId="0" borderId="0" xfId="186" applyFont="1" applyAlignment="1">
      <alignment horizontal="left" vertical="top" wrapText="1"/>
    </xf>
    <xf numFmtId="0" fontId="59" fillId="0" borderId="0" xfId="186" applyFont="1" applyAlignment="1">
      <alignment horizontal="left" vertical="top"/>
    </xf>
    <xf numFmtId="0" fontId="63" fillId="0" borderId="6" xfId="179" applyFont="1" applyBorder="1" applyAlignment="1">
      <alignment horizontal="right" vertical="center"/>
    </xf>
    <xf numFmtId="0" fontId="63" fillId="0" borderId="7" xfId="179" applyFont="1" applyBorder="1" applyAlignment="1">
      <alignment horizontal="right" vertical="center"/>
    </xf>
    <xf numFmtId="0" fontId="63" fillId="0" borderId="5" xfId="179" applyFont="1" applyBorder="1" applyAlignment="1">
      <alignment horizontal="right" vertical="center"/>
    </xf>
    <xf numFmtId="0" fontId="61" fillId="0" borderId="7" xfId="179" applyFont="1" applyBorder="1" applyAlignment="1">
      <alignment horizontal="left" vertical="center" wrapText="1"/>
    </xf>
    <xf numFmtId="0" fontId="63" fillId="2" borderId="6" xfId="179" applyFont="1" applyFill="1" applyBorder="1" applyAlignment="1">
      <alignment horizontal="right" vertical="center"/>
    </xf>
    <xf numFmtId="0" fontId="63" fillId="2" borderId="7" xfId="179" applyFont="1" applyFill="1" applyBorder="1" applyAlignment="1">
      <alignment horizontal="right" vertical="center"/>
    </xf>
    <xf numFmtId="0" fontId="63" fillId="2" borderId="5" xfId="179" applyFont="1" applyFill="1" applyBorder="1" applyAlignment="1">
      <alignment horizontal="right" vertical="center"/>
    </xf>
    <xf numFmtId="0" fontId="59" fillId="0" borderId="0" xfId="179" applyFont="1" applyAlignment="1">
      <alignment horizontal="left"/>
    </xf>
    <xf numFmtId="0" fontId="59" fillId="0" borderId="0" xfId="179" applyFont="1" applyAlignment="1">
      <alignment horizontal="left" wrapText="1"/>
    </xf>
    <xf numFmtId="0" fontId="61" fillId="2" borderId="7" xfId="179" applyFont="1" applyFill="1" applyBorder="1" applyAlignment="1">
      <alignment horizontal="left" vertical="center"/>
    </xf>
    <xf numFmtId="0" fontId="61" fillId="2" borderId="5" xfId="179" applyFont="1" applyFill="1" applyBorder="1" applyAlignment="1">
      <alignment horizontal="left" vertical="center"/>
    </xf>
    <xf numFmtId="0" fontId="61" fillId="2" borderId="6" xfId="179" applyFont="1" applyFill="1" applyBorder="1" applyAlignment="1">
      <alignment horizontal="right" vertical="center"/>
    </xf>
    <xf numFmtId="0" fontId="61" fillId="2" borderId="7" xfId="179" applyFont="1" applyFill="1" applyBorder="1" applyAlignment="1">
      <alignment horizontal="right" vertical="center"/>
    </xf>
    <xf numFmtId="0" fontId="61" fillId="2" borderId="5" xfId="179" applyFont="1" applyFill="1" applyBorder="1" applyAlignment="1">
      <alignment horizontal="right" vertical="center"/>
    </xf>
    <xf numFmtId="0" fontId="58" fillId="0" borderId="0" xfId="179" applyFont="1" applyAlignment="1">
      <alignment horizontal="left"/>
    </xf>
    <xf numFmtId="0" fontId="60" fillId="0" borderId="8" xfId="179" applyFont="1" applyBorder="1" applyAlignment="1">
      <alignment horizontal="center" vertical="center" wrapText="1"/>
    </xf>
    <xf numFmtId="0" fontId="51" fillId="0" borderId="0" xfId="179" applyFont="1" applyAlignment="1">
      <alignment horizontal="center"/>
    </xf>
    <xf numFmtId="0" fontId="59" fillId="0" borderId="4" xfId="179" applyFont="1" applyBorder="1" applyAlignment="1">
      <alignment horizontal="center" vertical="center" wrapText="1"/>
    </xf>
    <xf numFmtId="0" fontId="59" fillId="0" borderId="0" xfId="179" applyFont="1" applyAlignment="1">
      <alignment horizontal="center" vertical="top" wrapText="1"/>
    </xf>
    <xf numFmtId="0" fontId="59" fillId="0" borderId="0" xfId="179" applyFont="1" applyAlignment="1">
      <alignment horizontal="left" vertical="top"/>
    </xf>
    <xf numFmtId="0" fontId="61" fillId="0" borderId="7" xfId="179" applyFont="1" applyBorder="1" applyAlignment="1">
      <alignment horizontal="left" vertical="center"/>
    </xf>
    <xf numFmtId="0" fontId="61" fillId="0" borderId="6" xfId="179" applyFont="1" applyBorder="1" applyAlignment="1">
      <alignment horizontal="right" vertical="center"/>
    </xf>
    <xf numFmtId="0" fontId="61" fillId="0" borderId="7" xfId="179" applyFont="1" applyBorder="1" applyAlignment="1">
      <alignment horizontal="right" vertical="center"/>
    </xf>
    <xf numFmtId="0" fontId="61" fillId="0" borderId="5" xfId="179" applyFont="1" applyBorder="1" applyAlignment="1">
      <alignment horizontal="right" vertical="center"/>
    </xf>
    <xf numFmtId="0" fontId="65" fillId="0" borderId="0" xfId="179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9" fillId="0" borderId="0" xfId="179" applyFont="1" applyAlignment="1">
      <alignment horizontal="left" vertical="top" wrapText="1"/>
    </xf>
    <xf numFmtId="174" fontId="60" fillId="2" borderId="8" xfId="180" applyNumberFormat="1" applyFont="1" applyFill="1" applyBorder="1" applyAlignment="1">
      <alignment horizontal="center" vertical="center"/>
    </xf>
  </cellXfs>
  <cellStyles count="189">
    <cellStyle name="Normal" xfId="135" xr:uid="{00000000-0005-0000-0000-000000000000}"/>
    <cellStyle name="Normal 10" xfId="172" xr:uid="{00000000-0005-0000-0000-000001000000}"/>
    <cellStyle name="Normal 11" xfId="174" xr:uid="{00000000-0005-0000-0000-000002000000}"/>
    <cellStyle name="Normal 12" xfId="176" xr:uid="{00000000-0005-0000-0000-000003000000}"/>
    <cellStyle name="Normal 2" xfId="137" xr:uid="{00000000-0005-0000-0000-000004000000}"/>
    <cellStyle name="Normal 3" xfId="139" xr:uid="{00000000-0005-0000-0000-000005000000}"/>
    <cellStyle name="Normal 4" xfId="141" xr:uid="{00000000-0005-0000-0000-000006000000}"/>
    <cellStyle name="Normal 5" xfId="143" xr:uid="{00000000-0005-0000-0000-000007000000}"/>
    <cellStyle name="Normal 6" xfId="145" xr:uid="{00000000-0005-0000-0000-000008000000}"/>
    <cellStyle name="Normal 7" xfId="147" xr:uid="{00000000-0005-0000-0000-000009000000}"/>
    <cellStyle name="Normal 8" xfId="149" xr:uid="{00000000-0005-0000-0000-00000A000000}"/>
    <cellStyle name="Normal 9" xfId="159" xr:uid="{00000000-0005-0000-0000-00000B000000}"/>
    <cellStyle name="Акт" xfId="1" xr:uid="{00000000-0005-0000-0000-00000C000000}"/>
    <cellStyle name="АктМТСН" xfId="2" xr:uid="{00000000-0005-0000-0000-00000D000000}"/>
    <cellStyle name="АктМТСН 2" xfId="3" xr:uid="{00000000-0005-0000-0000-00000E000000}"/>
    <cellStyle name="АктМТСН 3" xfId="4" xr:uid="{00000000-0005-0000-0000-00000F000000}"/>
    <cellStyle name="ВедРесурсов" xfId="5" xr:uid="{00000000-0005-0000-0000-000010000000}"/>
    <cellStyle name="ВедРесурсовАкт" xfId="6" xr:uid="{00000000-0005-0000-0000-000011000000}"/>
    <cellStyle name="Итоги" xfId="7" xr:uid="{00000000-0005-0000-0000-000012000000}"/>
    <cellStyle name="ИтогоАктБазЦ" xfId="8" xr:uid="{00000000-0005-0000-0000-000013000000}"/>
    <cellStyle name="ИтогоАктБИМ" xfId="9" xr:uid="{00000000-0005-0000-0000-000014000000}"/>
    <cellStyle name="ИтогоАктБИМ 2" xfId="10" xr:uid="{00000000-0005-0000-0000-000015000000}"/>
    <cellStyle name="ИтогоАктБИМ 3" xfId="11" xr:uid="{00000000-0005-0000-0000-000016000000}"/>
    <cellStyle name="ИтогоАктРесМет" xfId="12" xr:uid="{00000000-0005-0000-0000-000017000000}"/>
    <cellStyle name="ИтогоАктРесМет 2" xfId="13" xr:uid="{00000000-0005-0000-0000-000018000000}"/>
    <cellStyle name="ИтогоАктРесМет 3" xfId="14" xr:uid="{00000000-0005-0000-0000-000019000000}"/>
    <cellStyle name="ИтогоАктТекЦ" xfId="15" xr:uid="{00000000-0005-0000-0000-00001A000000}"/>
    <cellStyle name="ИтогоБазЦ" xfId="16" xr:uid="{00000000-0005-0000-0000-00001B000000}"/>
    <cellStyle name="ИтогоБИМ" xfId="17" xr:uid="{00000000-0005-0000-0000-00001C000000}"/>
    <cellStyle name="ИтогоБИМ 2" xfId="18" xr:uid="{00000000-0005-0000-0000-00001D000000}"/>
    <cellStyle name="ИтогоБИМ 3" xfId="19" xr:uid="{00000000-0005-0000-0000-00001E000000}"/>
    <cellStyle name="ИтогоРесМет" xfId="20" xr:uid="{00000000-0005-0000-0000-00001F000000}"/>
    <cellStyle name="ИтогоРесМет 2" xfId="21" xr:uid="{00000000-0005-0000-0000-000020000000}"/>
    <cellStyle name="ИтогоРесМет 3" xfId="22" xr:uid="{00000000-0005-0000-0000-000021000000}"/>
    <cellStyle name="ИтогоТекЦ" xfId="23" xr:uid="{00000000-0005-0000-0000-000022000000}"/>
    <cellStyle name="ЛокСмета" xfId="24" xr:uid="{00000000-0005-0000-0000-000023000000}"/>
    <cellStyle name="ЛокСмМТСН" xfId="25" xr:uid="{00000000-0005-0000-0000-000024000000}"/>
    <cellStyle name="ЛокСмМТСН 2" xfId="26" xr:uid="{00000000-0005-0000-0000-000025000000}"/>
    <cellStyle name="ЛокСмМТСН 3" xfId="27" xr:uid="{00000000-0005-0000-0000-000026000000}"/>
    <cellStyle name="ЛокСмМТСН 4" xfId="28" xr:uid="{00000000-0005-0000-0000-000027000000}"/>
    <cellStyle name="М29" xfId="29" xr:uid="{00000000-0005-0000-0000-000028000000}"/>
    <cellStyle name="М29 2" xfId="30" xr:uid="{00000000-0005-0000-0000-000029000000}"/>
    <cellStyle name="М29 3" xfId="31" xr:uid="{00000000-0005-0000-0000-00002A000000}"/>
    <cellStyle name="ОбСмета" xfId="32" xr:uid="{00000000-0005-0000-0000-00002B000000}"/>
    <cellStyle name="ОбСмета 2" xfId="33" xr:uid="{00000000-0005-0000-0000-00002C000000}"/>
    <cellStyle name="ОбСмета 3" xfId="34" xr:uid="{00000000-0005-0000-0000-00002D000000}"/>
    <cellStyle name="Обычный" xfId="0" builtinId="0"/>
    <cellStyle name="Обычный 10" xfId="35" xr:uid="{00000000-0005-0000-0000-00002F000000}"/>
    <cellStyle name="Обычный 100" xfId="177" xr:uid="{00000000-0005-0000-0000-000030000000}"/>
    <cellStyle name="Обычный 100 2" xfId="188" xr:uid="{80EC8A21-5A0D-4DCC-9B8A-B3D013FA2F87}"/>
    <cellStyle name="Обычный 101" xfId="181" xr:uid="{00000000-0005-0000-0000-000031000000}"/>
    <cellStyle name="Обычный 102" xfId="182" xr:uid="{00000000-0005-0000-0000-000032000000}"/>
    <cellStyle name="Обычный 103" xfId="184" xr:uid="{00000000-0005-0000-0000-000033000000}"/>
    <cellStyle name="Обычный 11" xfId="36" xr:uid="{00000000-0005-0000-0000-000034000000}"/>
    <cellStyle name="Обычный 12" xfId="37" xr:uid="{00000000-0005-0000-0000-000035000000}"/>
    <cellStyle name="Обычный 13" xfId="38" xr:uid="{00000000-0005-0000-0000-000036000000}"/>
    <cellStyle name="Обычный 14" xfId="39" xr:uid="{00000000-0005-0000-0000-000037000000}"/>
    <cellStyle name="Обычный 15" xfId="40" xr:uid="{00000000-0005-0000-0000-000038000000}"/>
    <cellStyle name="Обычный 16" xfId="41" xr:uid="{00000000-0005-0000-0000-000039000000}"/>
    <cellStyle name="Обычный 17" xfId="42" xr:uid="{00000000-0005-0000-0000-00003A000000}"/>
    <cellStyle name="Обычный 18" xfId="43" xr:uid="{00000000-0005-0000-0000-00003B000000}"/>
    <cellStyle name="Обычный 19" xfId="44" xr:uid="{00000000-0005-0000-0000-00003C000000}"/>
    <cellStyle name="Обычный 2" xfId="45" xr:uid="{00000000-0005-0000-0000-00003D000000}"/>
    <cellStyle name="Обычный 2 2" xfId="46" xr:uid="{00000000-0005-0000-0000-00003E000000}"/>
    <cellStyle name="Обычный 2 2 2" xfId="47" xr:uid="{00000000-0005-0000-0000-00003F000000}"/>
    <cellStyle name="Обычный 2 2 2 2" xfId="151" xr:uid="{00000000-0005-0000-0000-000040000000}"/>
    <cellStyle name="Обычный 2 2 3" xfId="48" xr:uid="{00000000-0005-0000-0000-000041000000}"/>
    <cellStyle name="Обычный 2 2 4 2" xfId="164" xr:uid="{00000000-0005-0000-0000-000042000000}"/>
    <cellStyle name="Обычный 2 3" xfId="49" xr:uid="{00000000-0005-0000-0000-000043000000}"/>
    <cellStyle name="Обычный 2 4 2 2" xfId="165" xr:uid="{00000000-0005-0000-0000-000044000000}"/>
    <cellStyle name="Обычный 2_Мартемьянова 126_12 испарав лен после замеч" xfId="50" xr:uid="{00000000-0005-0000-0000-000045000000}"/>
    <cellStyle name="Обычный 20" xfId="51" xr:uid="{00000000-0005-0000-0000-000046000000}"/>
    <cellStyle name="Обычный 21" xfId="52" xr:uid="{00000000-0005-0000-0000-000047000000}"/>
    <cellStyle name="Обычный 22" xfId="53" xr:uid="{00000000-0005-0000-0000-000048000000}"/>
    <cellStyle name="Обычный 23" xfId="54" xr:uid="{00000000-0005-0000-0000-000049000000}"/>
    <cellStyle name="Обычный 24" xfId="55" xr:uid="{00000000-0005-0000-0000-00004A000000}"/>
    <cellStyle name="Обычный 25" xfId="56" xr:uid="{00000000-0005-0000-0000-00004B000000}"/>
    <cellStyle name="Обычный 26" xfId="57" xr:uid="{00000000-0005-0000-0000-00004C000000}"/>
    <cellStyle name="Обычный 27" xfId="58" xr:uid="{00000000-0005-0000-0000-00004D000000}"/>
    <cellStyle name="Обычный 28" xfId="59" xr:uid="{00000000-0005-0000-0000-00004E000000}"/>
    <cellStyle name="Обычный 29" xfId="60" xr:uid="{00000000-0005-0000-0000-00004F000000}"/>
    <cellStyle name="Обычный 3" xfId="61" xr:uid="{00000000-0005-0000-0000-000050000000}"/>
    <cellStyle name="Обычный 3 2" xfId="62" xr:uid="{00000000-0005-0000-0000-000051000000}"/>
    <cellStyle name="Обычный 3 3" xfId="152" xr:uid="{00000000-0005-0000-0000-000052000000}"/>
    <cellStyle name="Обычный 3 3 2" xfId="166" xr:uid="{00000000-0005-0000-0000-000053000000}"/>
    <cellStyle name="Обычный 3_Мартемьянова 126_12 испарав лен после замеч" xfId="63" xr:uid="{00000000-0005-0000-0000-000054000000}"/>
    <cellStyle name="Обычный 30" xfId="64" xr:uid="{00000000-0005-0000-0000-000055000000}"/>
    <cellStyle name="Обычный 31" xfId="65" xr:uid="{00000000-0005-0000-0000-000056000000}"/>
    <cellStyle name="Обычный 32" xfId="66" xr:uid="{00000000-0005-0000-0000-000057000000}"/>
    <cellStyle name="Обычный 33" xfId="67" xr:uid="{00000000-0005-0000-0000-000058000000}"/>
    <cellStyle name="Обычный 34" xfId="68" xr:uid="{00000000-0005-0000-0000-000059000000}"/>
    <cellStyle name="Обычный 35" xfId="69" xr:uid="{00000000-0005-0000-0000-00005A000000}"/>
    <cellStyle name="Обычный 36" xfId="70" xr:uid="{00000000-0005-0000-0000-00005B000000}"/>
    <cellStyle name="Обычный 37" xfId="71" xr:uid="{00000000-0005-0000-0000-00005C000000}"/>
    <cellStyle name="Обычный 38" xfId="72" xr:uid="{00000000-0005-0000-0000-00005D000000}"/>
    <cellStyle name="Обычный 39" xfId="73" xr:uid="{00000000-0005-0000-0000-00005E000000}"/>
    <cellStyle name="Обычный 4" xfId="74" xr:uid="{00000000-0005-0000-0000-00005F000000}"/>
    <cellStyle name="Обычный 40" xfId="75" xr:uid="{00000000-0005-0000-0000-000060000000}"/>
    <cellStyle name="Обычный 41" xfId="76" xr:uid="{00000000-0005-0000-0000-000061000000}"/>
    <cellStyle name="Обычный 42" xfId="77" xr:uid="{00000000-0005-0000-0000-000062000000}"/>
    <cellStyle name="Обычный 43" xfId="78" xr:uid="{00000000-0005-0000-0000-000063000000}"/>
    <cellStyle name="Обычный 44" xfId="79" xr:uid="{00000000-0005-0000-0000-000064000000}"/>
    <cellStyle name="Обычный 45" xfId="80" xr:uid="{00000000-0005-0000-0000-000065000000}"/>
    <cellStyle name="Обычный 46" xfId="81" xr:uid="{00000000-0005-0000-0000-000066000000}"/>
    <cellStyle name="Обычный 47" xfId="82" xr:uid="{00000000-0005-0000-0000-000067000000}"/>
    <cellStyle name="Обычный 48" xfId="83" xr:uid="{00000000-0005-0000-0000-000068000000}"/>
    <cellStyle name="Обычный 49" xfId="84" xr:uid="{00000000-0005-0000-0000-000069000000}"/>
    <cellStyle name="Обычный 5" xfId="85" xr:uid="{00000000-0005-0000-0000-00006A000000}"/>
    <cellStyle name="Обычный 50" xfId="86" xr:uid="{00000000-0005-0000-0000-00006B000000}"/>
    <cellStyle name="Обычный 51" xfId="87" xr:uid="{00000000-0005-0000-0000-00006C000000}"/>
    <cellStyle name="Обычный 52" xfId="88" xr:uid="{00000000-0005-0000-0000-00006D000000}"/>
    <cellStyle name="Обычный 53" xfId="89" xr:uid="{00000000-0005-0000-0000-00006E000000}"/>
    <cellStyle name="Обычный 54" xfId="90" xr:uid="{00000000-0005-0000-0000-00006F000000}"/>
    <cellStyle name="Обычный 55" xfId="91" xr:uid="{00000000-0005-0000-0000-000070000000}"/>
    <cellStyle name="Обычный 56" xfId="92" xr:uid="{00000000-0005-0000-0000-000071000000}"/>
    <cellStyle name="Обычный 57" xfId="93" xr:uid="{00000000-0005-0000-0000-000072000000}"/>
    <cellStyle name="Обычный 58" xfId="94" xr:uid="{00000000-0005-0000-0000-000073000000}"/>
    <cellStyle name="Обычный 59" xfId="95" xr:uid="{00000000-0005-0000-0000-000074000000}"/>
    <cellStyle name="Обычный 6" xfId="96" xr:uid="{00000000-0005-0000-0000-000075000000}"/>
    <cellStyle name="Обычный 60" xfId="97" xr:uid="{00000000-0005-0000-0000-000076000000}"/>
    <cellStyle name="Обычный 61" xfId="98" xr:uid="{00000000-0005-0000-0000-000077000000}"/>
    <cellStyle name="Обычный 62" xfId="99" xr:uid="{00000000-0005-0000-0000-000078000000}"/>
    <cellStyle name="Обычный 63" xfId="100" xr:uid="{00000000-0005-0000-0000-000079000000}"/>
    <cellStyle name="Обычный 63 2 2" xfId="153" xr:uid="{00000000-0005-0000-0000-00007A000000}"/>
    <cellStyle name="Обычный 63 2 2 2" xfId="150" xr:uid="{00000000-0005-0000-0000-00007B000000}"/>
    <cellStyle name="Обычный 63 2 2 3" xfId="156" xr:uid="{00000000-0005-0000-0000-00007C000000}"/>
    <cellStyle name="Обычный 64" xfId="101" xr:uid="{00000000-0005-0000-0000-00007D000000}"/>
    <cellStyle name="Обычный 65" xfId="102" xr:uid="{00000000-0005-0000-0000-00007E000000}"/>
    <cellStyle name="Обычный 65 2" xfId="179" xr:uid="{00000000-0005-0000-0000-00007F000000}"/>
    <cellStyle name="Обычный 65 2 2" xfId="186" xr:uid="{0C365C69-1A7C-4646-A817-4016995C78A4}"/>
    <cellStyle name="Обычный 66" xfId="103" xr:uid="{00000000-0005-0000-0000-000080000000}"/>
    <cellStyle name="Обычный 67" xfId="104" xr:uid="{00000000-0005-0000-0000-000081000000}"/>
    <cellStyle name="Обычный 68" xfId="105" xr:uid="{00000000-0005-0000-0000-000082000000}"/>
    <cellStyle name="Обычный 69" xfId="106" xr:uid="{00000000-0005-0000-0000-000083000000}"/>
    <cellStyle name="Обычный 7" xfId="107" xr:uid="{00000000-0005-0000-0000-000084000000}"/>
    <cellStyle name="Обычный 70" xfId="108" xr:uid="{00000000-0005-0000-0000-000085000000}"/>
    <cellStyle name="Обычный 71" xfId="109" xr:uid="{00000000-0005-0000-0000-000086000000}"/>
    <cellStyle name="Обычный 72" xfId="110" xr:uid="{00000000-0005-0000-0000-000087000000}"/>
    <cellStyle name="Обычный 73" xfId="111" xr:uid="{00000000-0005-0000-0000-000088000000}"/>
    <cellStyle name="Обычный 73 2" xfId="157" xr:uid="{00000000-0005-0000-0000-000089000000}"/>
    <cellStyle name="Обычный 74" xfId="112" xr:uid="{00000000-0005-0000-0000-00008A000000}"/>
    <cellStyle name="Обычный 75" xfId="113" xr:uid="{00000000-0005-0000-0000-00008B000000}"/>
    <cellStyle name="Обычный 75 2" xfId="160" xr:uid="{00000000-0005-0000-0000-00008C000000}"/>
    <cellStyle name="Обычный 76" xfId="114" xr:uid="{00000000-0005-0000-0000-00008D000000}"/>
    <cellStyle name="Обычный 77" xfId="115" xr:uid="{00000000-0005-0000-0000-00008E000000}"/>
    <cellStyle name="Обычный 78" xfId="116" xr:uid="{00000000-0005-0000-0000-00008F000000}"/>
    <cellStyle name="Обычный 79" xfId="117" xr:uid="{00000000-0005-0000-0000-000090000000}"/>
    <cellStyle name="Обычный 8" xfId="118" xr:uid="{00000000-0005-0000-0000-000091000000}"/>
    <cellStyle name="Обычный 8 2" xfId="154" xr:uid="{00000000-0005-0000-0000-000092000000}"/>
    <cellStyle name="Обычный 80" xfId="119" xr:uid="{00000000-0005-0000-0000-000093000000}"/>
    <cellStyle name="Обычный 81" xfId="120" xr:uid="{00000000-0005-0000-0000-000094000000}"/>
    <cellStyle name="Обычный 82" xfId="134" xr:uid="{00000000-0005-0000-0000-000095000000}"/>
    <cellStyle name="Обычный 83" xfId="136" xr:uid="{00000000-0005-0000-0000-000096000000}"/>
    <cellStyle name="Обычный 84" xfId="138" xr:uid="{00000000-0005-0000-0000-000097000000}"/>
    <cellStyle name="Обычный 85" xfId="140" xr:uid="{00000000-0005-0000-0000-000098000000}"/>
    <cellStyle name="Обычный 86" xfId="142" xr:uid="{00000000-0005-0000-0000-000099000000}"/>
    <cellStyle name="Обычный 87" xfId="144" xr:uid="{00000000-0005-0000-0000-00009A000000}"/>
    <cellStyle name="Обычный 88" xfId="146" xr:uid="{00000000-0005-0000-0000-00009B000000}"/>
    <cellStyle name="Обычный 89" xfId="148" xr:uid="{00000000-0005-0000-0000-00009C000000}"/>
    <cellStyle name="Обычный 9" xfId="121" xr:uid="{00000000-0005-0000-0000-00009D000000}"/>
    <cellStyle name="Обычный 90" xfId="158" xr:uid="{00000000-0005-0000-0000-00009E000000}"/>
    <cellStyle name="Обычный 91" xfId="161" xr:uid="{00000000-0005-0000-0000-00009F000000}"/>
    <cellStyle name="Обычный 92" xfId="162" xr:uid="{00000000-0005-0000-0000-0000A0000000}"/>
    <cellStyle name="Обычный 93" xfId="163" xr:uid="{00000000-0005-0000-0000-0000A1000000}"/>
    <cellStyle name="Обычный 94" xfId="168" xr:uid="{00000000-0005-0000-0000-0000A2000000}"/>
    <cellStyle name="Обычный 95" xfId="169" xr:uid="{00000000-0005-0000-0000-0000A3000000}"/>
    <cellStyle name="Обычный 96" xfId="170" xr:uid="{00000000-0005-0000-0000-0000A4000000}"/>
    <cellStyle name="Обычный 97" xfId="171" xr:uid="{00000000-0005-0000-0000-0000A5000000}"/>
    <cellStyle name="Обычный 98" xfId="173" xr:uid="{00000000-0005-0000-0000-0000A6000000}"/>
    <cellStyle name="Обычный 99" xfId="175" xr:uid="{00000000-0005-0000-0000-0000A7000000}"/>
    <cellStyle name="Параметр" xfId="122" xr:uid="{00000000-0005-0000-0000-0000A8000000}"/>
    <cellStyle name="ПеременныеСметы" xfId="123" xr:uid="{00000000-0005-0000-0000-0000A9000000}"/>
    <cellStyle name="Процентный 2" xfId="167" xr:uid="{00000000-0005-0000-0000-0000AA000000}"/>
    <cellStyle name="РесСмета" xfId="124" xr:uid="{00000000-0005-0000-0000-0000AB000000}"/>
    <cellStyle name="СводкаСтоимРаб" xfId="125" xr:uid="{00000000-0005-0000-0000-0000AC000000}"/>
    <cellStyle name="СводРасч" xfId="126" xr:uid="{00000000-0005-0000-0000-0000AD000000}"/>
    <cellStyle name="СводРасч 2" xfId="127" xr:uid="{00000000-0005-0000-0000-0000AE000000}"/>
    <cellStyle name="СводРасч 3" xfId="128" xr:uid="{00000000-0005-0000-0000-0000AF000000}"/>
    <cellStyle name="Стиль 1_АКТ" xfId="155" xr:uid="{00000000-0005-0000-0000-0000B0000000}"/>
    <cellStyle name="Титул" xfId="129" xr:uid="{00000000-0005-0000-0000-0000B1000000}"/>
    <cellStyle name="Финансовый [0] 2" xfId="130" xr:uid="{00000000-0005-0000-0000-0000B2000000}"/>
    <cellStyle name="Финансовый 2" xfId="131" xr:uid="{00000000-0005-0000-0000-0000B3000000}"/>
    <cellStyle name="Финансовый 3" xfId="178" xr:uid="{00000000-0005-0000-0000-0000B4000000}"/>
    <cellStyle name="Финансовый 3 2" xfId="180" xr:uid="{00000000-0005-0000-0000-0000B5000000}"/>
    <cellStyle name="Финансовый 3 2 2" xfId="187" xr:uid="{1758A166-3683-458D-AACA-1B5977D4BF2A}"/>
    <cellStyle name="Финансовый 4" xfId="183" xr:uid="{00000000-0005-0000-0000-0000B6000000}"/>
    <cellStyle name="Финансовый 5" xfId="185" xr:uid="{00000000-0005-0000-0000-0000B7000000}"/>
    <cellStyle name="Хвост" xfId="132" xr:uid="{00000000-0005-0000-0000-0000B8000000}"/>
    <cellStyle name="Экспертиза" xfId="133" xr:uid="{00000000-0005-0000-0000-0000B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221/&#1056;&#1072;&#1073;&#1086;&#1095;&#1080;&#1081;%20&#1089;&#1090;&#1086;&#1083;/&#1053;&#1086;&#1074;&#1072;&#1103;%20&#1087;&#1072;&#1087;&#1082;&#1072;/&#1061;&#1072;&#1081;&#1090;&#1091;&#1085;/&#1056;&#1042;&#1057;%2030&#1090;&#1099;&#1089;%20%20&#1057;&#1090;&#1072;&#1088;&#1086;&#1083;&#1080;&#1082;&#1077;&#1077;&#1074;&#1086;/mail/&#1043;&#1077;&#1086;&#1057;&#1084;&#1077;&#1090;&#1072;/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ORK/&#1086;&#1073;&#1098;&#1077;&#1084;&#1099;%20&#1088;&#1072;&#1073;&#1086;&#1090;/&#1056;&#1072;&#1079;&#1085;&#1086;&#1077;/Zarplata_1/&#1044;&#1077;&#1085;&#1080;&#1089;/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428/My%20Documents/&#1090;&#1088;&#1072;&#1085;&#1089;&#1085;&#1077;&#1092;&#1090;&#1077;&#1084;&#1072;&#1096;/mail/&#1043;&#1077;&#1086;&#1057;&#1084;&#1077;&#1090;&#1072;/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Лист1"/>
      <sheetName val="Обновление"/>
      <sheetName val="Цена"/>
      <sheetName val="Product"/>
      <sheetName val="эл_химз_"/>
      <sheetName val="геология_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Summary"/>
      <sheetName val="ЭХЗ"/>
      <sheetName val="РасчетКомандир1"/>
      <sheetName val="РасчетКомандир2"/>
      <sheetName val="Коэфф"/>
      <sheetName val="Смета2 проект. раб."/>
      <sheetName val="Зап-3- СЦБ"/>
      <sheetName val="График"/>
      <sheetName val="Кредиты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писки"/>
      <sheetName val="6.14_КР"/>
      <sheetName val="Прилож"/>
      <sheetName val="DATA"/>
      <sheetName val="Пример расчета"/>
      <sheetName val="все"/>
      <sheetName val="информация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к.84-к.83"/>
      <sheetName val="2002(v2)"/>
      <sheetName val="справ.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Данные_для_расчёта_сметы"/>
      <sheetName val="6_14_КР"/>
      <sheetName val="свод_2"/>
      <sheetName val="Зап-3-_СЦБ"/>
      <sheetName val="13_1"/>
      <sheetName val="Пример_расчета"/>
      <sheetName val="СметаСводная_Рыб"/>
      <sheetName val="СметаСводная 1 оч"/>
      <sheetName val="Подрядчики"/>
      <sheetName val="Смета 5.2. Кусты25,29,31,65"/>
      <sheetName val="НМА"/>
      <sheetName val="list"/>
      <sheetName val="Итог"/>
      <sheetName val="смета СИД"/>
      <sheetName val="часы"/>
      <sheetName val="ресурсная вед."/>
      <sheetName val="ИДвалка"/>
      <sheetName val="р.Волхов"/>
      <sheetName val="2002_v2_"/>
      <sheetName val="сохранить"/>
      <sheetName val="Материалы"/>
      <sheetName val="кп"/>
      <sheetName val="Январь"/>
      <sheetName val="матер."/>
      <sheetName val="КП Прим (3)"/>
      <sheetName val="КП НовоКов"/>
      <sheetName val="ПОДПИСИ"/>
      <sheetName val="РАСЧЕТ"/>
      <sheetName val="Текущие_цены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мета2_проект__раб_"/>
      <sheetName val="Смета_1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Разработка проекта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Leistungsakt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Дополнительные параметры"/>
      <sheetName val="РС 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Общ"/>
      <sheetName val="BACT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ыборка на22 июня"/>
      <sheetName val="HP_и_оргтехника"/>
      <sheetName val="СМЕТА_проект"/>
      <sheetName val="Лист_опроса"/>
      <sheetName val="Таблица 5"/>
      <sheetName val="Таблица 3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3труба (П)"/>
      <sheetName val="См.3_АСУ"/>
      <sheetName val="15"/>
      <sheetName val="Восстановл_Лист37"/>
      <sheetName val="16"/>
      <sheetName val="Коэф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Rub"/>
      <sheetName val="Акт выбора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_x0000__x0000_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ПС_x0000__x0000__x0000__x0000__x0000__x0000_"/>
      <sheetName val="ДКСС от МПС"/>
      <sheetName val="Р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_x0000_с_лист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4"/>
      <sheetName val="Смета18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/>
      <sheetData sheetId="720" refreshError="1"/>
      <sheetData sheetId="721"/>
      <sheetData sheetId="722"/>
      <sheetData sheetId="723" refreshError="1"/>
      <sheetData sheetId="724" refreshError="1"/>
      <sheetData sheetId="725"/>
      <sheetData sheetId="726" refreshError="1"/>
      <sheetData sheetId="727"/>
      <sheetData sheetId="728" refreshError="1"/>
      <sheetData sheetId="729" refreshError="1"/>
      <sheetData sheetId="730"/>
      <sheetData sheetId="731"/>
      <sheetData sheetId="732" refreshError="1"/>
      <sheetData sheetId="733"/>
      <sheetData sheetId="734" refreshError="1"/>
      <sheetData sheetId="735" refreshError="1"/>
      <sheetData sheetId="736" refreshError="1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/>
      <sheetData sheetId="755"/>
      <sheetData sheetId="756"/>
      <sheetData sheetId="757"/>
      <sheetData sheetId="758" refreshError="1"/>
      <sheetData sheetId="759"/>
      <sheetData sheetId="760" refreshError="1"/>
      <sheetData sheetId="761"/>
      <sheetData sheetId="762"/>
      <sheetData sheetId="763"/>
      <sheetData sheetId="764"/>
      <sheetData sheetId="765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 refreshError="1"/>
      <sheetData sheetId="1478"/>
      <sheetData sheetId="1479"/>
      <sheetData sheetId="1480"/>
      <sheetData sheetId="1481"/>
      <sheetData sheetId="1482"/>
      <sheetData sheetId="1483"/>
      <sheetData sheetId="1484"/>
      <sheetData sheetId="1485" refreshError="1"/>
      <sheetData sheetId="1486" refreshError="1"/>
      <sheetData sheetId="1487"/>
      <sheetData sheetId="1488"/>
      <sheetData sheetId="1489" refreshError="1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влад-таблица"/>
      <sheetName val="2002(v1)"/>
      <sheetName val="Перечень ИУ"/>
      <sheetName val="Коэфф1."/>
      <sheetName val="свод 2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Подрядчики"/>
      <sheetName val="Январь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ЖД 3.1"/>
      <sheetName val="УСР"/>
      <sheetName val="Объемы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_x0000__x0000_"/>
      <sheetName val="таблица_руко_x0019__x0015__x0009_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41"/>
      <sheetName val=" Свод"/>
      <sheetName val="Договорная цена"/>
      <sheetName val="Panduit"/>
      <sheetName val="Пра_x0000_с_лист"/>
      <sheetName val="исключ ЭХЗ"/>
      <sheetName val="БДР"/>
      <sheetName val="КБК ДПК"/>
      <sheetName val="геол"/>
      <sheetName val="расчеты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_x0000__x0000__x0000__x0000__x0000__x0000_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ра"/>
      <sheetName val="ПС"/>
      <sheetName val="Исх. данные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ИНСТРУКЦИЯ"/>
      <sheetName val="ЕТС (ф)"/>
      <sheetName val="Исх1"/>
      <sheetName val="СметаСводная п54"/>
      <sheetName val="Смета 7"/>
      <sheetName val="СметаСводная пуш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 refreshError="1"/>
      <sheetData sheetId="646"/>
      <sheetData sheetId="647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 refreshError="1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>
        <row r="1">
          <cell r="B1">
            <v>0</v>
          </cell>
        </row>
      </sheetData>
      <sheetData sheetId="763"/>
      <sheetData sheetId="764"/>
      <sheetData sheetId="765">
        <row r="1">
          <cell r="B1">
            <v>0</v>
          </cell>
        </row>
      </sheetData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>
        <row r="1">
          <cell r="B1">
            <v>0</v>
          </cell>
        </row>
      </sheetData>
      <sheetData sheetId="781"/>
      <sheetData sheetId="782"/>
      <sheetData sheetId="783">
        <row r="1">
          <cell r="B1">
            <v>0</v>
          </cell>
        </row>
      </sheetData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>
        <row r="1">
          <cell r="B1">
            <v>0</v>
          </cell>
        </row>
      </sheetData>
      <sheetData sheetId="799"/>
      <sheetData sheetId="800"/>
      <sheetData sheetId="801">
        <row r="1">
          <cell r="B1">
            <v>0</v>
          </cell>
        </row>
      </sheetData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>
        <row r="1">
          <cell r="B1">
            <v>0</v>
          </cell>
        </row>
      </sheetData>
      <sheetData sheetId="816"/>
      <sheetData sheetId="817"/>
      <sheetData sheetId="818">
        <row r="1">
          <cell r="B1">
            <v>0</v>
          </cell>
        </row>
      </sheetData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>
        <row r="1">
          <cell r="B1">
            <v>0</v>
          </cell>
        </row>
      </sheetData>
      <sheetData sheetId="834"/>
      <sheetData sheetId="835"/>
      <sheetData sheetId="836">
        <row r="1">
          <cell r="B1">
            <v>0</v>
          </cell>
        </row>
      </sheetData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>
        <row r="1">
          <cell r="B1">
            <v>0</v>
          </cell>
        </row>
      </sheetData>
      <sheetData sheetId="852"/>
      <sheetData sheetId="853"/>
      <sheetData sheetId="854">
        <row r="1">
          <cell r="B1">
            <v>0</v>
          </cell>
        </row>
      </sheetData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>
        <row r="1">
          <cell r="B1">
            <v>0</v>
          </cell>
        </row>
      </sheetData>
      <sheetData sheetId="925"/>
      <sheetData sheetId="926"/>
      <sheetData sheetId="927">
        <row r="1">
          <cell r="B1">
            <v>0</v>
          </cell>
        </row>
      </sheetData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>
        <row r="1">
          <cell r="B1">
            <v>0</v>
          </cell>
        </row>
      </sheetData>
      <sheetData sheetId="943"/>
      <sheetData sheetId="944"/>
      <sheetData sheetId="945">
        <row r="1">
          <cell r="B1">
            <v>0</v>
          </cell>
        </row>
      </sheetData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>
        <row r="1">
          <cell r="B1">
            <v>0</v>
          </cell>
        </row>
      </sheetData>
      <sheetData sheetId="961"/>
      <sheetData sheetId="962"/>
      <sheetData sheetId="963">
        <row r="1">
          <cell r="B1">
            <v>0</v>
          </cell>
        </row>
      </sheetData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B1">
            <v>0</v>
          </cell>
        </row>
      </sheetData>
      <sheetData sheetId="979"/>
      <sheetData sheetId="980"/>
      <sheetData sheetId="981">
        <row r="1">
          <cell r="B1">
            <v>0</v>
          </cell>
        </row>
      </sheetData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>
        <row r="1">
          <cell r="B1">
            <v>0</v>
          </cell>
        </row>
      </sheetData>
      <sheetData sheetId="997"/>
      <sheetData sheetId="998"/>
      <sheetData sheetId="999">
        <row r="1">
          <cell r="B1">
            <v>0</v>
          </cell>
        </row>
      </sheetData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>
        <row r="1">
          <cell r="B1">
            <v>0</v>
          </cell>
        </row>
      </sheetData>
      <sheetData sheetId="1014"/>
      <sheetData sheetId="1015"/>
      <sheetData sheetId="1016">
        <row r="1">
          <cell r="B1">
            <v>0</v>
          </cell>
        </row>
      </sheetData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/>
      <sheetData sheetId="1399"/>
      <sheetData sheetId="1400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Д"/>
      <sheetName val="DATA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Norm"/>
      <sheetName val=""/>
      <sheetName val="8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Текущие показатели"/>
      <sheetName val="Проект"/>
      <sheetName val="Общ"/>
      <sheetName val="Хаттон 90.90 Femco"/>
      <sheetName val="к.рын"/>
      <sheetName val="Коэффициенты"/>
      <sheetName val="база"/>
      <sheetName val="СметаСводная гост"/>
      <sheetName val="Лист опроса"/>
      <sheetName val="XLR_NoRangeShe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охранить"/>
      <sheetName val="Лист опроса"/>
      <sheetName val="Summary"/>
      <sheetName val="5ОборРабМест(HP)"/>
      <sheetName val="ЭХЗ"/>
      <sheetName val="СМЕТА проект"/>
      <sheetName val="Лист1"/>
      <sheetName val="Обновление"/>
      <sheetName val="Цена"/>
      <sheetName val="Product"/>
      <sheetName val="К.рын"/>
      <sheetName val="График"/>
      <sheetName val="РП"/>
      <sheetName val="Зап-3- СЦБ"/>
      <sheetName val="№5 СУБ Инж защ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свод 2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_x0000__x0000_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Calc"/>
      <sheetName val="см8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ЭХЗ"/>
      <sheetName val="Таблица 5"/>
      <sheetName val="Таблица 3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Пояснение "/>
      <sheetName val="list"/>
      <sheetName val="РП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2002(v2)"/>
      <sheetName val="справ.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Д"/>
      <sheetName val="свод 3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смета 2 проект. работы"/>
      <sheetName val="Хар_"/>
      <sheetName val="С1_"/>
      <sheetName val="СтрЗапасов (2)"/>
      <sheetName val="Norm"/>
      <sheetName val="НМ расчеты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Сводный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3_гидромет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_x0000__x0000__x0000__x0000_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БАЗА"/>
      <sheetName val="Должности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_x0000__x0000__x0000__x0000__x0000__x0000_"/>
      <sheetName val="ПРОЦЕНТЫ"/>
      <sheetName val="MararashAA"/>
      <sheetName val="8"/>
      <sheetName val="ИД СМР"/>
      <sheetName val="Объем работ"/>
      <sheetName val="Виды работ АСО"/>
      <sheetName val="таблица_руко_x0019__x0015__x0009__x0003__x000c__x0011__x0011_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Общ"/>
      <sheetName val="1.14"/>
      <sheetName val="1.7"/>
      <sheetName val="СМ"/>
      <sheetName val="#ССЫЛКА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_x0000__x0000_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_x0000_с_лист"/>
      <sheetName val="исключ ЭХЗ"/>
      <sheetName val="БДР"/>
      <sheetName val="КБК ДПК"/>
      <sheetName val="геол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С"/>
      <sheetName val="Пр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7"/>
      <sheetName val="Хаттон_90_忕と_x0005__x0000__x0000__x0000__x0000_"/>
      <sheetName val="Хаттон_90_礊め_x0005_"/>
      <sheetName val="Хаттон_90_忕と_x0005_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 refreshError="1"/>
      <sheetData sheetId="661" refreshError="1"/>
      <sheetData sheetId="662" refreshError="1"/>
      <sheetData sheetId="663"/>
      <sheetData sheetId="664"/>
      <sheetData sheetId="665" refreshError="1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>
        <row r="1">
          <cell r="B1">
            <v>0</v>
          </cell>
        </row>
      </sheetData>
      <sheetData sheetId="690">
        <row r="1">
          <cell r="B1">
            <v>0</v>
          </cell>
        </row>
      </sheetData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>
        <row r="1">
          <cell r="B1">
            <v>0</v>
          </cell>
        </row>
      </sheetData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>
        <row r="1">
          <cell r="B1">
            <v>0</v>
          </cell>
        </row>
      </sheetData>
      <sheetData sheetId="751"/>
      <sheetData sheetId="752"/>
      <sheetData sheetId="753"/>
      <sheetData sheetId="754"/>
      <sheetData sheetId="755"/>
      <sheetData sheetId="756"/>
      <sheetData sheetId="757">
        <row r="1">
          <cell r="B1">
            <v>0</v>
          </cell>
        </row>
      </sheetData>
      <sheetData sheetId="758">
        <row r="1">
          <cell r="B1">
            <v>0</v>
          </cell>
        </row>
      </sheetData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>
        <row r="1">
          <cell r="B1">
            <v>0</v>
          </cell>
        </row>
      </sheetData>
      <sheetData sheetId="781"/>
      <sheetData sheetId="782"/>
      <sheetData sheetId="783"/>
      <sheetData sheetId="784"/>
      <sheetData sheetId="785"/>
      <sheetData sheetId="786"/>
      <sheetData sheetId="787">
        <row r="1">
          <cell r="B1">
            <v>0</v>
          </cell>
        </row>
      </sheetData>
      <sheetData sheetId="788">
        <row r="1">
          <cell r="B1">
            <v>0</v>
          </cell>
        </row>
      </sheetData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>
        <row r="1">
          <cell r="B1">
            <v>0</v>
          </cell>
        </row>
      </sheetData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>
        <row r="1">
          <cell r="B1">
            <v>0</v>
          </cell>
        </row>
      </sheetData>
      <sheetData sheetId="841">
        <row r="1">
          <cell r="B1">
            <v>0</v>
          </cell>
        </row>
      </sheetData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>
        <row r="1">
          <cell r="B1">
            <v>0</v>
          </cell>
        </row>
      </sheetData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>
        <row r="1">
          <cell r="B1">
            <v>0</v>
          </cell>
        </row>
      </sheetData>
      <sheetData sheetId="955"/>
      <sheetData sheetId="956"/>
      <sheetData sheetId="957"/>
      <sheetData sheetId="958"/>
      <sheetData sheetId="959"/>
      <sheetData sheetId="960"/>
      <sheetData sheetId="961"/>
      <sheetData sheetId="962">
        <row r="1">
          <cell r="B1">
            <v>0</v>
          </cell>
        </row>
      </sheetData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>
        <row r="1">
          <cell r="B1">
            <v>0</v>
          </cell>
        </row>
      </sheetData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>
        <row r="1">
          <cell r="B1">
            <v>0</v>
          </cell>
        </row>
      </sheetData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>
        <row r="1">
          <cell r="B1">
            <v>0</v>
          </cell>
        </row>
      </sheetData>
      <sheetData sheetId="1007">
        <row r="1">
          <cell r="B1">
            <v>0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>
        <row r="1">
          <cell r="B1">
            <v>0</v>
          </cell>
        </row>
      </sheetData>
      <sheetData sheetId="1015">
        <row r="1">
          <cell r="B1">
            <v>0</v>
          </cell>
        </row>
      </sheetData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>
        <row r="1">
          <cell r="B1">
            <v>0</v>
          </cell>
        </row>
      </sheetData>
      <sheetData sheetId="1037">
        <row r="1">
          <cell r="B1">
            <v>0</v>
          </cell>
        </row>
      </sheetData>
      <sheetData sheetId="1038"/>
      <sheetData sheetId="1039"/>
      <sheetData sheetId="1040"/>
      <sheetData sheetId="1041"/>
      <sheetData sheetId="1042"/>
      <sheetData sheetId="1043"/>
      <sheetData sheetId="1044">
        <row r="1">
          <cell r="B1">
            <v>0</v>
          </cell>
        </row>
      </sheetData>
      <sheetData sheetId="1045">
        <row r="1">
          <cell r="B1">
            <v>0</v>
          </cell>
        </row>
      </sheetData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>
        <row r="1">
          <cell r="B1">
            <v>0</v>
          </cell>
        </row>
      </sheetData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>
        <row r="1">
          <cell r="B1">
            <v>0</v>
          </cell>
        </row>
      </sheetData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>
        <row r="1">
          <cell r="B1">
            <v>0</v>
          </cell>
        </row>
      </sheetData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>
        <row r="1">
          <cell r="B1">
            <v>0</v>
          </cell>
        </row>
      </sheetData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>
        <row r="1">
          <cell r="B1">
            <v>0</v>
          </cell>
        </row>
      </sheetData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3.1"/>
      <sheetName val="Текущие цены"/>
      <sheetName val="рабочий"/>
      <sheetName val="окраска"/>
      <sheetName val="отчет эл_эн  2000"/>
      <sheetName val="к.84-к.83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2002(v2)"/>
      <sheetName val="справ."/>
      <sheetName val="геолог"/>
      <sheetName val="SakhNIPI5"/>
      <sheetName val="ПИР"/>
      <sheetName val="1"/>
      <sheetName val="Пояснение "/>
      <sheetName val="93-110"/>
      <sheetName val="list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2 Геология"/>
      <sheetName val="таблица_руко_x0019__x0015_ _x0003__x000c__x0011__x0011_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_x0000__x0000_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Имя"/>
      <sheetName val="basa"/>
      <sheetName val="СВ 2"/>
      <sheetName val="1.2_"/>
      <sheetName val="Base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Технический лист"/>
      <sheetName val="анализ 2003_2004исполнение МТО"/>
      <sheetName val="Main list"/>
      <sheetName val="Приложение 2"/>
      <sheetName val="41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Смета 2 эл.монтаж"/>
      <sheetName val="Смета 1 общестроит"/>
      <sheetName val="ГАЗ_камаз"/>
      <sheetName val="№2Гидромет."/>
      <sheetName val="№2Геолог"/>
      <sheetName val="№2Геолог с.п."/>
      <sheetName val="№3Экологи (2этап)"/>
      <sheetName val="Пра_x0000_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ПС"/>
      <sheetName val="Коэффициенты"/>
      <sheetName val="СМЕТА_проект1"/>
      <sheetName val="1_31"/>
      <sheetName val="К_рын1"/>
      <sheetName val="Сводная_смета1"/>
      <sheetName val="РС_"/>
      <sheetName val="СметаСводная_Колпино1"/>
      <sheetName val="справ_2"/>
      <sheetName val="СметаСводная_снег1"/>
      <sheetName val="свод_31"/>
      <sheetName val="Переменные_и_константы1"/>
      <sheetName val="13_11"/>
      <sheetName val="КП_(2)1"/>
      <sheetName val="СметаСводная_павильон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Б_Сатка1"/>
      <sheetName val="Перечень_ИУ1"/>
      <sheetName val="3_1_ТХ1"/>
      <sheetName val="3_5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р_Волхов1"/>
      <sheetName val="Смета_терзем"/>
      <sheetName val="Opex_personnel_(Term_facs)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Коэф_КВ"/>
      <sheetName val="3_11"/>
      <sheetName val="Коммерческие_расходы1"/>
      <sheetName val="СС_замеч_с_ответами1"/>
      <sheetName val="УП__20041"/>
      <sheetName val="Кал_план_Жукова_даты_-_не_надо"/>
      <sheetName val="Пояснение_"/>
      <sheetName val="Капитальные_затраты1"/>
      <sheetName val="ДДС_(Форма_№3)"/>
      <sheetName val="смета_2_проект__работы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СВОДНАЯ_"/>
      <sheetName val="выборка_на22_июня"/>
      <sheetName val="3труба_(П)"/>
      <sheetName val="Объемы_работ_по_ПВ"/>
      <sheetName val="Бл_электр_"/>
      <sheetName val="Таблица_5"/>
      <sheetName val="Таблица_3"/>
      <sheetName val="1_401_2"/>
      <sheetName val="Source_lists"/>
      <sheetName val="PO_Data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Форма 2.1"/>
      <sheetName val="W28"/>
      <sheetName val="сводная (2)"/>
      <sheetName val="Настройки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эл_химз_3"/>
      <sheetName val="геология_3"/>
      <sheetName val="Смета2_проект__раб_2"/>
      <sheetName val="Зап-3-_СЦБ2"/>
      <sheetName val="свод_22"/>
      <sheetName val="Данные_для_расчёта_сметы2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к_84-к_832"/>
      <sheetName val="См_1_наруж_водопровод2"/>
      <sheetName val="Разработка_проекта2"/>
      <sheetName val="КП_НовоКов2"/>
      <sheetName val="ст_ГТМ1"/>
      <sheetName val="изыскания_21"/>
      <sheetName val="КП_к_ГК1"/>
      <sheetName val="Таблица_21"/>
      <sheetName val="Текущие_цены2"/>
      <sheetName val="отчет_эл_эн__20002"/>
      <sheetName val="суб_подряд2"/>
      <sheetName val="ПСБ_-_ОЭ2"/>
      <sheetName val="СметаСводная_1_оч2"/>
      <sheetName val="6_31"/>
      <sheetName val="6_71"/>
      <sheetName val="6_3_1_3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смета_СИД1"/>
      <sheetName val="ресурсная_вед_1"/>
      <sheetName val="Калплан_Кра1"/>
      <sheetName val="6_11_новый1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4"/>
      <sheetName val="сммашбур"/>
      <sheetName val="ОбмОбслЗемОд"/>
      <sheetName val="смручбур"/>
      <sheetName val="7"/>
      <sheetName val="Локальная смета 6-3-2"/>
      <sheetName val="РС"/>
      <sheetName val="Смета 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/>
      <sheetData sheetId="17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эл_химз_2"/>
      <sheetName val="геология_2"/>
      <sheetName val="Коэфф1_1"/>
      <sheetName val="Прайс_лист1"/>
      <sheetName val="свод_21"/>
      <sheetName val="свод_31"/>
      <sheetName val="Зап-3-_СЦБ1"/>
      <sheetName val="Данные_для_расчёта_сметы1"/>
      <sheetName val="Справочные_данные"/>
      <sheetName val="кп_ГК"/>
      <sheetName val="СметаСводная_Рыб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к_84-к_831"/>
      <sheetName val="Пояснение_"/>
      <sheetName val="См_1_наруж_водопровод1"/>
      <sheetName val="Разработка_проекта1"/>
      <sheetName val="КП_НовоКов1"/>
      <sheetName val="ст_ГТМ"/>
      <sheetName val="изыскания_2"/>
      <sheetName val="КП_к_ГК"/>
      <sheetName val="Смета_11"/>
      <sheetName val="Таблица_2"/>
      <sheetName val="смета_2_проект__работы"/>
      <sheetName val="Текущие_цены1"/>
      <sheetName val="отчет_эл_эн__20001"/>
      <sheetName val="суб_подряд1"/>
      <sheetName val="ПСБ_-_ОЭ1"/>
      <sheetName val="СметаСводная_1_оч1"/>
      <sheetName val="6_3"/>
      <sheetName val="6_7"/>
      <sheetName val="6_3_1_3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СМЕТА_проект1"/>
      <sheetName val="13_11"/>
      <sheetName val="Лист_опроса1"/>
      <sheetName val="HP_и_оргтехника1"/>
      <sheetName val="СметаСводная_снег1"/>
      <sheetName val="Общая_часть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таблица_руко_x0019__x0015__x0009__x0003__x000c__x0011__x0011_"/>
      <sheetName val="#ССЫЛКА"/>
      <sheetName val="ГАЗ_камаз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1"/>
      <sheetName val="таблица_руко_"/>
      <sheetName val="сводная (2)"/>
      <sheetName val="проектные рол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13_1"/>
      <sheetName val="Баланс (Ф1)"/>
      <sheetName val="Смета-Т"/>
      <sheetName val=""/>
      <sheetName val="Смета 3 Гидролог"/>
      <sheetName val="Записка СЦБ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Source lists"/>
      <sheetName val="Восстановл_Лист37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база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Пример_расчета2"/>
      <sheetName val="свод_22"/>
      <sheetName val="Зап-3-_СЦБ2"/>
      <sheetName val="СметаСводная_Рыб2"/>
      <sheetName val="13_11"/>
      <sheetName val="Текущие_цены2"/>
      <sheetName val="отчет_эл_эн__20002"/>
      <sheetName val="к_84-к_832"/>
      <sheetName val="Коэфф1_2"/>
      <sheetName val="КП_(2)1"/>
      <sheetName val="6_31"/>
      <sheetName val="6_71"/>
      <sheetName val="6_3_1_3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ПС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Main list"/>
      <sheetName val="ПД-2.2"/>
      <sheetName val="6"/>
      <sheetName val="1.14"/>
      <sheetName val="1.7"/>
      <sheetName val="#ССЫЛКА"/>
      <sheetName val="исх-данные"/>
      <sheetName val="Исх. данные"/>
      <sheetName val="СМИС"/>
      <sheetName val="Исх1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Бл_электр_"/>
      <sheetName val="Прил.5 СС"/>
      <sheetName val="расчет вязкости"/>
      <sheetName val="Сравнение с Finder - ДНС-5"/>
      <sheetName val="Расчет №1.1"/>
      <sheetName val="Расчет №2.1"/>
      <sheetName val="13_12"/>
      <sheetName val="Пояснение_1"/>
      <sheetName val="смета_2_проект__работы1"/>
      <sheetName val="СтрЗапасов_(2)1"/>
      <sheetName val="PwC_Copies_from_old_models_--&gt;1"/>
      <sheetName val="Сравнение_ДПН_факт_06-071"/>
      <sheetName val="НМ_расчеты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таблица_руко_"/>
      <sheetName val="КБК_ДПК"/>
      <sheetName val="ЕТС_(ф)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КБК_ДПК1"/>
      <sheetName val="ЕТС_(ф)1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5"/>
      <sheetName val="сводная (2)"/>
      <sheetName val="Расч(подряд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 refreshError="1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 refreshError="1"/>
      <sheetData sheetId="877"/>
      <sheetData sheetId="878"/>
      <sheetData sheetId="879" refreshError="1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 refreshError="1"/>
      <sheetData sheetId="894" refreshError="1"/>
      <sheetData sheetId="895" refreshError="1"/>
      <sheetData sheetId="896" refreshError="1"/>
      <sheetData sheetId="897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 refreshError="1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/>
      <sheetData sheetId="1047"/>
      <sheetData sheetId="1048" refreshError="1"/>
      <sheetData sheetId="1049" refreshError="1"/>
      <sheetData sheetId="1050" refreshError="1"/>
      <sheetData sheetId="1051"/>
      <sheetData sheetId="1052"/>
      <sheetData sheetId="1053"/>
      <sheetData sheetId="1054"/>
      <sheetData sheetId="1055"/>
      <sheetData sheetId="1056"/>
      <sheetData sheetId="1057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/>
      <sheetData sheetId="1068" refreshError="1"/>
      <sheetData sheetId="1069"/>
      <sheetData sheetId="1070" refreshError="1"/>
      <sheetData sheetId="1071" refreshError="1"/>
      <sheetData sheetId="1072">
        <row r="1">
          <cell r="B1">
            <v>0</v>
          </cell>
        </row>
      </sheetData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/>
      <sheetData sheetId="1079">
        <row r="1">
          <cell r="B1">
            <v>0</v>
          </cell>
        </row>
      </sheetData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>
        <row r="1">
          <cell r="B1">
            <v>0</v>
          </cell>
        </row>
      </sheetData>
      <sheetData sheetId="1095"/>
      <sheetData sheetId="1096"/>
      <sheetData sheetId="1097">
        <row r="1">
          <cell r="B1">
            <v>0</v>
          </cell>
        </row>
      </sheetData>
      <sheetData sheetId="1098"/>
      <sheetData sheetId="1099"/>
      <sheetData sheetId="1100"/>
      <sheetData sheetId="1101"/>
      <sheetData sheetId="1102">
        <row r="1">
          <cell r="B1">
            <v>0</v>
          </cell>
        </row>
      </sheetData>
      <sheetData sheetId="1103"/>
      <sheetData sheetId="1104"/>
      <sheetData sheetId="1105"/>
      <sheetData sheetId="1106">
        <row r="1">
          <cell r="B1">
            <v>0</v>
          </cell>
        </row>
      </sheetData>
      <sheetData sheetId="1107"/>
      <sheetData sheetId="1108" refreshError="1"/>
      <sheetData sheetId="1109" refreshError="1"/>
      <sheetData sheetId="1110">
        <row r="1">
          <cell r="B1">
            <v>0</v>
          </cell>
        </row>
      </sheetData>
      <sheetData sheetId="1111"/>
      <sheetData sheetId="1112" refreshError="1"/>
      <sheetData sheetId="1113" refreshError="1"/>
      <sheetData sheetId="1114" refreshError="1"/>
      <sheetData sheetId="1115">
        <row r="1">
          <cell r="B1">
            <v>0</v>
          </cell>
        </row>
      </sheetData>
      <sheetData sheetId="1116"/>
      <sheetData sheetId="1117"/>
      <sheetData sheetId="1118"/>
      <sheetData sheetId="1119"/>
      <sheetData sheetId="1120">
        <row r="1">
          <cell r="B1">
            <v>0</v>
          </cell>
        </row>
      </sheetData>
      <sheetData sheetId="1121" refreshError="1"/>
      <sheetData sheetId="1122">
        <row r="1">
          <cell r="B1">
            <v>0</v>
          </cell>
        </row>
      </sheetData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 refreshError="1"/>
      <sheetData sheetId="1136"/>
      <sheetData sheetId="1137" refreshError="1"/>
      <sheetData sheetId="1138" refreshError="1"/>
      <sheetData sheetId="1139" refreshError="1"/>
      <sheetData sheetId="1140">
        <row r="1">
          <cell r="B1">
            <v>0</v>
          </cell>
        </row>
      </sheetData>
      <sheetData sheetId="1141" refreshError="1"/>
      <sheetData sheetId="1142" refreshError="1"/>
      <sheetData sheetId="1143" refreshError="1"/>
      <sheetData sheetId="1144" refreshError="1"/>
      <sheetData sheetId="1145"/>
      <sheetData sheetId="1146">
        <row r="1">
          <cell r="B1">
            <v>0</v>
          </cell>
        </row>
      </sheetData>
      <sheetData sheetId="1147">
        <row r="1">
          <cell r="B1">
            <v>0</v>
          </cell>
        </row>
      </sheetData>
      <sheetData sheetId="1148"/>
      <sheetData sheetId="1149"/>
      <sheetData sheetId="1150">
        <row r="1">
          <cell r="B1">
            <v>0</v>
          </cell>
        </row>
      </sheetData>
      <sheetData sheetId="1151"/>
      <sheetData sheetId="1152"/>
      <sheetData sheetId="1153"/>
      <sheetData sheetId="1154"/>
      <sheetData sheetId="1155">
        <row r="1">
          <cell r="B1">
            <v>0</v>
          </cell>
        </row>
      </sheetData>
      <sheetData sheetId="1156"/>
      <sheetData sheetId="1157">
        <row r="1">
          <cell r="B1">
            <v>0</v>
          </cell>
        </row>
      </sheetData>
      <sheetData sheetId="1158"/>
      <sheetData sheetId="1159"/>
      <sheetData sheetId="1160"/>
      <sheetData sheetId="1161">
        <row r="1">
          <cell r="B1">
            <v>0</v>
          </cell>
        </row>
      </sheetData>
      <sheetData sheetId="1162"/>
      <sheetData sheetId="1163"/>
      <sheetData sheetId="1164"/>
      <sheetData sheetId="1165"/>
      <sheetData sheetId="1166"/>
      <sheetData sheetId="1167"/>
      <sheetData sheetId="1168">
        <row r="1">
          <cell r="B1">
            <v>0</v>
          </cell>
        </row>
      </sheetData>
      <sheetData sheetId="1169">
        <row r="1">
          <cell r="B1">
            <v>0</v>
          </cell>
        </row>
      </sheetData>
      <sheetData sheetId="1170"/>
      <sheetData sheetId="1171">
        <row r="1">
          <cell r="B1">
            <v>0</v>
          </cell>
        </row>
      </sheetData>
      <sheetData sheetId="1172">
        <row r="1">
          <cell r="B1">
            <v>0</v>
          </cell>
        </row>
      </sheetData>
      <sheetData sheetId="1173"/>
      <sheetData sheetId="1174"/>
      <sheetData sheetId="1175">
        <row r="1">
          <cell r="B1">
            <v>0</v>
          </cell>
        </row>
      </sheetData>
      <sheetData sheetId="1176"/>
      <sheetData sheetId="1177"/>
      <sheetData sheetId="1178">
        <row r="1">
          <cell r="B1">
            <v>0</v>
          </cell>
        </row>
      </sheetData>
      <sheetData sheetId="1179"/>
      <sheetData sheetId="1180"/>
      <sheetData sheetId="1181">
        <row r="1">
          <cell r="B1">
            <v>0</v>
          </cell>
        </row>
      </sheetData>
      <sheetData sheetId="1182"/>
      <sheetData sheetId="1183">
        <row r="1">
          <cell r="B1">
            <v>0</v>
          </cell>
        </row>
      </sheetData>
      <sheetData sheetId="1184"/>
      <sheetData sheetId="1185"/>
      <sheetData sheetId="1186">
        <row r="1">
          <cell r="B1">
            <v>0</v>
          </cell>
        </row>
      </sheetData>
      <sheetData sheetId="1187"/>
      <sheetData sheetId="1188"/>
      <sheetData sheetId="1189"/>
      <sheetData sheetId="1190"/>
      <sheetData sheetId="1191"/>
      <sheetData sheetId="1192"/>
      <sheetData sheetId="1193"/>
      <sheetData sheetId="1194">
        <row r="1">
          <cell r="B1">
            <v>0</v>
          </cell>
        </row>
      </sheetData>
      <sheetData sheetId="1195"/>
      <sheetData sheetId="1196"/>
      <sheetData sheetId="1197"/>
      <sheetData sheetId="1198"/>
      <sheetData sheetId="1199"/>
      <sheetData sheetId="1200">
        <row r="1">
          <cell r="B1">
            <v>0</v>
          </cell>
        </row>
      </sheetData>
      <sheetData sheetId="1201"/>
      <sheetData sheetId="1202">
        <row r="1">
          <cell r="B1">
            <v>0</v>
          </cell>
        </row>
      </sheetData>
      <sheetData sheetId="1203">
        <row r="1">
          <cell r="B1">
            <v>0</v>
          </cell>
        </row>
      </sheetData>
      <sheetData sheetId="1204"/>
      <sheetData sheetId="1205"/>
      <sheetData sheetId="1206">
        <row r="1">
          <cell r="B1">
            <v>0</v>
          </cell>
        </row>
      </sheetData>
      <sheetData sheetId="1207"/>
      <sheetData sheetId="1208"/>
      <sheetData sheetId="1209">
        <row r="1">
          <cell r="B1">
            <v>0</v>
          </cell>
        </row>
      </sheetData>
      <sheetData sheetId="1210"/>
      <sheetData sheetId="1211"/>
      <sheetData sheetId="1212">
        <row r="1">
          <cell r="B1">
            <v>0</v>
          </cell>
        </row>
      </sheetData>
      <sheetData sheetId="1213"/>
      <sheetData sheetId="1214"/>
      <sheetData sheetId="1215"/>
      <sheetData sheetId="1216"/>
      <sheetData sheetId="1217">
        <row r="1">
          <cell r="B1">
            <v>0</v>
          </cell>
        </row>
      </sheetData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>
        <row r="1">
          <cell r="B1">
            <v>0</v>
          </cell>
        </row>
      </sheetData>
      <sheetData sheetId="1232"/>
      <sheetData sheetId="1233"/>
      <sheetData sheetId="1234"/>
      <sheetData sheetId="1235"/>
      <sheetData sheetId="1236"/>
      <sheetData sheetId="1237">
        <row r="1">
          <cell r="B1">
            <v>0</v>
          </cell>
        </row>
      </sheetData>
      <sheetData sheetId="1238"/>
      <sheetData sheetId="1239"/>
      <sheetData sheetId="1240">
        <row r="1">
          <cell r="B1">
            <v>0</v>
          </cell>
        </row>
      </sheetData>
      <sheetData sheetId="1241"/>
      <sheetData sheetId="1242"/>
      <sheetData sheetId="1243">
        <row r="1">
          <cell r="B1">
            <v>0</v>
          </cell>
        </row>
      </sheetData>
      <sheetData sheetId="1244"/>
      <sheetData sheetId="1245"/>
      <sheetData sheetId="1246"/>
      <sheetData sheetId="1247"/>
      <sheetData sheetId="1248">
        <row r="1">
          <cell r="B1">
            <v>0</v>
          </cell>
        </row>
      </sheetData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>
        <row r="1">
          <cell r="B1">
            <v>0</v>
          </cell>
        </row>
      </sheetData>
      <sheetData sheetId="1261"/>
      <sheetData sheetId="1262">
        <row r="1">
          <cell r="B1">
            <v>0</v>
          </cell>
        </row>
      </sheetData>
      <sheetData sheetId="1263"/>
      <sheetData sheetId="1264"/>
      <sheetData sheetId="1265"/>
      <sheetData sheetId="1266"/>
      <sheetData sheetId="1267"/>
      <sheetData sheetId="1268">
        <row r="1">
          <cell r="B1">
            <v>0</v>
          </cell>
        </row>
      </sheetData>
      <sheetData sheetId="1269"/>
      <sheetData sheetId="1270"/>
      <sheetData sheetId="1271">
        <row r="1">
          <cell r="B1">
            <v>0</v>
          </cell>
        </row>
      </sheetData>
      <sheetData sheetId="1272"/>
      <sheetData sheetId="1273"/>
      <sheetData sheetId="1274">
        <row r="1">
          <cell r="B1">
            <v>0</v>
          </cell>
        </row>
      </sheetData>
      <sheetData sheetId="1275"/>
      <sheetData sheetId="1276"/>
      <sheetData sheetId="1277"/>
      <sheetData sheetId="1278"/>
      <sheetData sheetId="1279">
        <row r="1">
          <cell r="B1">
            <v>0</v>
          </cell>
        </row>
      </sheetData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>
        <row r="1">
          <cell r="B1">
            <v>0</v>
          </cell>
        </row>
      </sheetData>
      <sheetData sheetId="1292"/>
      <sheetData sheetId="1293">
        <row r="1">
          <cell r="B1">
            <v>0</v>
          </cell>
        </row>
      </sheetData>
      <sheetData sheetId="1294"/>
      <sheetData sheetId="1295"/>
      <sheetData sheetId="1296"/>
      <sheetData sheetId="1297"/>
      <sheetData sheetId="1298"/>
      <sheetData sheetId="1299">
        <row r="1">
          <cell r="B1">
            <v>0</v>
          </cell>
        </row>
      </sheetData>
      <sheetData sheetId="1300"/>
      <sheetData sheetId="1301"/>
      <sheetData sheetId="1302"/>
      <sheetData sheetId="1303"/>
      <sheetData sheetId="1304" refreshError="1"/>
      <sheetData sheetId="1305" refreshError="1"/>
      <sheetData sheetId="1306"/>
      <sheetData sheetId="1307"/>
      <sheetData sheetId="1308"/>
      <sheetData sheetId="1309"/>
      <sheetData sheetId="1310">
        <row r="1">
          <cell r="B1">
            <v>0</v>
          </cell>
        </row>
      </sheetData>
      <sheetData sheetId="1311"/>
      <sheetData sheetId="1312"/>
      <sheetData sheetId="1313">
        <row r="1">
          <cell r="B1">
            <v>0</v>
          </cell>
        </row>
      </sheetData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>
        <row r="1">
          <cell r="B1">
            <v>0</v>
          </cell>
        </row>
      </sheetData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>
        <row r="1">
          <cell r="B1">
            <v>0</v>
          </cell>
        </row>
      </sheetData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>
        <row r="1">
          <cell r="B1">
            <v>0</v>
          </cell>
        </row>
      </sheetData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>
        <row r="1">
          <cell r="B1">
            <v>0</v>
          </cell>
        </row>
      </sheetData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>
        <row r="1">
          <cell r="B1">
            <v>0</v>
          </cell>
        </row>
      </sheetData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>
        <row r="1">
          <cell r="B1">
            <v>0</v>
          </cell>
        </row>
      </sheetData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>
        <row r="1">
          <cell r="B1">
            <v>0</v>
          </cell>
        </row>
      </sheetData>
      <sheetData sheetId="1740">
        <row r="1">
          <cell r="B1">
            <v>0</v>
          </cell>
        </row>
      </sheetData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>
        <row r="1">
          <cell r="B1">
            <v>0</v>
          </cell>
        </row>
      </sheetData>
      <sheetData sheetId="1786">
        <row r="1">
          <cell r="B1">
            <v>0</v>
          </cell>
        </row>
      </sheetData>
      <sheetData sheetId="1787"/>
      <sheetData sheetId="1788"/>
      <sheetData sheetId="1789"/>
      <sheetData sheetId="1790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29"/>
  <sheetViews>
    <sheetView tabSelected="1" view="pageBreakPreview" topLeftCell="A98" zoomScale="80" zoomScaleNormal="80" zoomScaleSheetLayoutView="80" workbookViewId="0">
      <selection activeCell="H125" sqref="G125:H125"/>
    </sheetView>
  </sheetViews>
  <sheetFormatPr defaultColWidth="9.33203125" defaultRowHeight="15" x14ac:dyDescent="0.25"/>
  <cols>
    <col min="1" max="1" width="6" style="1" customWidth="1"/>
    <col min="2" max="2" width="33.6640625" style="1" customWidth="1"/>
    <col min="3" max="3" width="63.33203125" style="1" customWidth="1"/>
    <col min="4" max="4" width="29" style="1" customWidth="1"/>
    <col min="5" max="5" width="26.83203125" style="1" customWidth="1"/>
    <col min="6" max="6" width="23.1640625" style="1" customWidth="1"/>
    <col min="7" max="8" width="28.33203125" style="1" customWidth="1"/>
    <col min="9" max="9" width="32.1640625" style="1" customWidth="1"/>
    <col min="10" max="11" width="28.83203125" style="1" bestFit="1" customWidth="1"/>
    <col min="12" max="12" width="28.83203125" style="1" customWidth="1"/>
    <col min="13" max="13" width="22.1640625" style="1" customWidth="1"/>
    <col min="14" max="14" width="29.5" style="1" customWidth="1"/>
    <col min="15" max="16384" width="9.33203125" style="1"/>
  </cols>
  <sheetData>
    <row r="1" spans="1:9" s="10" customFormat="1" ht="30" customHeight="1" x14ac:dyDescent="0.3">
      <c r="A1" s="11"/>
      <c r="B1" s="268" t="s">
        <v>0</v>
      </c>
      <c r="C1" s="268"/>
      <c r="D1" s="268"/>
      <c r="E1" s="268"/>
      <c r="F1" s="12"/>
      <c r="G1" s="268"/>
      <c r="H1" s="268"/>
    </row>
    <row r="2" spans="1:9" s="10" customFormat="1" ht="18.75" x14ac:dyDescent="0.3">
      <c r="A2" s="11"/>
      <c r="B2" s="261"/>
      <c r="C2" s="261"/>
      <c r="D2" s="261"/>
      <c r="E2" s="261"/>
      <c r="F2" s="13"/>
      <c r="G2" s="261"/>
      <c r="H2" s="261"/>
    </row>
    <row r="3" spans="1:9" s="10" customFormat="1" ht="54" customHeight="1" x14ac:dyDescent="0.3">
      <c r="A3" s="11"/>
      <c r="B3" s="280" t="s">
        <v>79</v>
      </c>
      <c r="C3" s="280"/>
      <c r="D3" s="280"/>
      <c r="E3" s="89"/>
      <c r="F3" s="14"/>
      <c r="G3" s="273"/>
      <c r="H3" s="273"/>
    </row>
    <row r="4" spans="1:9" s="10" customFormat="1" ht="18.75" x14ac:dyDescent="0.3">
      <c r="A4" s="11"/>
      <c r="B4" s="13"/>
      <c r="C4" s="13"/>
      <c r="D4" s="13"/>
      <c r="E4" s="13"/>
      <c r="F4" s="13"/>
      <c r="G4" s="261"/>
      <c r="H4" s="261"/>
    </row>
    <row r="5" spans="1:9" s="10" customFormat="1" ht="33.75" customHeight="1" x14ac:dyDescent="0.3">
      <c r="A5" s="11"/>
      <c r="B5" s="88" t="s">
        <v>80</v>
      </c>
      <c r="C5" s="88"/>
      <c r="D5" s="88"/>
      <c r="E5" s="88"/>
      <c r="F5" s="13"/>
      <c r="G5" s="261"/>
      <c r="H5" s="261"/>
    </row>
    <row r="6" spans="1:9" s="10" customFormat="1" ht="25.7" customHeight="1" x14ac:dyDescent="0.3">
      <c r="A6" s="11"/>
      <c r="B6" s="262" t="s">
        <v>90</v>
      </c>
      <c r="C6" s="262"/>
      <c r="D6" s="262"/>
      <c r="E6" s="262"/>
      <c r="F6" s="15"/>
      <c r="G6" s="262"/>
      <c r="H6" s="262"/>
    </row>
    <row r="7" spans="1:9" s="10" customFormat="1" ht="18.75" x14ac:dyDescent="0.3">
      <c r="A7" s="11"/>
      <c r="B7" s="16" t="s">
        <v>9</v>
      </c>
      <c r="C7" s="11"/>
      <c r="D7" s="11"/>
      <c r="E7" s="11"/>
      <c r="F7" s="16"/>
      <c r="G7" s="11"/>
      <c r="H7" s="11"/>
    </row>
    <row r="8" spans="1:9" s="10" customFormat="1" ht="18.75" x14ac:dyDescent="0.3">
      <c r="A8" s="11"/>
      <c r="B8" s="16"/>
      <c r="C8" s="11"/>
      <c r="D8" s="11"/>
      <c r="E8" s="11"/>
      <c r="F8" s="16"/>
      <c r="G8" s="11"/>
      <c r="H8" s="90"/>
    </row>
    <row r="9" spans="1:9" s="10" customFormat="1" ht="28.5" customHeight="1" x14ac:dyDescent="0.35">
      <c r="A9" s="11"/>
      <c r="B9" s="270" t="s">
        <v>10</v>
      </c>
      <c r="C9" s="270"/>
      <c r="D9" s="270"/>
      <c r="E9" s="270"/>
      <c r="F9" s="270"/>
      <c r="G9" s="270"/>
      <c r="H9" s="270"/>
    </row>
    <row r="10" spans="1:9" s="10" customFormat="1" ht="18.75" x14ac:dyDescent="0.3">
      <c r="A10" s="11"/>
      <c r="B10" s="16"/>
      <c r="C10" s="11"/>
      <c r="D10" s="11"/>
      <c r="E10" s="11"/>
      <c r="F10" s="16"/>
      <c r="G10" s="11"/>
      <c r="H10" s="11"/>
    </row>
    <row r="11" spans="1:9" s="10" customFormat="1" ht="48" customHeight="1" x14ac:dyDescent="0.25">
      <c r="A11" s="15"/>
      <c r="B11" s="271" t="s">
        <v>95</v>
      </c>
      <c r="C11" s="271"/>
      <c r="D11" s="271"/>
      <c r="E11" s="271"/>
      <c r="F11" s="271"/>
      <c r="G11" s="271"/>
      <c r="H11" s="271"/>
    </row>
    <row r="12" spans="1:9" s="10" customFormat="1" ht="18" x14ac:dyDescent="0.25">
      <c r="A12" s="14"/>
      <c r="B12" s="272" t="s">
        <v>11</v>
      </c>
      <c r="C12" s="272"/>
      <c r="D12" s="272"/>
      <c r="E12" s="272"/>
      <c r="F12" s="272"/>
      <c r="G12" s="272"/>
      <c r="H12" s="272"/>
    </row>
    <row r="13" spans="1:9" s="10" customFormat="1" ht="15" customHeight="1" x14ac:dyDescent="0.25">
      <c r="A13" s="14"/>
      <c r="B13" s="17"/>
      <c r="C13" s="17"/>
      <c r="D13" s="17"/>
      <c r="E13" s="17"/>
      <c r="F13" s="17"/>
      <c r="G13" s="17"/>
      <c r="H13" s="17"/>
    </row>
    <row r="14" spans="1:9" s="10" customFormat="1" ht="26.45" customHeight="1" x14ac:dyDescent="0.3">
      <c r="A14" s="14"/>
      <c r="B14" s="17"/>
      <c r="C14" s="11"/>
      <c r="D14" s="89" t="s">
        <v>96</v>
      </c>
      <c r="E14" s="17"/>
      <c r="F14" s="17"/>
      <c r="G14" s="17"/>
      <c r="H14" s="17"/>
    </row>
    <row r="15" spans="1:9" s="10" customFormat="1" ht="18.75" x14ac:dyDescent="0.3">
      <c r="A15" s="18" t="s">
        <v>12</v>
      </c>
      <c r="B15" s="11"/>
      <c r="C15" s="19"/>
      <c r="D15" s="20" t="s">
        <v>94</v>
      </c>
      <c r="E15" s="21"/>
      <c r="F15" s="11"/>
      <c r="G15" s="20"/>
      <c r="H15" s="20" t="s">
        <v>97</v>
      </c>
    </row>
    <row r="16" spans="1:9" s="8" customFormat="1" ht="22.5" customHeight="1" x14ac:dyDescent="0.25">
      <c r="A16" s="269" t="s">
        <v>1</v>
      </c>
      <c r="B16" s="269" t="s">
        <v>2</v>
      </c>
      <c r="C16" s="269" t="s">
        <v>3</v>
      </c>
      <c r="D16" s="269" t="s">
        <v>61</v>
      </c>
      <c r="E16" s="269"/>
      <c r="F16" s="269"/>
      <c r="G16" s="269"/>
      <c r="H16" s="269" t="s">
        <v>13</v>
      </c>
      <c r="I16" s="9"/>
    </row>
    <row r="17" spans="1:11" s="8" customFormat="1" ht="35.25" customHeight="1" x14ac:dyDescent="0.25">
      <c r="A17" s="269"/>
      <c r="B17" s="269"/>
      <c r="C17" s="269"/>
      <c r="D17" s="22" t="s">
        <v>14</v>
      </c>
      <c r="E17" s="22" t="s">
        <v>15</v>
      </c>
      <c r="F17" s="23" t="s">
        <v>16</v>
      </c>
      <c r="G17" s="23" t="s">
        <v>17</v>
      </c>
      <c r="H17" s="269"/>
    </row>
    <row r="18" spans="1:11" s="7" customFormat="1" ht="18.75" customHeight="1" x14ac:dyDescent="0.2">
      <c r="A18" s="23">
        <v>1</v>
      </c>
      <c r="B18" s="23">
        <v>2</v>
      </c>
      <c r="C18" s="23">
        <v>3</v>
      </c>
      <c r="D18" s="22">
        <v>4</v>
      </c>
      <c r="E18" s="22">
        <v>5</v>
      </c>
      <c r="F18" s="22">
        <v>6</v>
      </c>
      <c r="G18" s="22">
        <v>7</v>
      </c>
      <c r="H18" s="22">
        <v>8</v>
      </c>
    </row>
    <row r="19" spans="1:11" s="2" customFormat="1" ht="21.75" customHeight="1" x14ac:dyDescent="0.2">
      <c r="A19" s="24"/>
      <c r="B19" s="257" t="s">
        <v>18</v>
      </c>
      <c r="C19" s="257"/>
      <c r="D19" s="257"/>
      <c r="E19" s="257"/>
      <c r="F19" s="257"/>
      <c r="G19" s="257"/>
      <c r="H19" s="25"/>
    </row>
    <row r="20" spans="1:11" s="2" customFormat="1" ht="37.5" x14ac:dyDescent="0.2">
      <c r="A20" s="26">
        <v>1</v>
      </c>
      <c r="B20" s="92" t="s">
        <v>92</v>
      </c>
      <c r="C20" s="27" t="s">
        <v>93</v>
      </c>
      <c r="D20" s="281">
        <v>2.0348700000000002</v>
      </c>
      <c r="E20" s="37">
        <v>0</v>
      </c>
      <c r="F20" s="37">
        <v>0</v>
      </c>
      <c r="G20" s="37">
        <v>0</v>
      </c>
      <c r="H20" s="31">
        <f>SUM(D20:G20)</f>
        <v>2.0348700000000002</v>
      </c>
    </row>
    <row r="21" spans="1:11" s="2" customFormat="1" ht="18.75" hidden="1" x14ac:dyDescent="0.2">
      <c r="A21" s="26">
        <v>2</v>
      </c>
      <c r="B21" s="92"/>
      <c r="C21" s="27"/>
      <c r="D21" s="37">
        <v>0</v>
      </c>
      <c r="E21" s="37">
        <v>0</v>
      </c>
      <c r="F21" s="37">
        <v>0</v>
      </c>
      <c r="G21" s="37">
        <v>0</v>
      </c>
      <c r="H21" s="31">
        <f>SUM(D21:G21)</f>
        <v>0</v>
      </c>
    </row>
    <row r="22" spans="1:11" s="2" customFormat="1" ht="18.75" hidden="1" x14ac:dyDescent="0.2">
      <c r="A22" s="26">
        <v>3</v>
      </c>
      <c r="B22" s="92"/>
      <c r="C22" s="27"/>
      <c r="D22" s="37">
        <v>0</v>
      </c>
      <c r="E22" s="37">
        <v>0</v>
      </c>
      <c r="F22" s="37">
        <v>0</v>
      </c>
      <c r="G22" s="37">
        <v>0</v>
      </c>
      <c r="H22" s="31">
        <f t="shared" ref="H22:H23" si="0">SUM(D22:G22)</f>
        <v>0</v>
      </c>
    </row>
    <row r="23" spans="1:11" s="2" customFormat="1" ht="18.75" hidden="1" x14ac:dyDescent="0.2">
      <c r="A23" s="26">
        <v>4</v>
      </c>
      <c r="B23" s="92"/>
      <c r="C23" s="27"/>
      <c r="D23" s="37">
        <v>0</v>
      </c>
      <c r="E23" s="37">
        <v>0</v>
      </c>
      <c r="F23" s="37">
        <v>0</v>
      </c>
      <c r="G23" s="37">
        <v>0</v>
      </c>
      <c r="H23" s="31">
        <f t="shared" si="0"/>
        <v>0</v>
      </c>
    </row>
    <row r="24" spans="1:11" s="2" customFormat="1" ht="18.75" hidden="1" x14ac:dyDescent="0.2">
      <c r="A24" s="26">
        <v>5</v>
      </c>
      <c r="B24" s="92"/>
      <c r="C24" s="27"/>
      <c r="D24" s="37">
        <v>0</v>
      </c>
      <c r="E24" s="37">
        <v>0</v>
      </c>
      <c r="F24" s="37">
        <v>0</v>
      </c>
      <c r="G24" s="37">
        <v>0</v>
      </c>
      <c r="H24" s="31">
        <f t="shared" ref="H24:H25" si="1">SUM(D24:G24)</f>
        <v>0</v>
      </c>
    </row>
    <row r="25" spans="1:11" s="2" customFormat="1" ht="18.75" hidden="1" x14ac:dyDescent="0.2">
      <c r="A25" s="26">
        <v>6</v>
      </c>
      <c r="B25" s="92"/>
      <c r="C25" s="27"/>
      <c r="D25" s="37">
        <v>0</v>
      </c>
      <c r="E25" s="37">
        <v>0</v>
      </c>
      <c r="F25" s="37">
        <v>0</v>
      </c>
      <c r="G25" s="37">
        <v>0</v>
      </c>
      <c r="H25" s="31">
        <f t="shared" si="1"/>
        <v>0</v>
      </c>
    </row>
    <row r="26" spans="1:11" s="2" customFormat="1" ht="18.75" hidden="1" x14ac:dyDescent="0.2">
      <c r="A26" s="26">
        <v>7</v>
      </c>
      <c r="B26" s="92"/>
      <c r="C26" s="27"/>
      <c r="D26" s="37">
        <v>0</v>
      </c>
      <c r="E26" s="37">
        <v>0</v>
      </c>
      <c r="F26" s="37">
        <v>0</v>
      </c>
      <c r="G26" s="37">
        <v>0</v>
      </c>
      <c r="H26" s="31">
        <f>SUM(D26:G26)</f>
        <v>0</v>
      </c>
    </row>
    <row r="27" spans="1:11" s="6" customFormat="1" ht="18.75" x14ac:dyDescent="0.2">
      <c r="A27" s="254" t="s">
        <v>19</v>
      </c>
      <c r="B27" s="255"/>
      <c r="C27" s="256"/>
      <c r="D27" s="33">
        <f>SUM(D20:D26)</f>
        <v>2.0348700000000002</v>
      </c>
      <c r="E27" s="33">
        <f>SUM(E20:E26)</f>
        <v>0</v>
      </c>
      <c r="F27" s="33">
        <f>SUM(F20:F26)</f>
        <v>0</v>
      </c>
      <c r="G27" s="33">
        <f>SUM(G20:G26)</f>
        <v>0</v>
      </c>
      <c r="H27" s="33">
        <f>SUM(H20:H26)</f>
        <v>2.0348700000000002</v>
      </c>
    </row>
    <row r="28" spans="1:11" s="2" customFormat="1" ht="24" customHeight="1" x14ac:dyDescent="0.2">
      <c r="A28" s="24"/>
      <c r="B28" s="257" t="s">
        <v>4</v>
      </c>
      <c r="C28" s="257"/>
      <c r="D28" s="257"/>
      <c r="E28" s="257"/>
      <c r="F28" s="257"/>
      <c r="G28" s="257"/>
      <c r="H28" s="25"/>
      <c r="J28" s="58"/>
      <c r="K28" s="59"/>
    </row>
    <row r="29" spans="1:11" s="2" customFormat="1" ht="18.2" customHeight="1" x14ac:dyDescent="0.2">
      <c r="A29" s="91">
        <v>2</v>
      </c>
      <c r="B29" s="92" t="s">
        <v>71</v>
      </c>
      <c r="C29" s="93" t="s">
        <v>82</v>
      </c>
      <c r="D29" s="37">
        <v>490.99126999999999</v>
      </c>
      <c r="E29" s="37">
        <v>35.258980000000001</v>
      </c>
      <c r="F29" s="37">
        <v>0</v>
      </c>
      <c r="G29" s="37">
        <v>0</v>
      </c>
      <c r="H29" s="38">
        <f t="shared" ref="H29" si="2">SUM(D29:G29)</f>
        <v>526.25024999999994</v>
      </c>
      <c r="I29" s="77"/>
    </row>
    <row r="30" spans="1:11" s="2" customFormat="1" ht="18.2" hidden="1" customHeight="1" x14ac:dyDescent="0.2">
      <c r="A30" s="91">
        <v>2</v>
      </c>
      <c r="B30" s="92"/>
      <c r="C30" s="93"/>
      <c r="D30" s="37">
        <v>0</v>
      </c>
      <c r="E30" s="37">
        <v>0</v>
      </c>
      <c r="F30" s="37">
        <v>0</v>
      </c>
      <c r="G30" s="37">
        <v>0</v>
      </c>
      <c r="H30" s="38">
        <f t="shared" ref="H30:H32" si="3">SUM(D30:G30)</f>
        <v>0</v>
      </c>
      <c r="I30" s="77"/>
    </row>
    <row r="31" spans="1:11" s="2" customFormat="1" ht="18.2" hidden="1" customHeight="1" x14ac:dyDescent="0.2">
      <c r="A31" s="91">
        <v>3</v>
      </c>
      <c r="B31" s="92"/>
      <c r="C31" s="93"/>
      <c r="D31" s="37">
        <v>0</v>
      </c>
      <c r="E31" s="37">
        <v>0</v>
      </c>
      <c r="F31" s="37">
        <v>0</v>
      </c>
      <c r="G31" s="37">
        <v>0</v>
      </c>
      <c r="H31" s="38">
        <f t="shared" si="3"/>
        <v>0</v>
      </c>
      <c r="I31" s="77"/>
    </row>
    <row r="32" spans="1:11" s="2" customFormat="1" ht="18.2" hidden="1" customHeight="1" x14ac:dyDescent="0.2">
      <c r="A32" s="91">
        <v>4</v>
      </c>
      <c r="B32" s="92"/>
      <c r="C32" s="93"/>
      <c r="D32" s="37">
        <v>0</v>
      </c>
      <c r="E32" s="37">
        <v>0</v>
      </c>
      <c r="F32" s="37">
        <v>0</v>
      </c>
      <c r="G32" s="37">
        <v>0</v>
      </c>
      <c r="H32" s="38">
        <f t="shared" si="3"/>
        <v>0</v>
      </c>
      <c r="I32" s="77"/>
    </row>
    <row r="33" spans="1:11" s="2" customFormat="1" ht="18.2" hidden="1" customHeight="1" x14ac:dyDescent="0.2">
      <c r="A33" s="91">
        <v>5</v>
      </c>
      <c r="B33" s="92"/>
      <c r="C33" s="93"/>
      <c r="D33" s="37">
        <v>0</v>
      </c>
      <c r="E33" s="37">
        <v>0</v>
      </c>
      <c r="F33" s="37">
        <v>0</v>
      </c>
      <c r="G33" s="37">
        <v>0</v>
      </c>
      <c r="H33" s="38">
        <f t="shared" ref="H33:H40" si="4">SUM(D33:G33)</f>
        <v>0</v>
      </c>
      <c r="I33" s="77"/>
    </row>
    <row r="34" spans="1:11" s="2" customFormat="1" ht="18.2" hidden="1" customHeight="1" x14ac:dyDescent="0.2">
      <c r="A34" s="91">
        <v>6</v>
      </c>
      <c r="B34" s="92"/>
      <c r="C34" s="93"/>
      <c r="D34" s="37">
        <v>0</v>
      </c>
      <c r="E34" s="37">
        <v>0</v>
      </c>
      <c r="F34" s="37">
        <v>0</v>
      </c>
      <c r="G34" s="37">
        <v>0</v>
      </c>
      <c r="H34" s="38">
        <f t="shared" si="4"/>
        <v>0</v>
      </c>
      <c r="I34" s="77"/>
    </row>
    <row r="35" spans="1:11" s="2" customFormat="1" ht="18.2" hidden="1" customHeight="1" x14ac:dyDescent="0.2">
      <c r="A35" s="91">
        <v>7</v>
      </c>
      <c r="B35" s="92"/>
      <c r="C35" s="93"/>
      <c r="D35" s="37">
        <v>0</v>
      </c>
      <c r="E35" s="37">
        <v>0</v>
      </c>
      <c r="F35" s="37">
        <v>0</v>
      </c>
      <c r="G35" s="37">
        <v>0</v>
      </c>
      <c r="H35" s="38">
        <f t="shared" ref="H35:H39" si="5">SUM(D35:G35)</f>
        <v>0</v>
      </c>
      <c r="I35" s="77"/>
    </row>
    <row r="36" spans="1:11" s="2" customFormat="1" ht="18.2" hidden="1" customHeight="1" x14ac:dyDescent="0.2">
      <c r="A36" s="91">
        <v>8</v>
      </c>
      <c r="B36" s="92"/>
      <c r="C36" s="93"/>
      <c r="D36" s="37">
        <v>0</v>
      </c>
      <c r="E36" s="37">
        <v>0</v>
      </c>
      <c r="F36" s="37">
        <v>0</v>
      </c>
      <c r="G36" s="37">
        <v>0</v>
      </c>
      <c r="H36" s="38">
        <f t="shared" si="5"/>
        <v>0</v>
      </c>
      <c r="I36" s="77"/>
    </row>
    <row r="37" spans="1:11" s="2" customFormat="1" ht="18.2" hidden="1" customHeight="1" x14ac:dyDescent="0.2">
      <c r="A37" s="91">
        <v>9</v>
      </c>
      <c r="B37" s="92"/>
      <c r="C37" s="93"/>
      <c r="D37" s="37">
        <v>0</v>
      </c>
      <c r="E37" s="37">
        <v>0</v>
      </c>
      <c r="F37" s="37">
        <v>0</v>
      </c>
      <c r="G37" s="37">
        <v>0</v>
      </c>
      <c r="H37" s="38">
        <f t="shared" si="5"/>
        <v>0</v>
      </c>
      <c r="I37" s="77"/>
    </row>
    <row r="38" spans="1:11" s="2" customFormat="1" ht="18.2" hidden="1" customHeight="1" x14ac:dyDescent="0.2">
      <c r="A38" s="91">
        <v>10</v>
      </c>
      <c r="B38" s="92"/>
      <c r="C38" s="93"/>
      <c r="D38" s="37">
        <v>0</v>
      </c>
      <c r="E38" s="37">
        <v>0</v>
      </c>
      <c r="F38" s="37">
        <v>0</v>
      </c>
      <c r="G38" s="37">
        <v>0</v>
      </c>
      <c r="H38" s="38">
        <f t="shared" si="5"/>
        <v>0</v>
      </c>
      <c r="I38" s="77"/>
    </row>
    <row r="39" spans="1:11" s="2" customFormat="1" ht="18.2" hidden="1" customHeight="1" x14ac:dyDescent="0.2">
      <c r="A39" s="91">
        <v>11</v>
      </c>
      <c r="B39" s="92"/>
      <c r="C39" s="93"/>
      <c r="D39" s="37">
        <v>0</v>
      </c>
      <c r="E39" s="37">
        <v>0</v>
      </c>
      <c r="F39" s="37">
        <v>0</v>
      </c>
      <c r="G39" s="37">
        <v>0</v>
      </c>
      <c r="H39" s="38">
        <f t="shared" si="5"/>
        <v>0</v>
      </c>
      <c r="I39" s="77"/>
    </row>
    <row r="40" spans="1:11" s="2" customFormat="1" ht="18.2" hidden="1" customHeight="1" x14ac:dyDescent="0.2">
      <c r="A40" s="91">
        <v>12</v>
      </c>
      <c r="B40" s="92"/>
      <c r="C40" s="93"/>
      <c r="D40" s="37">
        <v>0</v>
      </c>
      <c r="E40" s="37">
        <v>0</v>
      </c>
      <c r="F40" s="37">
        <v>0</v>
      </c>
      <c r="G40" s="37">
        <v>0</v>
      </c>
      <c r="H40" s="38">
        <f t="shared" si="4"/>
        <v>0</v>
      </c>
      <c r="I40" s="77"/>
    </row>
    <row r="41" spans="1:11" s="6" customFormat="1" ht="21" x14ac:dyDescent="0.2">
      <c r="A41" s="258" t="s">
        <v>20</v>
      </c>
      <c r="B41" s="259"/>
      <c r="C41" s="260"/>
      <c r="D41" s="94">
        <f>SUM(D29:D40)</f>
        <v>490.99126999999999</v>
      </c>
      <c r="E41" s="94">
        <f>SUM(E29:E40)</f>
        <v>35.258980000000001</v>
      </c>
      <c r="F41" s="94">
        <f>SUM(F29:F40)</f>
        <v>0</v>
      </c>
      <c r="G41" s="94">
        <f>SUM(G29:G40)</f>
        <v>0</v>
      </c>
      <c r="H41" s="94">
        <f>SUM(H29:H40)</f>
        <v>526.25024999999994</v>
      </c>
      <c r="I41" s="78"/>
      <c r="J41" s="60"/>
      <c r="K41" s="60"/>
    </row>
    <row r="42" spans="1:11" s="6" customFormat="1" ht="18.75" x14ac:dyDescent="0.2">
      <c r="A42" s="265" t="s">
        <v>21</v>
      </c>
      <c r="B42" s="266"/>
      <c r="C42" s="267"/>
      <c r="D42" s="96">
        <f>D27+D41</f>
        <v>493.02614</v>
      </c>
      <c r="E42" s="96">
        <f>E27+E41</f>
        <v>35.258980000000001</v>
      </c>
      <c r="F42" s="96">
        <f>F27+F41</f>
        <v>0</v>
      </c>
      <c r="G42" s="96">
        <f>G27+G41</f>
        <v>0</v>
      </c>
      <c r="H42" s="96">
        <f>H27+H41</f>
        <v>528.28511999999989</v>
      </c>
      <c r="I42" s="78"/>
    </row>
    <row r="43" spans="1:11" s="6" customFormat="1" ht="21" hidden="1" customHeight="1" x14ac:dyDescent="0.2">
      <c r="A43" s="95"/>
      <c r="B43" s="263" t="s">
        <v>22</v>
      </c>
      <c r="C43" s="263"/>
      <c r="D43" s="263"/>
      <c r="E43" s="263"/>
      <c r="F43" s="263"/>
      <c r="G43" s="264"/>
      <c r="H43" s="97"/>
    </row>
    <row r="44" spans="1:11" s="6" customFormat="1" ht="18.75" hidden="1" x14ac:dyDescent="0.2">
      <c r="A44" s="91">
        <v>3</v>
      </c>
      <c r="B44" s="91"/>
      <c r="C44" s="91"/>
      <c r="D44" s="98"/>
      <c r="E44" s="98"/>
      <c r="F44" s="98"/>
      <c r="G44" s="98"/>
      <c r="H44" s="99">
        <f>SUM(D44:G44)</f>
        <v>0</v>
      </c>
    </row>
    <row r="45" spans="1:11" s="6" customFormat="1" ht="18.75" hidden="1" x14ac:dyDescent="0.2">
      <c r="A45" s="91">
        <v>8</v>
      </c>
      <c r="B45" s="91"/>
      <c r="C45" s="91"/>
      <c r="D45" s="98"/>
      <c r="E45" s="98"/>
      <c r="F45" s="98"/>
      <c r="G45" s="98"/>
      <c r="H45" s="99">
        <f>SUM(D45:G45)</f>
        <v>0</v>
      </c>
    </row>
    <row r="46" spans="1:11" s="6" customFormat="1" ht="18.75" hidden="1" x14ac:dyDescent="0.2">
      <c r="A46" s="91">
        <v>9</v>
      </c>
      <c r="B46" s="91"/>
      <c r="C46" s="91"/>
      <c r="D46" s="98"/>
      <c r="E46" s="98"/>
      <c r="F46" s="98"/>
      <c r="G46" s="98"/>
      <c r="H46" s="99">
        <f>SUM(D46:G46)</f>
        <v>0</v>
      </c>
    </row>
    <row r="47" spans="1:11" s="6" customFormat="1" ht="18.75" hidden="1" x14ac:dyDescent="0.2">
      <c r="A47" s="258" t="s">
        <v>23</v>
      </c>
      <c r="B47" s="259"/>
      <c r="C47" s="260"/>
      <c r="D47" s="100">
        <f>SUM(D44:D46)</f>
        <v>0</v>
      </c>
      <c r="E47" s="100">
        <f>SUM(E44:E46)</f>
        <v>0</v>
      </c>
      <c r="F47" s="100">
        <f>SUM(F44:F46)</f>
        <v>0</v>
      </c>
      <c r="G47" s="100">
        <f>SUM(G44:G46)</f>
        <v>0</v>
      </c>
      <c r="H47" s="100">
        <f>SUM(H44:H46)</f>
        <v>0</v>
      </c>
    </row>
    <row r="48" spans="1:11" s="6" customFormat="1" ht="18.75" hidden="1" x14ac:dyDescent="0.2">
      <c r="A48" s="265" t="s">
        <v>24</v>
      </c>
      <c r="B48" s="266"/>
      <c r="C48" s="267"/>
      <c r="D48" s="96">
        <f>D42+D47</f>
        <v>493.02614</v>
      </c>
      <c r="E48" s="96">
        <f>E42+E47</f>
        <v>35.258980000000001</v>
      </c>
      <c r="F48" s="96">
        <f>F42+F47</f>
        <v>0</v>
      </c>
      <c r="G48" s="96">
        <f>G42+G47</f>
        <v>0</v>
      </c>
      <c r="H48" s="96">
        <f>H42+H47</f>
        <v>528.28511999999989</v>
      </c>
    </row>
    <row r="49" spans="1:8" s="6" customFormat="1" ht="22.5" hidden="1" customHeight="1" x14ac:dyDescent="0.2">
      <c r="A49" s="95"/>
      <c r="B49" s="263" t="s">
        <v>25</v>
      </c>
      <c r="C49" s="263"/>
      <c r="D49" s="263"/>
      <c r="E49" s="263"/>
      <c r="F49" s="263"/>
      <c r="G49" s="264"/>
      <c r="H49" s="97"/>
    </row>
    <row r="50" spans="1:8" s="6" customFormat="1" ht="18.75" hidden="1" x14ac:dyDescent="0.2">
      <c r="A50" s="91">
        <v>4</v>
      </c>
      <c r="B50" s="91"/>
      <c r="C50" s="91"/>
      <c r="D50" s="98"/>
      <c r="E50" s="98"/>
      <c r="F50" s="98"/>
      <c r="G50" s="98"/>
      <c r="H50" s="99">
        <f>SUM(D50:G50)</f>
        <v>0</v>
      </c>
    </row>
    <row r="51" spans="1:8" s="6" customFormat="1" ht="18.75" hidden="1" x14ac:dyDescent="0.2">
      <c r="A51" s="91">
        <v>11</v>
      </c>
      <c r="B51" s="91"/>
      <c r="C51" s="91"/>
      <c r="D51" s="98"/>
      <c r="E51" s="98"/>
      <c r="F51" s="98"/>
      <c r="G51" s="98"/>
      <c r="H51" s="99">
        <f>SUM(D51:G51)</f>
        <v>0</v>
      </c>
    </row>
    <row r="52" spans="1:8" s="6" customFormat="1" ht="18.75" hidden="1" x14ac:dyDescent="0.2">
      <c r="A52" s="91">
        <v>12</v>
      </c>
      <c r="B52" s="91"/>
      <c r="C52" s="91"/>
      <c r="D52" s="98"/>
      <c r="E52" s="98"/>
      <c r="F52" s="98"/>
      <c r="G52" s="98"/>
      <c r="H52" s="99">
        <f>SUM(D52:G52)</f>
        <v>0</v>
      </c>
    </row>
    <row r="53" spans="1:8" s="6" customFormat="1" ht="18.75" hidden="1" x14ac:dyDescent="0.2">
      <c r="A53" s="258" t="s">
        <v>26</v>
      </c>
      <c r="B53" s="259"/>
      <c r="C53" s="260"/>
      <c r="D53" s="100">
        <f>SUM(D50:D52)</f>
        <v>0</v>
      </c>
      <c r="E53" s="100">
        <f>SUM(E50:E52)</f>
        <v>0</v>
      </c>
      <c r="F53" s="100">
        <f>SUM(F50:F52)</f>
        <v>0</v>
      </c>
      <c r="G53" s="100">
        <f>SUM(G50:G52)</f>
        <v>0</v>
      </c>
      <c r="H53" s="100">
        <f>SUM(H50:H52)</f>
        <v>0</v>
      </c>
    </row>
    <row r="54" spans="1:8" s="6" customFormat="1" ht="18.75" hidden="1" x14ac:dyDescent="0.2">
      <c r="A54" s="265" t="s">
        <v>27</v>
      </c>
      <c r="B54" s="266"/>
      <c r="C54" s="267"/>
      <c r="D54" s="96">
        <f>D48+D53</f>
        <v>493.02614</v>
      </c>
      <c r="E54" s="96">
        <f>E48+E53</f>
        <v>35.258980000000001</v>
      </c>
      <c r="F54" s="96">
        <f>F48+F53</f>
        <v>0</v>
      </c>
      <c r="G54" s="96">
        <f>G48+G53</f>
        <v>0</v>
      </c>
      <c r="H54" s="96">
        <f>H48+H53</f>
        <v>528.28511999999989</v>
      </c>
    </row>
    <row r="55" spans="1:8" s="6" customFormat="1" ht="24" hidden="1" customHeight="1" x14ac:dyDescent="0.2">
      <c r="A55" s="95"/>
      <c r="B55" s="263" t="s">
        <v>28</v>
      </c>
      <c r="C55" s="263"/>
      <c r="D55" s="263"/>
      <c r="E55" s="263"/>
      <c r="F55" s="263"/>
      <c r="G55" s="264"/>
      <c r="H55" s="97"/>
    </row>
    <row r="56" spans="1:8" s="6" customFormat="1" ht="18.75" hidden="1" x14ac:dyDescent="0.2">
      <c r="A56" s="91">
        <v>5</v>
      </c>
      <c r="B56" s="91"/>
      <c r="C56" s="91"/>
      <c r="D56" s="98"/>
      <c r="E56" s="98"/>
      <c r="F56" s="98"/>
      <c r="G56" s="98"/>
      <c r="H56" s="99">
        <f>SUM(D56:G56)</f>
        <v>0</v>
      </c>
    </row>
    <row r="57" spans="1:8" s="6" customFormat="1" ht="18.75" hidden="1" x14ac:dyDescent="0.2">
      <c r="A57" s="91">
        <v>14</v>
      </c>
      <c r="B57" s="91"/>
      <c r="C57" s="91"/>
      <c r="D57" s="98"/>
      <c r="E57" s="98"/>
      <c r="F57" s="98"/>
      <c r="G57" s="98"/>
      <c r="H57" s="99">
        <f>SUM(D57:G57)</f>
        <v>0</v>
      </c>
    </row>
    <row r="58" spans="1:8" s="6" customFormat="1" ht="18.75" hidden="1" x14ac:dyDescent="0.2">
      <c r="A58" s="91">
        <v>15</v>
      </c>
      <c r="B58" s="91"/>
      <c r="C58" s="91"/>
      <c r="D58" s="98"/>
      <c r="E58" s="98"/>
      <c r="F58" s="98"/>
      <c r="G58" s="98"/>
      <c r="H58" s="99">
        <f>SUM(D58:G58)</f>
        <v>0</v>
      </c>
    </row>
    <row r="59" spans="1:8" s="6" customFormat="1" ht="18.75" hidden="1" x14ac:dyDescent="0.2">
      <c r="A59" s="258" t="s">
        <v>29</v>
      </c>
      <c r="B59" s="259"/>
      <c r="C59" s="260"/>
      <c r="D59" s="100">
        <f>SUM(D56:D58)</f>
        <v>0</v>
      </c>
      <c r="E59" s="100">
        <f>SUM(E56:E58)</f>
        <v>0</v>
      </c>
      <c r="F59" s="100">
        <f>SUM(F56:F58)</f>
        <v>0</v>
      </c>
      <c r="G59" s="100">
        <f>SUM(G56:G58)</f>
        <v>0</v>
      </c>
      <c r="H59" s="100">
        <f>SUM(H56:H58)</f>
        <v>0</v>
      </c>
    </row>
    <row r="60" spans="1:8" s="6" customFormat="1" ht="18.75" hidden="1" x14ac:dyDescent="0.2">
      <c r="A60" s="265" t="s">
        <v>30</v>
      </c>
      <c r="B60" s="266"/>
      <c r="C60" s="267"/>
      <c r="D60" s="96">
        <f>D54+D59</f>
        <v>493.02614</v>
      </c>
      <c r="E60" s="96">
        <f>E54+E59</f>
        <v>35.258980000000001</v>
      </c>
      <c r="F60" s="96">
        <f>F54+F59</f>
        <v>0</v>
      </c>
      <c r="G60" s="96">
        <f>G54+G59</f>
        <v>0</v>
      </c>
      <c r="H60" s="96">
        <f>H54+H59</f>
        <v>528.28511999999989</v>
      </c>
    </row>
    <row r="61" spans="1:8" s="6" customFormat="1" ht="21" hidden="1" customHeight="1" x14ac:dyDescent="0.2">
      <c r="A61" s="95"/>
      <c r="B61" s="263" t="s">
        <v>31</v>
      </c>
      <c r="C61" s="263"/>
      <c r="D61" s="263"/>
      <c r="E61" s="263"/>
      <c r="F61" s="263"/>
      <c r="G61" s="264"/>
      <c r="H61" s="97"/>
    </row>
    <row r="62" spans="1:8" s="6" customFormat="1" ht="18.75" hidden="1" x14ac:dyDescent="0.2">
      <c r="A62" s="91">
        <v>6</v>
      </c>
      <c r="B62" s="91"/>
      <c r="C62" s="91"/>
      <c r="D62" s="98"/>
      <c r="E62" s="98"/>
      <c r="F62" s="98"/>
      <c r="G62" s="98"/>
      <c r="H62" s="99">
        <f>SUM(D62:G62)</f>
        <v>0</v>
      </c>
    </row>
    <row r="63" spans="1:8" s="6" customFormat="1" ht="18.75" hidden="1" x14ac:dyDescent="0.2">
      <c r="A63" s="91">
        <v>17</v>
      </c>
      <c r="B63" s="91"/>
      <c r="C63" s="91"/>
      <c r="D63" s="98"/>
      <c r="E63" s="98"/>
      <c r="F63" s="98"/>
      <c r="G63" s="98"/>
      <c r="H63" s="99">
        <f>SUM(D63:G63)</f>
        <v>0</v>
      </c>
    </row>
    <row r="64" spans="1:8" s="6" customFormat="1" ht="18.75" hidden="1" x14ac:dyDescent="0.2">
      <c r="A64" s="91">
        <v>18</v>
      </c>
      <c r="B64" s="91"/>
      <c r="C64" s="91"/>
      <c r="D64" s="98"/>
      <c r="E64" s="98"/>
      <c r="F64" s="98"/>
      <c r="G64" s="98"/>
      <c r="H64" s="99">
        <f>SUM(D64:G64)</f>
        <v>0</v>
      </c>
    </row>
    <row r="65" spans="1:11" s="6" customFormat="1" ht="18.75" hidden="1" x14ac:dyDescent="0.2">
      <c r="A65" s="258" t="s">
        <v>32</v>
      </c>
      <c r="B65" s="259"/>
      <c r="C65" s="260"/>
      <c r="D65" s="100">
        <f>SUM(D62:D64)</f>
        <v>0</v>
      </c>
      <c r="E65" s="100">
        <f>SUM(E62:E64)</f>
        <v>0</v>
      </c>
      <c r="F65" s="100">
        <f>SUM(F62:F64)</f>
        <v>0</v>
      </c>
      <c r="G65" s="100">
        <f>SUM(G62:G64)</f>
        <v>0</v>
      </c>
      <c r="H65" s="100">
        <f>SUM(H62:H64)</f>
        <v>0</v>
      </c>
    </row>
    <row r="66" spans="1:11" s="6" customFormat="1" ht="18.75" hidden="1" x14ac:dyDescent="0.2">
      <c r="A66" s="265" t="s">
        <v>33</v>
      </c>
      <c r="B66" s="266"/>
      <c r="C66" s="267"/>
      <c r="D66" s="96">
        <f>D60+D65</f>
        <v>493.02614</v>
      </c>
      <c r="E66" s="96">
        <f>E60+E65</f>
        <v>35.258980000000001</v>
      </c>
      <c r="F66" s="96">
        <f>F60+F65</f>
        <v>0</v>
      </c>
      <c r="G66" s="96">
        <f>G60+G65</f>
        <v>0</v>
      </c>
      <c r="H66" s="96">
        <f>H60+H65</f>
        <v>528.28511999999989</v>
      </c>
    </row>
    <row r="67" spans="1:11" s="6" customFormat="1" ht="29.1" hidden="1" customHeight="1" x14ac:dyDescent="0.2">
      <c r="A67" s="95"/>
      <c r="B67" s="263" t="s">
        <v>34</v>
      </c>
      <c r="C67" s="263"/>
      <c r="D67" s="263"/>
      <c r="E67" s="263"/>
      <c r="F67" s="263"/>
      <c r="G67" s="264"/>
      <c r="H67" s="97"/>
    </row>
    <row r="68" spans="1:11" s="6" customFormat="1" ht="18.75" hidden="1" x14ac:dyDescent="0.2">
      <c r="A68" s="91">
        <v>7</v>
      </c>
      <c r="B68" s="91"/>
      <c r="C68" s="91"/>
      <c r="D68" s="98"/>
      <c r="E68" s="98"/>
      <c r="F68" s="98"/>
      <c r="G68" s="98"/>
      <c r="H68" s="99">
        <f>SUM(D68:G68)</f>
        <v>0</v>
      </c>
    </row>
    <row r="69" spans="1:11" s="6" customFormat="1" ht="18.75" hidden="1" x14ac:dyDescent="0.2">
      <c r="A69" s="91">
        <v>20</v>
      </c>
      <c r="B69" s="91"/>
      <c r="C69" s="91"/>
      <c r="D69" s="98"/>
      <c r="E69" s="98"/>
      <c r="F69" s="98"/>
      <c r="G69" s="98"/>
      <c r="H69" s="99">
        <f>SUM(D69:G69)</f>
        <v>0</v>
      </c>
    </row>
    <row r="70" spans="1:11" s="6" customFormat="1" ht="18.75" hidden="1" x14ac:dyDescent="0.2">
      <c r="A70" s="91">
        <v>21</v>
      </c>
      <c r="B70" s="91"/>
      <c r="C70" s="91"/>
      <c r="D70" s="98"/>
      <c r="E70" s="98"/>
      <c r="F70" s="98"/>
      <c r="G70" s="98"/>
      <c r="H70" s="99">
        <f>SUM(D70:G70)</f>
        <v>0</v>
      </c>
    </row>
    <row r="71" spans="1:11" s="6" customFormat="1" ht="18.75" hidden="1" x14ac:dyDescent="0.2">
      <c r="A71" s="258" t="s">
        <v>35</v>
      </c>
      <c r="B71" s="259"/>
      <c r="C71" s="260"/>
      <c r="D71" s="100">
        <f>SUM(D68:D70)</f>
        <v>0</v>
      </c>
      <c r="E71" s="100">
        <f>SUM(E68:E70)</f>
        <v>0</v>
      </c>
      <c r="F71" s="100">
        <f>SUM(F68:F70)</f>
        <v>0</v>
      </c>
      <c r="G71" s="100">
        <f>SUM(G68:G70)</f>
        <v>0</v>
      </c>
      <c r="H71" s="100">
        <f>SUM(H68:H70)</f>
        <v>0</v>
      </c>
    </row>
    <row r="72" spans="1:11" s="6" customFormat="1" ht="18.75" hidden="1" x14ac:dyDescent="0.2">
      <c r="A72" s="265" t="s">
        <v>36</v>
      </c>
      <c r="B72" s="266"/>
      <c r="C72" s="267"/>
      <c r="D72" s="96">
        <f>D66+D71</f>
        <v>493.02614</v>
      </c>
      <c r="E72" s="96">
        <f>E66+E71</f>
        <v>35.258980000000001</v>
      </c>
      <c r="F72" s="96">
        <f>F66+F71</f>
        <v>0</v>
      </c>
      <c r="G72" s="96">
        <f>G66+G71</f>
        <v>0</v>
      </c>
      <c r="H72" s="96">
        <f>H66+H71</f>
        <v>528.28511999999989</v>
      </c>
    </row>
    <row r="73" spans="1:11" s="2" customFormat="1" ht="28.5" customHeight="1" x14ac:dyDescent="0.2">
      <c r="A73" s="102"/>
      <c r="B73" s="263" t="s">
        <v>5</v>
      </c>
      <c r="C73" s="263"/>
      <c r="D73" s="263"/>
      <c r="E73" s="263"/>
      <c r="F73" s="263"/>
      <c r="G73" s="263"/>
      <c r="H73" s="103"/>
    </row>
    <row r="74" spans="1:11" s="2" customFormat="1" ht="56.25" x14ac:dyDescent="0.2">
      <c r="A74" s="91">
        <v>3</v>
      </c>
      <c r="B74" s="72" t="s">
        <v>74</v>
      </c>
      <c r="C74" s="73" t="s">
        <v>77</v>
      </c>
      <c r="D74" s="37">
        <f>ROUND(D72*2.5%,5)*0</f>
        <v>0</v>
      </c>
      <c r="E74" s="37">
        <f>ROUND(E72*2.5%,5)*0</f>
        <v>0</v>
      </c>
      <c r="F74" s="37">
        <v>0</v>
      </c>
      <c r="G74" s="37">
        <v>0</v>
      </c>
      <c r="H74" s="38">
        <f t="shared" ref="H74" si="6">SUM(D74:G74)</f>
        <v>0</v>
      </c>
    </row>
    <row r="75" spans="1:11" s="2" customFormat="1" ht="18.75" hidden="1" x14ac:dyDescent="0.2">
      <c r="A75" s="104">
        <v>4</v>
      </c>
      <c r="B75" s="105"/>
      <c r="C75" s="106"/>
      <c r="D75" s="37">
        <v>0</v>
      </c>
      <c r="E75" s="37">
        <v>0</v>
      </c>
      <c r="F75" s="37">
        <v>0</v>
      </c>
      <c r="G75" s="37">
        <v>0</v>
      </c>
      <c r="H75" s="38">
        <f>SUM(D75:G75)</f>
        <v>0</v>
      </c>
    </row>
    <row r="76" spans="1:11" s="2" customFormat="1" ht="18.75" hidden="1" x14ac:dyDescent="0.2">
      <c r="A76" s="104">
        <v>5</v>
      </c>
      <c r="B76" s="105"/>
      <c r="C76" s="106"/>
      <c r="D76" s="37">
        <v>0</v>
      </c>
      <c r="E76" s="37">
        <v>0</v>
      </c>
      <c r="F76" s="37">
        <v>0</v>
      </c>
      <c r="G76" s="37">
        <v>0</v>
      </c>
      <c r="H76" s="38">
        <f>SUM(D76:G76)</f>
        <v>0</v>
      </c>
    </row>
    <row r="77" spans="1:11" s="2" customFormat="1" ht="18.75" x14ac:dyDescent="0.2">
      <c r="A77" s="258" t="s">
        <v>37</v>
      </c>
      <c r="B77" s="259"/>
      <c r="C77" s="260"/>
      <c r="D77" s="94">
        <f>SUM(D74:D76)</f>
        <v>0</v>
      </c>
      <c r="E77" s="94">
        <f>SUM(E74:E76)</f>
        <v>0</v>
      </c>
      <c r="F77" s="94">
        <f>SUM(F74:F76)</f>
        <v>0</v>
      </c>
      <c r="G77" s="94">
        <f>SUM(G74:G76)</f>
        <v>0</v>
      </c>
      <c r="H77" s="94">
        <f>SUM(H74:H76)</f>
        <v>0</v>
      </c>
    </row>
    <row r="78" spans="1:11" s="2" customFormat="1" ht="18.75" x14ac:dyDescent="0.2">
      <c r="A78" s="265" t="s">
        <v>38</v>
      </c>
      <c r="B78" s="266"/>
      <c r="C78" s="267"/>
      <c r="D78" s="96">
        <f>D72+D77</f>
        <v>493.02614</v>
      </c>
      <c r="E78" s="96">
        <f>E72+E77</f>
        <v>35.258980000000001</v>
      </c>
      <c r="F78" s="96">
        <f>F72+F77</f>
        <v>0</v>
      </c>
      <c r="G78" s="96">
        <f>G72+G77</f>
        <v>0</v>
      </c>
      <c r="H78" s="96">
        <f>H72+H77</f>
        <v>528.28511999999989</v>
      </c>
    </row>
    <row r="79" spans="1:11" s="2" customFormat="1" ht="29.1" customHeight="1" x14ac:dyDescent="0.2">
      <c r="A79" s="102"/>
      <c r="B79" s="263" t="s">
        <v>6</v>
      </c>
      <c r="C79" s="263"/>
      <c r="D79" s="263"/>
      <c r="E79" s="263"/>
      <c r="F79" s="263"/>
      <c r="G79" s="263"/>
      <c r="H79" s="103"/>
    </row>
    <row r="80" spans="1:11" s="2" customFormat="1" ht="56.25" x14ac:dyDescent="0.2">
      <c r="A80" s="91">
        <v>4</v>
      </c>
      <c r="B80" s="36" t="s">
        <v>73</v>
      </c>
      <c r="C80" s="36" t="s">
        <v>7</v>
      </c>
      <c r="D80" s="37">
        <f>ROUND(D78*1.9%,5)</f>
        <v>9.3674999999999997</v>
      </c>
      <c r="E80" s="37">
        <f>ROUND(E78*1.9%,5)</f>
        <v>0.66991999999999996</v>
      </c>
      <c r="F80" s="37">
        <v>0</v>
      </c>
      <c r="G80" s="37">
        <v>0</v>
      </c>
      <c r="H80" s="38">
        <f t="shared" ref="H80" si="7">SUM(D80:G80)</f>
        <v>10.037419999999999</v>
      </c>
      <c r="J80" s="58" t="s">
        <v>70</v>
      </c>
      <c r="K80" s="59">
        <f>ROUND((D42*1000*1.019),2)+ROUND((E42*1000*1.019),2)+(G91*1000)</f>
        <v>560737.74</v>
      </c>
    </row>
    <row r="81" spans="1:11" s="2" customFormat="1" ht="18" customHeight="1" x14ac:dyDescent="0.2">
      <c r="A81" s="104">
        <v>5</v>
      </c>
      <c r="B81" s="92" t="s">
        <v>72</v>
      </c>
      <c r="C81" s="93" t="s">
        <v>81</v>
      </c>
      <c r="D81" s="37"/>
      <c r="E81" s="37"/>
      <c r="F81" s="37"/>
      <c r="G81" s="37">
        <v>22.415199999999999</v>
      </c>
      <c r="H81" s="38">
        <f>G81</f>
        <v>22.415199999999999</v>
      </c>
      <c r="I81" s="70"/>
      <c r="J81" s="58" t="s">
        <v>69</v>
      </c>
      <c r="K81" s="59">
        <f>F41*1000</f>
        <v>0</v>
      </c>
    </row>
    <row r="82" spans="1:11" s="2" customFormat="1" ht="18.2" hidden="1" customHeight="1" x14ac:dyDescent="0.2">
      <c r="A82" s="104">
        <v>6</v>
      </c>
      <c r="B82" s="92"/>
      <c r="C82" s="93"/>
      <c r="D82" s="37"/>
      <c r="E82" s="37"/>
      <c r="F82" s="37"/>
      <c r="G82" s="37">
        <v>0</v>
      </c>
      <c r="H82" s="38">
        <f t="shared" ref="H82:H84" si="8">G82</f>
        <v>0</v>
      </c>
      <c r="I82" s="70"/>
      <c r="J82" s="58"/>
      <c r="K82" s="59"/>
    </row>
    <row r="83" spans="1:11" s="2" customFormat="1" ht="18.2" hidden="1" customHeight="1" x14ac:dyDescent="0.2">
      <c r="A83" s="104">
        <v>7</v>
      </c>
      <c r="B83" s="92"/>
      <c r="C83" s="93"/>
      <c r="D83" s="37"/>
      <c r="E83" s="37"/>
      <c r="F83" s="37"/>
      <c r="G83" s="37">
        <v>0</v>
      </c>
      <c r="H83" s="38">
        <f t="shared" si="8"/>
        <v>0</v>
      </c>
      <c r="I83" s="70"/>
      <c r="J83" s="58"/>
      <c r="K83" s="59"/>
    </row>
    <row r="84" spans="1:11" s="2" customFormat="1" ht="18.2" hidden="1" customHeight="1" x14ac:dyDescent="0.2">
      <c r="A84" s="104">
        <v>8</v>
      </c>
      <c r="B84" s="92"/>
      <c r="C84" s="93"/>
      <c r="D84" s="37"/>
      <c r="E84" s="37"/>
      <c r="F84" s="37"/>
      <c r="G84" s="37">
        <v>0</v>
      </c>
      <c r="H84" s="38">
        <f t="shared" si="8"/>
        <v>0</v>
      </c>
      <c r="I84" s="70"/>
      <c r="J84" s="58"/>
      <c r="K84" s="59"/>
    </row>
    <row r="85" spans="1:11" s="2" customFormat="1" ht="18.2" hidden="1" customHeight="1" x14ac:dyDescent="0.2">
      <c r="A85" s="104">
        <v>9</v>
      </c>
      <c r="B85" s="92"/>
      <c r="C85" s="93"/>
      <c r="D85" s="37"/>
      <c r="E85" s="37"/>
      <c r="F85" s="37"/>
      <c r="G85" s="37">
        <v>0</v>
      </c>
      <c r="H85" s="38">
        <f t="shared" ref="H85:H90" si="9">G85</f>
        <v>0</v>
      </c>
      <c r="I85" s="70"/>
      <c r="J85" s="58"/>
      <c r="K85" s="59"/>
    </row>
    <row r="86" spans="1:11" s="2" customFormat="1" ht="18.2" hidden="1" customHeight="1" x14ac:dyDescent="0.2">
      <c r="A86" s="104">
        <v>10</v>
      </c>
      <c r="B86" s="92"/>
      <c r="C86" s="93"/>
      <c r="D86" s="37"/>
      <c r="E86" s="37"/>
      <c r="F86" s="37"/>
      <c r="G86" s="37">
        <v>0</v>
      </c>
      <c r="H86" s="38">
        <f t="shared" si="9"/>
        <v>0</v>
      </c>
      <c r="I86" s="70"/>
      <c r="J86" s="58"/>
      <c r="K86" s="59"/>
    </row>
    <row r="87" spans="1:11" s="2" customFormat="1" ht="18.2" hidden="1" customHeight="1" x14ac:dyDescent="0.2">
      <c r="A87" s="104">
        <v>11</v>
      </c>
      <c r="B87" s="92"/>
      <c r="C87" s="93"/>
      <c r="D87" s="37"/>
      <c r="E87" s="37"/>
      <c r="F87" s="37"/>
      <c r="G87" s="37">
        <v>0</v>
      </c>
      <c r="H87" s="38">
        <f t="shared" si="9"/>
        <v>0</v>
      </c>
      <c r="I87" s="70"/>
      <c r="J87" s="58"/>
      <c r="K87" s="59"/>
    </row>
    <row r="88" spans="1:11" s="2" customFormat="1" ht="18.2" hidden="1" customHeight="1" x14ac:dyDescent="0.2">
      <c r="A88" s="104">
        <v>12</v>
      </c>
      <c r="B88" s="92"/>
      <c r="C88" s="93"/>
      <c r="D88" s="37"/>
      <c r="E88" s="37"/>
      <c r="F88" s="37"/>
      <c r="G88" s="37">
        <v>0</v>
      </c>
      <c r="H88" s="38">
        <f t="shared" si="9"/>
        <v>0</v>
      </c>
      <c r="I88" s="70"/>
      <c r="J88" s="58"/>
      <c r="K88" s="59"/>
    </row>
    <row r="89" spans="1:11" s="2" customFormat="1" ht="18.2" hidden="1" customHeight="1" x14ac:dyDescent="0.2">
      <c r="A89" s="104">
        <v>13</v>
      </c>
      <c r="B89" s="92"/>
      <c r="C89" s="93"/>
      <c r="D89" s="37"/>
      <c r="E89" s="37"/>
      <c r="F89" s="37"/>
      <c r="G89" s="37">
        <v>0</v>
      </c>
      <c r="H89" s="38">
        <f t="shared" si="9"/>
        <v>0</v>
      </c>
      <c r="I89" s="70"/>
      <c r="J89" s="58"/>
      <c r="K89" s="59"/>
    </row>
    <row r="90" spans="1:11" s="2" customFormat="1" ht="18.2" hidden="1" customHeight="1" x14ac:dyDescent="0.2">
      <c r="A90" s="104">
        <v>14</v>
      </c>
      <c r="B90" s="92"/>
      <c r="C90" s="93"/>
      <c r="D90" s="37"/>
      <c r="E90" s="37"/>
      <c r="F90" s="37"/>
      <c r="G90" s="37">
        <v>0</v>
      </c>
      <c r="H90" s="38">
        <f t="shared" si="9"/>
        <v>0</v>
      </c>
      <c r="I90" s="70"/>
      <c r="J90" s="58"/>
      <c r="K90" s="59"/>
    </row>
    <row r="91" spans="1:11" s="2" customFormat="1" ht="18.75" x14ac:dyDescent="0.2">
      <c r="A91" s="258" t="s">
        <v>39</v>
      </c>
      <c r="B91" s="259"/>
      <c r="C91" s="260"/>
      <c r="D91" s="94">
        <f>SUM(D80:D81)</f>
        <v>9.3674999999999997</v>
      </c>
      <c r="E91" s="94">
        <f>SUM(E80:E81)</f>
        <v>0.66991999999999996</v>
      </c>
      <c r="F91" s="94">
        <f>SUM(F80:F81)</f>
        <v>0</v>
      </c>
      <c r="G91" s="94">
        <f>SUM(G80:G90)</f>
        <v>22.415199999999999</v>
      </c>
      <c r="H91" s="94">
        <f>SUM(H80:H90)</f>
        <v>32.452619999999996</v>
      </c>
      <c r="I91" s="79" t="s">
        <v>70</v>
      </c>
      <c r="J91" s="79"/>
    </row>
    <row r="92" spans="1:11" s="2" customFormat="1" ht="18.75" x14ac:dyDescent="0.2">
      <c r="A92" s="265" t="s">
        <v>40</v>
      </c>
      <c r="B92" s="266"/>
      <c r="C92" s="267"/>
      <c r="D92" s="96">
        <f>D78+D91</f>
        <v>502.39364</v>
      </c>
      <c r="E92" s="96">
        <f>E78+E91</f>
        <v>35.928899999999999</v>
      </c>
      <c r="F92" s="96">
        <f>F78+F91</f>
        <v>0</v>
      </c>
      <c r="G92" s="96">
        <f>G78+G91</f>
        <v>22.415199999999999</v>
      </c>
      <c r="H92" s="96">
        <f>H78+H91</f>
        <v>560.73773999999992</v>
      </c>
      <c r="I92" s="74">
        <f>K80+K81</f>
        <v>560737.74</v>
      </c>
      <c r="J92" s="84"/>
    </row>
    <row r="93" spans="1:11" s="2" customFormat="1" ht="28.5" customHeight="1" x14ac:dyDescent="0.2">
      <c r="A93" s="35"/>
      <c r="B93" s="274" t="s">
        <v>41</v>
      </c>
      <c r="C93" s="274"/>
      <c r="D93" s="274"/>
      <c r="E93" s="274"/>
      <c r="F93" s="274"/>
      <c r="G93" s="274"/>
      <c r="H93" s="26"/>
    </row>
    <row r="94" spans="1:11" s="2" customFormat="1" ht="56.25" x14ac:dyDescent="0.2">
      <c r="A94" s="26">
        <v>6</v>
      </c>
      <c r="B94" s="40" t="s">
        <v>60</v>
      </c>
      <c r="C94" s="42" t="s">
        <v>59</v>
      </c>
      <c r="D94" s="30"/>
      <c r="E94" s="30"/>
      <c r="F94" s="30"/>
      <c r="G94" s="30">
        <f>ROUND(H92*0.0214,5)</f>
        <v>11.999790000000001</v>
      </c>
      <c r="H94" s="31">
        <f>SUM(D94:G94)</f>
        <v>11.999790000000001</v>
      </c>
    </row>
    <row r="95" spans="1:11" s="2" customFormat="1" ht="60" customHeight="1" x14ac:dyDescent="0.2">
      <c r="A95" s="39">
        <v>7</v>
      </c>
      <c r="B95" s="40" t="s">
        <v>85</v>
      </c>
      <c r="C95" s="41" t="s">
        <v>86</v>
      </c>
      <c r="D95" s="30"/>
      <c r="E95" s="30"/>
      <c r="F95" s="30"/>
      <c r="G95" s="30">
        <f>ROUND((H92+H109)*0.0393,5)</f>
        <v>22.551559999999998</v>
      </c>
      <c r="H95" s="31">
        <f>SUM(D95:G95)</f>
        <v>22.551559999999998</v>
      </c>
    </row>
    <row r="96" spans="1:11" s="2" customFormat="1" ht="18.75" hidden="1" x14ac:dyDescent="0.2">
      <c r="A96" s="39">
        <v>30</v>
      </c>
      <c r="B96" s="40"/>
      <c r="C96" s="41"/>
      <c r="D96" s="30"/>
      <c r="E96" s="30"/>
      <c r="F96" s="30"/>
      <c r="G96" s="30"/>
      <c r="H96" s="31">
        <f>SUM(D96:G96)</f>
        <v>0</v>
      </c>
    </row>
    <row r="97" spans="1:13" s="2" customFormat="1" ht="18.75" x14ac:dyDescent="0.2">
      <c r="A97" s="254" t="s">
        <v>42</v>
      </c>
      <c r="B97" s="255"/>
      <c r="C97" s="256"/>
      <c r="D97" s="32">
        <f>SUM(D94:D96)</f>
        <v>0</v>
      </c>
      <c r="E97" s="32">
        <f>SUM(E94:E96)</f>
        <v>0</v>
      </c>
      <c r="F97" s="32">
        <f>SUM(F94:F96)</f>
        <v>0</v>
      </c>
      <c r="G97" s="32">
        <f>SUM(G94:G96)</f>
        <v>34.551349999999999</v>
      </c>
      <c r="H97" s="32">
        <f>SUM(D97:G97)</f>
        <v>34.551349999999999</v>
      </c>
    </row>
    <row r="98" spans="1:13" s="2" customFormat="1" ht="18.75" x14ac:dyDescent="0.2">
      <c r="A98" s="275" t="s">
        <v>43</v>
      </c>
      <c r="B98" s="276"/>
      <c r="C98" s="277"/>
      <c r="D98" s="33">
        <f>D92+D97</f>
        <v>502.39364</v>
      </c>
      <c r="E98" s="33">
        <f>E92+E97</f>
        <v>35.928899999999999</v>
      </c>
      <c r="F98" s="33">
        <f>F92+F97</f>
        <v>0</v>
      </c>
      <c r="G98" s="33">
        <f>G92+G97</f>
        <v>56.966549999999998</v>
      </c>
      <c r="H98" s="96">
        <f>H92+H97</f>
        <v>595.28908999999987</v>
      </c>
    </row>
    <row r="99" spans="1:13" s="2" customFormat="1" ht="28.5" hidden="1" customHeight="1" x14ac:dyDescent="0.2">
      <c r="A99" s="35"/>
      <c r="B99" s="274" t="s">
        <v>44</v>
      </c>
      <c r="C99" s="274"/>
      <c r="D99" s="274"/>
      <c r="E99" s="274"/>
      <c r="F99" s="274"/>
      <c r="G99" s="274"/>
      <c r="H99" s="91"/>
    </row>
    <row r="100" spans="1:13" s="2" customFormat="1" ht="18.75" hidden="1" x14ac:dyDescent="0.2">
      <c r="A100" s="39">
        <v>13</v>
      </c>
      <c r="B100" s="40"/>
      <c r="C100" s="41"/>
      <c r="D100" s="28"/>
      <c r="E100" s="28"/>
      <c r="F100" s="28"/>
      <c r="G100" s="28"/>
      <c r="H100" s="99">
        <f>SUM(D100:G100)</f>
        <v>0</v>
      </c>
    </row>
    <row r="101" spans="1:13" s="2" customFormat="1" ht="18.75" hidden="1" x14ac:dyDescent="0.2">
      <c r="A101" s="39">
        <v>32</v>
      </c>
      <c r="B101" s="40"/>
      <c r="C101" s="41"/>
      <c r="D101" s="28"/>
      <c r="E101" s="28"/>
      <c r="F101" s="28"/>
      <c r="G101" s="28"/>
      <c r="H101" s="99">
        <f>SUM(D101:G101)</f>
        <v>0</v>
      </c>
    </row>
    <row r="102" spans="1:13" s="2" customFormat="1" ht="18.75" hidden="1" x14ac:dyDescent="0.2">
      <c r="A102" s="39">
        <v>33</v>
      </c>
      <c r="B102" s="40"/>
      <c r="C102" s="41"/>
      <c r="D102" s="28"/>
      <c r="E102" s="28"/>
      <c r="F102" s="28"/>
      <c r="G102" s="28"/>
      <c r="H102" s="99">
        <f>SUM(D102:G102)</f>
        <v>0</v>
      </c>
    </row>
    <row r="103" spans="1:13" s="2" customFormat="1" ht="18.75" hidden="1" x14ac:dyDescent="0.2">
      <c r="A103" s="254" t="s">
        <v>42</v>
      </c>
      <c r="B103" s="255"/>
      <c r="C103" s="256"/>
      <c r="D103" s="29">
        <f>SUM(D100:D102)</f>
        <v>0</v>
      </c>
      <c r="E103" s="29">
        <f>SUM(E100:E102)</f>
        <v>0</v>
      </c>
      <c r="F103" s="29">
        <f>SUM(F100:F102)</f>
        <v>0</v>
      </c>
      <c r="G103" s="29">
        <f>SUM(G100:G102)</f>
        <v>0</v>
      </c>
      <c r="H103" s="100">
        <f>SUM(D103:G103)</f>
        <v>0</v>
      </c>
    </row>
    <row r="104" spans="1:13" s="2" customFormat="1" ht="18.75" hidden="1" x14ac:dyDescent="0.2">
      <c r="A104" s="275" t="s">
        <v>45</v>
      </c>
      <c r="B104" s="276"/>
      <c r="C104" s="277"/>
      <c r="D104" s="34">
        <f>D98+D103</f>
        <v>502.39364</v>
      </c>
      <c r="E104" s="34">
        <f>E98+E103</f>
        <v>35.928899999999999</v>
      </c>
      <c r="F104" s="34">
        <f>F98+F103</f>
        <v>0</v>
      </c>
      <c r="G104" s="34">
        <f>G98+G103</f>
        <v>56.966549999999998</v>
      </c>
      <c r="H104" s="101">
        <f>H98+H103</f>
        <v>595.28908999999987</v>
      </c>
    </row>
    <row r="105" spans="1:13" s="2" customFormat="1" ht="29.1" customHeight="1" x14ac:dyDescent="0.2">
      <c r="A105" s="35"/>
      <c r="B105" s="274" t="s">
        <v>46</v>
      </c>
      <c r="C105" s="274"/>
      <c r="D105" s="274"/>
      <c r="E105" s="274"/>
      <c r="F105" s="274"/>
      <c r="G105" s="274"/>
      <c r="H105" s="91"/>
    </row>
    <row r="106" spans="1:13" s="2" customFormat="1" ht="64.5" customHeight="1" x14ac:dyDescent="0.2">
      <c r="A106" s="26">
        <v>8</v>
      </c>
      <c r="B106" s="87" t="str">
        <f>D14 &amp; " с учетом % ТС"</f>
        <v>Договор № 353148-ПС от 29.12.2025 г.  с учетом % ТС</v>
      </c>
      <c r="C106" s="43" t="s">
        <v>8</v>
      </c>
      <c r="D106" s="30"/>
      <c r="E106" s="30"/>
      <c r="F106" s="30"/>
      <c r="G106" s="69">
        <f>I106/1000</f>
        <v>13.09318</v>
      </c>
      <c r="H106" s="38">
        <f>SUM(D106:G106)</f>
        <v>13.09318</v>
      </c>
      <c r="I106" s="2">
        <v>13093.18</v>
      </c>
    </row>
    <row r="107" spans="1:13" s="2" customFormat="1" ht="18.75" hidden="1" x14ac:dyDescent="0.2">
      <c r="A107" s="39">
        <v>14</v>
      </c>
      <c r="B107" s="26" t="s">
        <v>58</v>
      </c>
      <c r="C107" s="44" t="s">
        <v>57</v>
      </c>
      <c r="D107" s="30"/>
      <c r="E107" s="30"/>
      <c r="F107" s="30"/>
      <c r="G107" s="30">
        <v>0</v>
      </c>
      <c r="H107" s="38">
        <f>SUM(D107:G107)</f>
        <v>0</v>
      </c>
    </row>
    <row r="108" spans="1:13" s="2" customFormat="1" ht="18.75" hidden="1" x14ac:dyDescent="0.2">
      <c r="A108" s="39">
        <v>36</v>
      </c>
      <c r="B108" s="26"/>
      <c r="C108" s="45"/>
      <c r="D108" s="30"/>
      <c r="E108" s="30"/>
      <c r="F108" s="30"/>
      <c r="G108" s="30"/>
      <c r="H108" s="38">
        <f>SUM(D108:G108)</f>
        <v>0</v>
      </c>
    </row>
    <row r="109" spans="1:13" s="2" customFormat="1" ht="18.75" x14ac:dyDescent="0.25">
      <c r="A109" s="254" t="s">
        <v>47</v>
      </c>
      <c r="B109" s="255"/>
      <c r="C109" s="256"/>
      <c r="D109" s="32">
        <f>SUM(D106:D108)</f>
        <v>0</v>
      </c>
      <c r="E109" s="32">
        <f>SUM(E106:E108)</f>
        <v>0</v>
      </c>
      <c r="F109" s="32">
        <f>SUM(F106:F108)</f>
        <v>0</v>
      </c>
      <c r="G109" s="32">
        <f>SUM(G106:G108)</f>
        <v>13.09318</v>
      </c>
      <c r="H109" s="94">
        <f>SUM(H106:H108)</f>
        <v>13.09318</v>
      </c>
      <c r="I109" s="5"/>
      <c r="J109" s="109">
        <f>(H42+H80+G91+G106)*1000</f>
        <v>573830.91999999993</v>
      </c>
    </row>
    <row r="110" spans="1:13" s="2" customFormat="1" ht="19.5" thickBot="1" x14ac:dyDescent="0.3">
      <c r="A110" s="275" t="s">
        <v>48</v>
      </c>
      <c r="B110" s="276"/>
      <c r="C110" s="277"/>
      <c r="D110" s="33">
        <f>D104+D109</f>
        <v>502.39364</v>
      </c>
      <c r="E110" s="33">
        <f>E104+E109</f>
        <v>35.928899999999999</v>
      </c>
      <c r="F110" s="33">
        <f>F104+F109</f>
        <v>0</v>
      </c>
      <c r="G110" s="33">
        <f>G104+G109</f>
        <v>70.059730000000002</v>
      </c>
      <c r="H110" s="96">
        <f>H109+H104</f>
        <v>608.38226999999983</v>
      </c>
      <c r="I110" s="4"/>
      <c r="J110" s="79" t="s">
        <v>75</v>
      </c>
      <c r="K110" s="79" t="s">
        <v>76</v>
      </c>
      <c r="L110" s="79" t="s">
        <v>88</v>
      </c>
      <c r="M110" s="79" t="s">
        <v>89</v>
      </c>
    </row>
    <row r="111" spans="1:13" s="2" customFormat="1" ht="28.5" customHeight="1" thickBot="1" x14ac:dyDescent="0.25">
      <c r="A111" s="35"/>
      <c r="B111" s="274" t="s">
        <v>49</v>
      </c>
      <c r="C111" s="274"/>
      <c r="D111" s="274"/>
      <c r="E111" s="274"/>
      <c r="F111" s="274"/>
      <c r="G111" s="274"/>
      <c r="H111" s="91"/>
      <c r="I111" s="61" t="s">
        <v>63</v>
      </c>
      <c r="J111" s="85">
        <f>(G106*1000)+I92</f>
        <v>573830.92000000004</v>
      </c>
      <c r="K111" s="86">
        <f>J111*1.22</f>
        <v>700073.72240000009</v>
      </c>
      <c r="L111" s="86">
        <f>ROUND((((J111-I106)*((100-M111)/100))+I106)*1.22,2)</f>
        <v>695285.02</v>
      </c>
      <c r="M111" s="86">
        <v>0.7</v>
      </c>
    </row>
    <row r="112" spans="1:13" s="2" customFormat="1" ht="38.25" thickBot="1" x14ac:dyDescent="0.35">
      <c r="A112" s="26">
        <v>9</v>
      </c>
      <c r="B112" s="40" t="s">
        <v>62</v>
      </c>
      <c r="C112" s="42" t="s">
        <v>78</v>
      </c>
      <c r="D112" s="30">
        <f>ROUND(D110*0.03,5)</f>
        <v>15.071809999999999</v>
      </c>
      <c r="E112" s="30">
        <f t="shared" ref="E112:G112" si="10">ROUND(E110*0.03,5)</f>
        <v>1.0778700000000001</v>
      </c>
      <c r="F112" s="30">
        <f t="shared" si="10"/>
        <v>0</v>
      </c>
      <c r="G112" s="30">
        <f t="shared" si="10"/>
        <v>2.1017899999999998</v>
      </c>
      <c r="H112" s="38">
        <f>SUM(D112:G112)</f>
        <v>18.251470000000001</v>
      </c>
      <c r="I112" s="63"/>
      <c r="J112" s="58"/>
      <c r="K112" s="58"/>
      <c r="L112" s="62">
        <f>ROUND((((J111-I106)*((100-M111)/100))+I106),2)</f>
        <v>569905.76</v>
      </c>
      <c r="M112" s="120">
        <v>778862.85</v>
      </c>
    </row>
    <row r="113" spans="1:14" s="2" customFormat="1" ht="21" hidden="1" x14ac:dyDescent="0.2">
      <c r="A113" s="26">
        <v>38</v>
      </c>
      <c r="B113" s="40"/>
      <c r="C113" s="42"/>
      <c r="D113" s="30"/>
      <c r="E113" s="30"/>
      <c r="F113" s="30"/>
      <c r="G113" s="30"/>
      <c r="H113" s="38">
        <f>SUM(D113:G113)</f>
        <v>0</v>
      </c>
      <c r="I113" s="58"/>
      <c r="J113" s="58"/>
      <c r="K113" s="58"/>
    </row>
    <row r="114" spans="1:14" s="2" customFormat="1" ht="21" hidden="1" x14ac:dyDescent="0.3">
      <c r="A114" s="26">
        <v>39</v>
      </c>
      <c r="B114" s="40"/>
      <c r="C114" s="42"/>
      <c r="D114" s="30"/>
      <c r="E114" s="30"/>
      <c r="F114" s="30"/>
      <c r="G114" s="30"/>
      <c r="H114" s="38">
        <f>SUM(D114:G114)</f>
        <v>0</v>
      </c>
      <c r="I114" s="63"/>
      <c r="J114" s="58"/>
      <c r="K114" s="58"/>
    </row>
    <row r="115" spans="1:14" s="2" customFormat="1" ht="20.25" customHeight="1" thickBot="1" x14ac:dyDescent="0.35">
      <c r="A115" s="46"/>
      <c r="B115" s="46"/>
      <c r="C115" s="47" t="s">
        <v>50</v>
      </c>
      <c r="D115" s="48">
        <f>SUM(D112:D114)</f>
        <v>15.071809999999999</v>
      </c>
      <c r="E115" s="48">
        <f>SUM(E112:E114)</f>
        <v>1.0778700000000001</v>
      </c>
      <c r="F115" s="48">
        <f>SUM(F112:F114)</f>
        <v>0</v>
      </c>
      <c r="G115" s="48">
        <f>SUM(G112:G114)</f>
        <v>2.1017899999999998</v>
      </c>
      <c r="H115" s="107">
        <f>SUM(H112:H114)</f>
        <v>18.251470000000001</v>
      </c>
      <c r="I115" s="64" t="s">
        <v>64</v>
      </c>
      <c r="J115" s="65" t="s">
        <v>65</v>
      </c>
      <c r="K115" s="58"/>
      <c r="L115" s="110" t="s">
        <v>87</v>
      </c>
      <c r="M115" s="111"/>
      <c r="N115" s="112" t="s">
        <v>64</v>
      </c>
    </row>
    <row r="116" spans="1:14" s="2" customFormat="1" ht="21.75" thickBot="1" x14ac:dyDescent="0.35">
      <c r="A116" s="49"/>
      <c r="B116" s="49"/>
      <c r="C116" s="49" t="s">
        <v>51</v>
      </c>
      <c r="D116" s="50">
        <f>D110+D115</f>
        <v>517.46545000000003</v>
      </c>
      <c r="E116" s="50">
        <f>E110+E115</f>
        <v>37.006769999999996</v>
      </c>
      <c r="F116" s="50">
        <f>F110+F115</f>
        <v>0</v>
      </c>
      <c r="G116" s="50">
        <f>G110+G115</f>
        <v>72.161519999999996</v>
      </c>
      <c r="H116" s="96">
        <f>H110+H115</f>
        <v>626.63373999999988</v>
      </c>
      <c r="I116" s="71">
        <f>J116-H92-H106</f>
        <v>-134.77218999999994</v>
      </c>
      <c r="J116" s="80">
        <f>K116/1000</f>
        <v>439.05872999999997</v>
      </c>
      <c r="K116" s="108">
        <v>439058.73</v>
      </c>
      <c r="L116" s="80">
        <f>M116/1000</f>
        <v>442.15381000000002</v>
      </c>
      <c r="M116" s="113">
        <v>442153.81</v>
      </c>
      <c r="N116" s="114">
        <f>L116-H92-H106</f>
        <v>-131.67710999999989</v>
      </c>
    </row>
    <row r="117" spans="1:14" s="2" customFormat="1" ht="21.75" thickBot="1" x14ac:dyDescent="0.25">
      <c r="A117" s="46"/>
      <c r="B117" s="274" t="s">
        <v>56</v>
      </c>
      <c r="C117" s="274"/>
      <c r="D117" s="274"/>
      <c r="E117" s="274"/>
      <c r="F117" s="274"/>
      <c r="G117" s="274"/>
      <c r="H117" s="34"/>
      <c r="I117" s="58"/>
      <c r="J117" s="65" t="s">
        <v>66</v>
      </c>
      <c r="K117" s="58"/>
    </row>
    <row r="118" spans="1:14" s="2" customFormat="1" ht="21.75" thickBot="1" x14ac:dyDescent="0.25">
      <c r="A118" s="26">
        <v>10</v>
      </c>
      <c r="B118" s="46"/>
      <c r="C118" s="51" t="s">
        <v>91</v>
      </c>
      <c r="D118" s="30">
        <f>ROUND(D116*0.22,5)</f>
        <v>113.8424</v>
      </c>
      <c r="E118" s="30">
        <f>ROUND(E116*0.22,5)</f>
        <v>8.1414899999999992</v>
      </c>
      <c r="F118" s="30">
        <f>ROUND(F116*0.22,5)</f>
        <v>0</v>
      </c>
      <c r="G118" s="30">
        <f>ROUND(G116*0.22,5)</f>
        <v>15.875529999999999</v>
      </c>
      <c r="H118" s="33">
        <f>SUM(D118:G118)</f>
        <v>137.85942</v>
      </c>
      <c r="I118" s="82">
        <f>J118-H116</f>
        <v>-143.86145999999985</v>
      </c>
      <c r="J118" s="81">
        <v>482.77228000000002</v>
      </c>
    </row>
    <row r="119" spans="1:14" s="2" customFormat="1" ht="37.5" hidden="1" x14ac:dyDescent="0.2">
      <c r="A119" s="26">
        <v>17</v>
      </c>
      <c r="B119" s="46"/>
      <c r="C119" s="51" t="s">
        <v>53</v>
      </c>
      <c r="D119" s="30"/>
      <c r="E119" s="30"/>
      <c r="F119" s="30"/>
      <c r="G119" s="30"/>
      <c r="H119" s="33">
        <f>SUM(D119:G119)</f>
        <v>0</v>
      </c>
      <c r="I119" s="58"/>
      <c r="J119" s="58"/>
      <c r="K119" s="58"/>
    </row>
    <row r="120" spans="1:14" s="2" customFormat="1" ht="37.5" hidden="1" x14ac:dyDescent="0.2">
      <c r="A120" s="26">
        <v>42</v>
      </c>
      <c r="B120" s="46"/>
      <c r="C120" s="51" t="s">
        <v>52</v>
      </c>
      <c r="D120" s="30"/>
      <c r="E120" s="30"/>
      <c r="F120" s="30"/>
      <c r="G120" s="30"/>
      <c r="H120" s="33">
        <f>SUM(D120:G120)</f>
        <v>0</v>
      </c>
      <c r="I120" s="58"/>
      <c r="J120" s="58"/>
      <c r="K120" s="58"/>
    </row>
    <row r="121" spans="1:14" s="2" customFormat="1" ht="23.25" x14ac:dyDescent="0.2">
      <c r="A121" s="46"/>
      <c r="B121" s="46"/>
      <c r="C121" s="52" t="s">
        <v>54</v>
      </c>
      <c r="D121" s="33">
        <f>SUM(D118:D120)</f>
        <v>113.8424</v>
      </c>
      <c r="E121" s="33">
        <f>SUM(E118:E120)</f>
        <v>8.1414899999999992</v>
      </c>
      <c r="F121" s="33">
        <f>SUM(F118:F120)</f>
        <v>0</v>
      </c>
      <c r="G121" s="33">
        <f>SUM(G118:G120)</f>
        <v>15.875529999999999</v>
      </c>
      <c r="H121" s="33">
        <f>SUM(H118:H120)</f>
        <v>137.85942</v>
      </c>
      <c r="I121" s="66" t="s">
        <v>67</v>
      </c>
      <c r="J121" s="67">
        <f>(J118/1.03/1.0568-H106)/1.0214</f>
        <v>421.40776226036724</v>
      </c>
      <c r="K121" s="82">
        <f>J121+H106</f>
        <v>434.50094226036725</v>
      </c>
      <c r="L121" s="83">
        <f>K121*1.22</f>
        <v>530.09114955764801</v>
      </c>
    </row>
    <row r="122" spans="1:14" s="2" customFormat="1" ht="37.5" x14ac:dyDescent="0.2">
      <c r="A122" s="26">
        <v>11</v>
      </c>
      <c r="B122" s="46"/>
      <c r="C122" s="52" t="s">
        <v>55</v>
      </c>
      <c r="D122" s="33">
        <f>D116+D121</f>
        <v>631.30785000000003</v>
      </c>
      <c r="E122" s="33">
        <f>E116+E121</f>
        <v>45.148259999999993</v>
      </c>
      <c r="F122" s="33">
        <f>F116+F121</f>
        <v>0</v>
      </c>
      <c r="G122" s="33">
        <f>G116+G121</f>
        <v>88.037049999999994</v>
      </c>
      <c r="H122" s="30">
        <f>H116+H121</f>
        <v>764.49315999999988</v>
      </c>
      <c r="I122" s="66" t="s">
        <v>68</v>
      </c>
      <c r="J122" s="68">
        <f>J116-H106</f>
        <v>425.96554999999995</v>
      </c>
      <c r="K122" s="58"/>
    </row>
    <row r="123" spans="1:14" s="2" customFormat="1" ht="21" x14ac:dyDescent="0.2">
      <c r="A123" s="54"/>
      <c r="B123" s="54"/>
      <c r="C123" s="55"/>
      <c r="D123" s="56"/>
      <c r="E123" s="56"/>
      <c r="F123" s="56"/>
      <c r="G123" s="56"/>
      <c r="H123" s="57"/>
      <c r="I123" s="66"/>
      <c r="J123" s="68">
        <f>H116-J116</f>
        <v>187.57500999999991</v>
      </c>
      <c r="K123" s="58"/>
    </row>
    <row r="124" spans="1:14" s="2" customFormat="1" ht="21" x14ac:dyDescent="0.2">
      <c r="A124" s="54"/>
      <c r="B124" s="54"/>
      <c r="C124" s="55"/>
      <c r="D124" s="56"/>
      <c r="E124" s="56"/>
      <c r="F124" s="56"/>
      <c r="G124" s="56"/>
      <c r="H124" s="57"/>
      <c r="I124" s="66"/>
      <c r="J124" s="68"/>
      <c r="K124" s="58"/>
    </row>
    <row r="125" spans="1:14" s="2" customFormat="1" ht="35.25" customHeight="1" x14ac:dyDescent="0.2">
      <c r="A125" s="54"/>
      <c r="B125" s="54"/>
      <c r="C125" s="55"/>
      <c r="D125" s="56"/>
      <c r="E125" s="56"/>
      <c r="F125" s="56"/>
      <c r="G125" s="56"/>
      <c r="H125" s="57"/>
      <c r="I125" s="66"/>
      <c r="J125" s="83"/>
    </row>
    <row r="126" spans="1:14" s="2" customFormat="1" ht="21" x14ac:dyDescent="0.2">
      <c r="A126" s="53"/>
      <c r="B126" s="278" t="s">
        <v>83</v>
      </c>
      <c r="C126" s="279"/>
      <c r="D126" s="279"/>
      <c r="E126" s="118"/>
      <c r="F126" s="119" t="s">
        <v>84</v>
      </c>
      <c r="G126" s="58"/>
      <c r="H126" s="82">
        <f>H125-H122</f>
        <v>-764.49315999999988</v>
      </c>
      <c r="I126" s="82"/>
      <c r="J126" s="83"/>
      <c r="K126" s="115"/>
    </row>
    <row r="127" spans="1:14" s="3" customFormat="1" ht="41.25" customHeight="1" x14ac:dyDescent="0.35">
      <c r="A127" s="75"/>
      <c r="B127" s="76" t="s">
        <v>9</v>
      </c>
      <c r="G127" s="76"/>
      <c r="H127" s="76"/>
      <c r="I127" s="117"/>
      <c r="J127" s="117"/>
      <c r="K127" s="116"/>
    </row>
    <row r="128" spans="1:14" s="2" customFormat="1" ht="21" x14ac:dyDescent="0.2">
      <c r="A128" s="53"/>
      <c r="C128" s="58"/>
      <c r="D128" s="58"/>
      <c r="E128" s="58"/>
      <c r="F128" s="58"/>
      <c r="G128" s="58"/>
      <c r="H128" s="58"/>
      <c r="J128" s="83"/>
    </row>
    <row r="129" spans="2:6" s="2" customFormat="1" ht="21" x14ac:dyDescent="0.35">
      <c r="B129" s="76"/>
      <c r="C129" s="58"/>
      <c r="D129" s="58"/>
      <c r="E129" s="58"/>
      <c r="F129" s="58"/>
    </row>
  </sheetData>
  <mergeCells count="56">
    <mergeCell ref="B126:D126"/>
    <mergeCell ref="B3:D3"/>
    <mergeCell ref="B117:G117"/>
    <mergeCell ref="A103:C103"/>
    <mergeCell ref="A104:C104"/>
    <mergeCell ref="B105:G105"/>
    <mergeCell ref="A109:C109"/>
    <mergeCell ref="A110:C110"/>
    <mergeCell ref="B111:G111"/>
    <mergeCell ref="B99:G99"/>
    <mergeCell ref="A71:C71"/>
    <mergeCell ref="A72:C72"/>
    <mergeCell ref="B73:G73"/>
    <mergeCell ref="A77:C77"/>
    <mergeCell ref="A78:C78"/>
    <mergeCell ref="B79:G79"/>
    <mergeCell ref="A91:C91"/>
    <mergeCell ref="A92:C92"/>
    <mergeCell ref="B93:G93"/>
    <mergeCell ref="A97:C97"/>
    <mergeCell ref="A98:C98"/>
    <mergeCell ref="B67:G67"/>
    <mergeCell ref="A47:C47"/>
    <mergeCell ref="A48:C48"/>
    <mergeCell ref="B49:G49"/>
    <mergeCell ref="A53:C53"/>
    <mergeCell ref="A54:C54"/>
    <mergeCell ref="B55:G55"/>
    <mergeCell ref="A59:C59"/>
    <mergeCell ref="A60:C60"/>
    <mergeCell ref="B61:G61"/>
    <mergeCell ref="A65:C65"/>
    <mergeCell ref="A66:C66"/>
    <mergeCell ref="B43:G43"/>
    <mergeCell ref="A42:C42"/>
    <mergeCell ref="B1:E1"/>
    <mergeCell ref="G1:H1"/>
    <mergeCell ref="B2:E2"/>
    <mergeCell ref="G2:H2"/>
    <mergeCell ref="A16:A17"/>
    <mergeCell ref="B9:H9"/>
    <mergeCell ref="B11:H11"/>
    <mergeCell ref="B12:H12"/>
    <mergeCell ref="B16:B17"/>
    <mergeCell ref="C16:C17"/>
    <mergeCell ref="D16:G16"/>
    <mergeCell ref="H16:H17"/>
    <mergeCell ref="G3:H3"/>
    <mergeCell ref="B19:G19"/>
    <mergeCell ref="A27:C27"/>
    <mergeCell ref="B28:G28"/>
    <mergeCell ref="A41:C41"/>
    <mergeCell ref="G4:H4"/>
    <mergeCell ref="G5:H5"/>
    <mergeCell ref="B6:E6"/>
    <mergeCell ref="G6:H6"/>
  </mergeCells>
  <phoneticPr fontId="20" type="noConversion"/>
  <printOptions horizontalCentered="1"/>
  <pageMargins left="0.25" right="0.25" top="0.75" bottom="0.75" header="0.3" footer="0.3"/>
  <pageSetup paperSize="9" scale="5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21DC-9D0C-41D1-ADC3-6BDD23724259}">
  <sheetPr>
    <tabColor rgb="FF00B050"/>
    <pageSetUpPr fitToPage="1"/>
  </sheetPr>
  <dimension ref="A1:N129"/>
  <sheetViews>
    <sheetView view="pageBreakPreview" topLeftCell="A91" zoomScale="80" zoomScaleNormal="80" zoomScaleSheetLayoutView="80" workbookViewId="0">
      <selection activeCell="G125" sqref="G125"/>
    </sheetView>
  </sheetViews>
  <sheetFormatPr defaultColWidth="9.33203125" defaultRowHeight="15" x14ac:dyDescent="0.25"/>
  <cols>
    <col min="1" max="1" width="6" style="226" customWidth="1"/>
    <col min="2" max="2" width="33.6640625" style="226" customWidth="1"/>
    <col min="3" max="3" width="63.33203125" style="226" customWidth="1"/>
    <col min="4" max="4" width="29" style="226" customWidth="1"/>
    <col min="5" max="5" width="26.83203125" style="226" customWidth="1"/>
    <col min="6" max="6" width="23.1640625" style="226" customWidth="1"/>
    <col min="7" max="8" width="28.33203125" style="226" customWidth="1"/>
    <col min="9" max="9" width="32.1640625" style="226" customWidth="1"/>
    <col min="10" max="11" width="28.83203125" style="226" bestFit="1" customWidth="1"/>
    <col min="12" max="12" width="28.83203125" style="226" customWidth="1"/>
    <col min="13" max="13" width="22.1640625" style="226" customWidth="1"/>
    <col min="14" max="14" width="29.5" style="226" customWidth="1"/>
    <col min="15" max="16384" width="9.33203125" style="226"/>
  </cols>
  <sheetData>
    <row r="1" spans="1:9" s="123" customFormat="1" ht="30" customHeight="1" x14ac:dyDescent="0.3">
      <c r="A1" s="121"/>
      <c r="B1" s="251" t="s">
        <v>0</v>
      </c>
      <c r="C1" s="251"/>
      <c r="D1" s="251"/>
      <c r="E1" s="251"/>
      <c r="F1" s="122"/>
      <c r="G1" s="251"/>
      <c r="H1" s="251"/>
    </row>
    <row r="2" spans="1:9" s="123" customFormat="1" ht="18.75" x14ac:dyDescent="0.3">
      <c r="A2" s="121"/>
      <c r="B2" s="247"/>
      <c r="C2" s="247"/>
      <c r="D2" s="247"/>
      <c r="E2" s="247"/>
      <c r="F2" s="125"/>
      <c r="G2" s="247"/>
      <c r="H2" s="247"/>
    </row>
    <row r="3" spans="1:9" s="123" customFormat="1" ht="54" customHeight="1" x14ac:dyDescent="0.3">
      <c r="A3" s="121"/>
      <c r="B3" s="252" t="s">
        <v>79</v>
      </c>
      <c r="C3" s="252"/>
      <c r="D3" s="252"/>
      <c r="E3" s="126"/>
      <c r="F3" s="127"/>
      <c r="G3" s="253"/>
      <c r="H3" s="253"/>
    </row>
    <row r="4" spans="1:9" s="123" customFormat="1" ht="18.75" x14ac:dyDescent="0.3">
      <c r="A4" s="121"/>
      <c r="B4" s="125"/>
      <c r="C4" s="125"/>
      <c r="D4" s="125"/>
      <c r="E4" s="125"/>
      <c r="F4" s="125"/>
      <c r="G4" s="247"/>
      <c r="H4" s="247"/>
    </row>
    <row r="5" spans="1:9" s="123" customFormat="1" ht="33.75" customHeight="1" x14ac:dyDescent="0.3">
      <c r="A5" s="121"/>
      <c r="B5" s="124" t="s">
        <v>80</v>
      </c>
      <c r="C5" s="124"/>
      <c r="D5" s="124"/>
      <c r="E5" s="124"/>
      <c r="F5" s="125"/>
      <c r="G5" s="247"/>
      <c r="H5" s="247"/>
    </row>
    <row r="6" spans="1:9" s="123" customFormat="1" ht="25.7" customHeight="1" x14ac:dyDescent="0.3">
      <c r="A6" s="121"/>
      <c r="B6" s="248" t="s">
        <v>90</v>
      </c>
      <c r="C6" s="248"/>
      <c r="D6" s="248"/>
      <c r="E6" s="248"/>
      <c r="F6" s="128"/>
      <c r="G6" s="248"/>
      <c r="H6" s="248"/>
    </row>
    <row r="7" spans="1:9" s="123" customFormat="1" ht="18.75" x14ac:dyDescent="0.3">
      <c r="A7" s="121"/>
      <c r="B7" s="129" t="s">
        <v>9</v>
      </c>
      <c r="C7" s="121"/>
      <c r="D7" s="121"/>
      <c r="E7" s="121"/>
      <c r="F7" s="129"/>
      <c r="G7" s="121"/>
      <c r="H7" s="121"/>
    </row>
    <row r="8" spans="1:9" s="123" customFormat="1" ht="18.75" x14ac:dyDescent="0.3">
      <c r="A8" s="121"/>
      <c r="B8" s="129"/>
      <c r="C8" s="121"/>
      <c r="D8" s="121"/>
      <c r="E8" s="121"/>
      <c r="F8" s="129"/>
      <c r="G8" s="121"/>
      <c r="H8" s="130"/>
    </row>
    <row r="9" spans="1:9" s="123" customFormat="1" ht="28.5" customHeight="1" x14ac:dyDescent="0.35">
      <c r="A9" s="121"/>
      <c r="B9" s="249" t="s">
        <v>10</v>
      </c>
      <c r="C9" s="249"/>
      <c r="D9" s="249"/>
      <c r="E9" s="249"/>
      <c r="F9" s="249"/>
      <c r="G9" s="249"/>
      <c r="H9" s="249"/>
    </row>
    <row r="10" spans="1:9" s="123" customFormat="1" ht="18.75" x14ac:dyDescent="0.3">
      <c r="A10" s="121"/>
      <c r="B10" s="129"/>
      <c r="C10" s="121"/>
      <c r="D10" s="121"/>
      <c r="E10" s="121"/>
      <c r="F10" s="129"/>
      <c r="G10" s="121"/>
      <c r="H10" s="121"/>
    </row>
    <row r="11" spans="1:9" s="123" customFormat="1" ht="48" customHeight="1" x14ac:dyDescent="0.25">
      <c r="A11" s="128"/>
      <c r="B11" s="250" t="s">
        <v>95</v>
      </c>
      <c r="C11" s="250"/>
      <c r="D11" s="250"/>
      <c r="E11" s="250"/>
      <c r="F11" s="250"/>
      <c r="G11" s="250"/>
      <c r="H11" s="250"/>
    </row>
    <row r="12" spans="1:9" s="123" customFormat="1" ht="18" x14ac:dyDescent="0.25">
      <c r="A12" s="127"/>
      <c r="B12" s="245" t="s">
        <v>11</v>
      </c>
      <c r="C12" s="245"/>
      <c r="D12" s="245"/>
      <c r="E12" s="245"/>
      <c r="F12" s="245"/>
      <c r="G12" s="245"/>
      <c r="H12" s="245"/>
    </row>
    <row r="13" spans="1:9" s="123" customFormat="1" ht="15" customHeight="1" x14ac:dyDescent="0.25">
      <c r="A13" s="127"/>
      <c r="B13" s="131"/>
      <c r="C13" s="131"/>
      <c r="D13" s="131"/>
      <c r="E13" s="131"/>
      <c r="F13" s="131"/>
      <c r="G13" s="131"/>
      <c r="H13" s="131"/>
    </row>
    <row r="14" spans="1:9" s="123" customFormat="1" ht="26.45" customHeight="1" x14ac:dyDescent="0.3">
      <c r="A14" s="127"/>
      <c r="B14" s="131"/>
      <c r="C14" s="121"/>
      <c r="D14" s="126" t="s">
        <v>96</v>
      </c>
      <c r="E14" s="131"/>
      <c r="F14" s="131"/>
      <c r="G14" s="131"/>
      <c r="H14" s="131"/>
    </row>
    <row r="15" spans="1:9" s="123" customFormat="1" ht="18.75" x14ac:dyDescent="0.3">
      <c r="A15" s="132" t="s">
        <v>12</v>
      </c>
      <c r="B15" s="121"/>
      <c r="C15" s="133"/>
      <c r="D15" s="134" t="s">
        <v>94</v>
      </c>
      <c r="E15" s="135"/>
      <c r="F15" s="121"/>
      <c r="G15" s="134"/>
      <c r="H15" s="134" t="s">
        <v>97</v>
      </c>
    </row>
    <row r="16" spans="1:9" s="138" customFormat="1" ht="22.5" customHeight="1" x14ac:dyDescent="0.25">
      <c r="A16" s="246" t="s">
        <v>1</v>
      </c>
      <c r="B16" s="246" t="s">
        <v>2</v>
      </c>
      <c r="C16" s="246" t="s">
        <v>3</v>
      </c>
      <c r="D16" s="246" t="s">
        <v>61</v>
      </c>
      <c r="E16" s="246"/>
      <c r="F16" s="246"/>
      <c r="G16" s="246"/>
      <c r="H16" s="246" t="s">
        <v>13</v>
      </c>
      <c r="I16" s="137"/>
    </row>
    <row r="17" spans="1:11" s="138" customFormat="1" ht="35.25" customHeight="1" x14ac:dyDescent="0.25">
      <c r="A17" s="246"/>
      <c r="B17" s="246"/>
      <c r="C17" s="246"/>
      <c r="D17" s="139" t="s">
        <v>14</v>
      </c>
      <c r="E17" s="139" t="s">
        <v>15</v>
      </c>
      <c r="F17" s="136" t="s">
        <v>16</v>
      </c>
      <c r="G17" s="136" t="s">
        <v>17</v>
      </c>
      <c r="H17" s="246"/>
    </row>
    <row r="18" spans="1:11" s="140" customFormat="1" ht="18.75" customHeight="1" x14ac:dyDescent="0.2">
      <c r="A18" s="136">
        <v>1</v>
      </c>
      <c r="B18" s="136">
        <v>2</v>
      </c>
      <c r="C18" s="136">
        <v>3</v>
      </c>
      <c r="D18" s="139">
        <v>4</v>
      </c>
      <c r="E18" s="139">
        <v>5</v>
      </c>
      <c r="F18" s="139">
        <v>6</v>
      </c>
      <c r="G18" s="139">
        <v>7</v>
      </c>
      <c r="H18" s="139">
        <v>8</v>
      </c>
    </row>
    <row r="19" spans="1:11" s="143" customFormat="1" ht="21.75" customHeight="1" x14ac:dyDescent="0.2">
      <c r="A19" s="141"/>
      <c r="B19" s="244" t="s">
        <v>18</v>
      </c>
      <c r="C19" s="244"/>
      <c r="D19" s="244"/>
      <c r="E19" s="244"/>
      <c r="F19" s="244"/>
      <c r="G19" s="244"/>
      <c r="H19" s="142"/>
    </row>
    <row r="20" spans="1:11" s="143" customFormat="1" ht="37.5" x14ac:dyDescent="0.2">
      <c r="A20" s="144">
        <v>1</v>
      </c>
      <c r="B20" s="145" t="s">
        <v>92</v>
      </c>
      <c r="C20" s="146" t="s">
        <v>93</v>
      </c>
      <c r="D20" s="147">
        <v>2.0348700000000002</v>
      </c>
      <c r="E20" s="147">
        <v>0</v>
      </c>
      <c r="F20" s="147">
        <v>0</v>
      </c>
      <c r="G20" s="147">
        <v>0</v>
      </c>
      <c r="H20" s="148">
        <f>SUM(D20:G20)</f>
        <v>2.0348700000000002</v>
      </c>
    </row>
    <row r="21" spans="1:11" s="143" customFormat="1" ht="18.75" hidden="1" x14ac:dyDescent="0.2">
      <c r="A21" s="144">
        <v>2</v>
      </c>
      <c r="B21" s="145"/>
      <c r="C21" s="146"/>
      <c r="D21" s="147">
        <v>0</v>
      </c>
      <c r="E21" s="147">
        <v>0</v>
      </c>
      <c r="F21" s="147">
        <v>0</v>
      </c>
      <c r="G21" s="147">
        <v>0</v>
      </c>
      <c r="H21" s="148">
        <f>SUM(D21:G21)</f>
        <v>0</v>
      </c>
    </row>
    <row r="22" spans="1:11" s="143" customFormat="1" ht="18.75" hidden="1" x14ac:dyDescent="0.2">
      <c r="A22" s="144">
        <v>3</v>
      </c>
      <c r="B22" s="145"/>
      <c r="C22" s="146"/>
      <c r="D22" s="147">
        <v>0</v>
      </c>
      <c r="E22" s="147">
        <v>0</v>
      </c>
      <c r="F22" s="147">
        <v>0</v>
      </c>
      <c r="G22" s="147">
        <v>0</v>
      </c>
      <c r="H22" s="148">
        <f t="shared" ref="H22:H25" si="0">SUM(D22:G22)</f>
        <v>0</v>
      </c>
    </row>
    <row r="23" spans="1:11" s="143" customFormat="1" ht="18.75" hidden="1" x14ac:dyDescent="0.2">
      <c r="A23" s="144">
        <v>4</v>
      </c>
      <c r="B23" s="145"/>
      <c r="C23" s="146"/>
      <c r="D23" s="147">
        <v>0</v>
      </c>
      <c r="E23" s="147">
        <v>0</v>
      </c>
      <c r="F23" s="147">
        <v>0</v>
      </c>
      <c r="G23" s="147">
        <v>0</v>
      </c>
      <c r="H23" s="148">
        <f t="shared" si="0"/>
        <v>0</v>
      </c>
    </row>
    <row r="24" spans="1:11" s="143" customFormat="1" ht="18.75" hidden="1" x14ac:dyDescent="0.2">
      <c r="A24" s="144">
        <v>5</v>
      </c>
      <c r="B24" s="145"/>
      <c r="C24" s="146"/>
      <c r="D24" s="147">
        <v>0</v>
      </c>
      <c r="E24" s="147">
        <v>0</v>
      </c>
      <c r="F24" s="147">
        <v>0</v>
      </c>
      <c r="G24" s="147">
        <v>0</v>
      </c>
      <c r="H24" s="148">
        <f t="shared" si="0"/>
        <v>0</v>
      </c>
    </row>
    <row r="25" spans="1:11" s="143" customFormat="1" ht="18.75" hidden="1" x14ac:dyDescent="0.2">
      <c r="A25" s="144">
        <v>6</v>
      </c>
      <c r="B25" s="145"/>
      <c r="C25" s="146"/>
      <c r="D25" s="147">
        <v>0</v>
      </c>
      <c r="E25" s="147">
        <v>0</v>
      </c>
      <c r="F25" s="147">
        <v>0</v>
      </c>
      <c r="G25" s="147">
        <v>0</v>
      </c>
      <c r="H25" s="148">
        <f t="shared" si="0"/>
        <v>0</v>
      </c>
    </row>
    <row r="26" spans="1:11" s="143" customFormat="1" ht="18.75" hidden="1" x14ac:dyDescent="0.2">
      <c r="A26" s="144">
        <v>7</v>
      </c>
      <c r="B26" s="145"/>
      <c r="C26" s="146"/>
      <c r="D26" s="147">
        <v>0</v>
      </c>
      <c r="E26" s="147">
        <v>0</v>
      </c>
      <c r="F26" s="147">
        <v>0</v>
      </c>
      <c r="G26" s="147">
        <v>0</v>
      </c>
      <c r="H26" s="148">
        <f>SUM(D26:G26)</f>
        <v>0</v>
      </c>
    </row>
    <row r="27" spans="1:11" s="150" customFormat="1" ht="18.75" x14ac:dyDescent="0.2">
      <c r="A27" s="230" t="s">
        <v>19</v>
      </c>
      <c r="B27" s="231"/>
      <c r="C27" s="232"/>
      <c r="D27" s="149">
        <f>SUM(D20:D26)</f>
        <v>2.0348700000000002</v>
      </c>
      <c r="E27" s="149">
        <f>SUM(E20:E26)</f>
        <v>0</v>
      </c>
      <c r="F27" s="149">
        <f>SUM(F20:F26)</f>
        <v>0</v>
      </c>
      <c r="G27" s="149">
        <f>SUM(G20:G26)</f>
        <v>0</v>
      </c>
      <c r="H27" s="149">
        <f>SUM(H20:H26)</f>
        <v>2.0348700000000002</v>
      </c>
    </row>
    <row r="28" spans="1:11" s="143" customFormat="1" ht="24" customHeight="1" x14ac:dyDescent="0.2">
      <c r="A28" s="141"/>
      <c r="B28" s="244" t="s">
        <v>4</v>
      </c>
      <c r="C28" s="244"/>
      <c r="D28" s="244"/>
      <c r="E28" s="244"/>
      <c r="F28" s="244"/>
      <c r="G28" s="244"/>
      <c r="H28" s="142"/>
      <c r="J28" s="151"/>
      <c r="K28" s="152"/>
    </row>
    <row r="29" spans="1:11" s="143" customFormat="1" ht="18.2" customHeight="1" x14ac:dyDescent="0.2">
      <c r="A29" s="153">
        <v>2</v>
      </c>
      <c r="B29" s="145" t="s">
        <v>71</v>
      </c>
      <c r="C29" s="154" t="s">
        <v>82</v>
      </c>
      <c r="D29" s="147">
        <v>373.91453000000001</v>
      </c>
      <c r="E29" s="147">
        <v>27.085909999999998</v>
      </c>
      <c r="F29" s="147">
        <v>0</v>
      </c>
      <c r="G29" s="147">
        <v>0</v>
      </c>
      <c r="H29" s="155">
        <f t="shared" ref="H29:H40" si="1">SUM(D29:G29)</f>
        <v>401.00044000000003</v>
      </c>
      <c r="I29" s="156"/>
    </row>
    <row r="30" spans="1:11" s="143" customFormat="1" ht="18.2" hidden="1" customHeight="1" x14ac:dyDescent="0.2">
      <c r="A30" s="153">
        <v>2</v>
      </c>
      <c r="B30" s="145"/>
      <c r="C30" s="154"/>
      <c r="D30" s="147">
        <v>0</v>
      </c>
      <c r="E30" s="147">
        <v>0</v>
      </c>
      <c r="F30" s="147">
        <v>0</v>
      </c>
      <c r="G30" s="147">
        <v>0</v>
      </c>
      <c r="H30" s="155">
        <f t="shared" si="1"/>
        <v>0</v>
      </c>
      <c r="I30" s="156"/>
    </row>
    <row r="31" spans="1:11" s="143" customFormat="1" ht="18.2" hidden="1" customHeight="1" x14ac:dyDescent="0.2">
      <c r="A31" s="153">
        <v>3</v>
      </c>
      <c r="B31" s="145"/>
      <c r="C31" s="154"/>
      <c r="D31" s="147">
        <v>0</v>
      </c>
      <c r="E31" s="147">
        <v>0</v>
      </c>
      <c r="F31" s="147">
        <v>0</v>
      </c>
      <c r="G31" s="147">
        <v>0</v>
      </c>
      <c r="H31" s="155">
        <f t="shared" si="1"/>
        <v>0</v>
      </c>
      <c r="I31" s="156"/>
    </row>
    <row r="32" spans="1:11" s="143" customFormat="1" ht="18.2" hidden="1" customHeight="1" x14ac:dyDescent="0.2">
      <c r="A32" s="153">
        <v>4</v>
      </c>
      <c r="B32" s="145"/>
      <c r="C32" s="154"/>
      <c r="D32" s="147">
        <v>0</v>
      </c>
      <c r="E32" s="147">
        <v>0</v>
      </c>
      <c r="F32" s="147">
        <v>0</v>
      </c>
      <c r="G32" s="147">
        <v>0</v>
      </c>
      <c r="H32" s="155">
        <f t="shared" si="1"/>
        <v>0</v>
      </c>
      <c r="I32" s="156"/>
    </row>
    <row r="33" spans="1:11" s="143" customFormat="1" ht="18.2" hidden="1" customHeight="1" x14ac:dyDescent="0.2">
      <c r="A33" s="153">
        <v>5</v>
      </c>
      <c r="B33" s="145"/>
      <c r="C33" s="154"/>
      <c r="D33" s="147">
        <v>0</v>
      </c>
      <c r="E33" s="147">
        <v>0</v>
      </c>
      <c r="F33" s="147">
        <v>0</v>
      </c>
      <c r="G33" s="147">
        <v>0</v>
      </c>
      <c r="H33" s="155">
        <f t="shared" si="1"/>
        <v>0</v>
      </c>
      <c r="I33" s="156"/>
    </row>
    <row r="34" spans="1:11" s="143" customFormat="1" ht="18.2" hidden="1" customHeight="1" x14ac:dyDescent="0.2">
      <c r="A34" s="153">
        <v>6</v>
      </c>
      <c r="B34" s="145"/>
      <c r="C34" s="154"/>
      <c r="D34" s="147">
        <v>0</v>
      </c>
      <c r="E34" s="147">
        <v>0</v>
      </c>
      <c r="F34" s="147">
        <v>0</v>
      </c>
      <c r="G34" s="147">
        <v>0</v>
      </c>
      <c r="H34" s="155">
        <f t="shared" si="1"/>
        <v>0</v>
      </c>
      <c r="I34" s="156"/>
    </row>
    <row r="35" spans="1:11" s="143" customFormat="1" ht="18.2" hidden="1" customHeight="1" x14ac:dyDescent="0.2">
      <c r="A35" s="153">
        <v>7</v>
      </c>
      <c r="B35" s="145"/>
      <c r="C35" s="154"/>
      <c r="D35" s="147">
        <v>0</v>
      </c>
      <c r="E35" s="147">
        <v>0</v>
      </c>
      <c r="F35" s="147">
        <v>0</v>
      </c>
      <c r="G35" s="147">
        <v>0</v>
      </c>
      <c r="H35" s="155">
        <f t="shared" si="1"/>
        <v>0</v>
      </c>
      <c r="I35" s="156"/>
    </row>
    <row r="36" spans="1:11" s="143" customFormat="1" ht="18.2" hidden="1" customHeight="1" x14ac:dyDescent="0.2">
      <c r="A36" s="153">
        <v>8</v>
      </c>
      <c r="B36" s="145"/>
      <c r="C36" s="154"/>
      <c r="D36" s="147">
        <v>0</v>
      </c>
      <c r="E36" s="147">
        <v>0</v>
      </c>
      <c r="F36" s="147">
        <v>0</v>
      </c>
      <c r="G36" s="147">
        <v>0</v>
      </c>
      <c r="H36" s="155">
        <f t="shared" si="1"/>
        <v>0</v>
      </c>
      <c r="I36" s="156"/>
    </row>
    <row r="37" spans="1:11" s="143" customFormat="1" ht="18.2" hidden="1" customHeight="1" x14ac:dyDescent="0.2">
      <c r="A37" s="153">
        <v>9</v>
      </c>
      <c r="B37" s="145"/>
      <c r="C37" s="154"/>
      <c r="D37" s="147">
        <v>0</v>
      </c>
      <c r="E37" s="147">
        <v>0</v>
      </c>
      <c r="F37" s="147">
        <v>0</v>
      </c>
      <c r="G37" s="147">
        <v>0</v>
      </c>
      <c r="H37" s="155">
        <f t="shared" si="1"/>
        <v>0</v>
      </c>
      <c r="I37" s="156"/>
    </row>
    <row r="38" spans="1:11" s="143" customFormat="1" ht="18.2" hidden="1" customHeight="1" x14ac:dyDescent="0.2">
      <c r="A38" s="153">
        <v>10</v>
      </c>
      <c r="B38" s="145"/>
      <c r="C38" s="154"/>
      <c r="D38" s="147">
        <v>0</v>
      </c>
      <c r="E38" s="147">
        <v>0</v>
      </c>
      <c r="F38" s="147">
        <v>0</v>
      </c>
      <c r="G38" s="147">
        <v>0</v>
      </c>
      <c r="H38" s="155">
        <f t="shared" si="1"/>
        <v>0</v>
      </c>
      <c r="I38" s="156"/>
    </row>
    <row r="39" spans="1:11" s="143" customFormat="1" ht="18.2" hidden="1" customHeight="1" x14ac:dyDescent="0.2">
      <c r="A39" s="153">
        <v>11</v>
      </c>
      <c r="B39" s="145"/>
      <c r="C39" s="154"/>
      <c r="D39" s="147">
        <v>0</v>
      </c>
      <c r="E39" s="147">
        <v>0</v>
      </c>
      <c r="F39" s="147">
        <v>0</v>
      </c>
      <c r="G39" s="147">
        <v>0</v>
      </c>
      <c r="H39" s="155">
        <f t="shared" si="1"/>
        <v>0</v>
      </c>
      <c r="I39" s="156"/>
    </row>
    <row r="40" spans="1:11" s="143" customFormat="1" ht="18.2" hidden="1" customHeight="1" x14ac:dyDescent="0.2">
      <c r="A40" s="153">
        <v>12</v>
      </c>
      <c r="B40" s="145"/>
      <c r="C40" s="154"/>
      <c r="D40" s="147">
        <v>0</v>
      </c>
      <c r="E40" s="147">
        <v>0</v>
      </c>
      <c r="F40" s="147">
        <v>0</v>
      </c>
      <c r="G40" s="147">
        <v>0</v>
      </c>
      <c r="H40" s="155">
        <f t="shared" si="1"/>
        <v>0</v>
      </c>
      <c r="I40" s="156"/>
    </row>
    <row r="41" spans="1:11" s="150" customFormat="1" ht="21" x14ac:dyDescent="0.2">
      <c r="A41" s="236" t="s">
        <v>20</v>
      </c>
      <c r="B41" s="237"/>
      <c r="C41" s="238"/>
      <c r="D41" s="157">
        <f>SUM(D29:D40)</f>
        <v>373.91453000000001</v>
      </c>
      <c r="E41" s="157">
        <f>SUM(E29:E40)</f>
        <v>27.085909999999998</v>
      </c>
      <c r="F41" s="157">
        <f>SUM(F29:F40)</f>
        <v>0</v>
      </c>
      <c r="G41" s="157">
        <f>SUM(G29:G40)</f>
        <v>0</v>
      </c>
      <c r="H41" s="157">
        <f>SUM(H29:H40)</f>
        <v>401.00044000000003</v>
      </c>
      <c r="I41" s="158"/>
      <c r="J41" s="159"/>
      <c r="K41" s="159"/>
    </row>
    <row r="42" spans="1:11" s="150" customFormat="1" ht="18.75" x14ac:dyDescent="0.2">
      <c r="A42" s="239" t="s">
        <v>21</v>
      </c>
      <c r="B42" s="240"/>
      <c r="C42" s="241"/>
      <c r="D42" s="161">
        <f>D27+D41</f>
        <v>375.94940000000003</v>
      </c>
      <c r="E42" s="161">
        <f>E27+E41</f>
        <v>27.085909999999998</v>
      </c>
      <c r="F42" s="161">
        <f>F27+F41</f>
        <v>0</v>
      </c>
      <c r="G42" s="161">
        <f>G27+G41</f>
        <v>0</v>
      </c>
      <c r="H42" s="161">
        <f>H27+H41</f>
        <v>403.03531000000004</v>
      </c>
      <c r="I42" s="158"/>
    </row>
    <row r="43" spans="1:11" s="150" customFormat="1" ht="21" hidden="1" customHeight="1" x14ac:dyDescent="0.2">
      <c r="A43" s="160"/>
      <c r="B43" s="242" t="s">
        <v>22</v>
      </c>
      <c r="C43" s="242"/>
      <c r="D43" s="242"/>
      <c r="E43" s="242"/>
      <c r="F43" s="242"/>
      <c r="G43" s="243"/>
      <c r="H43" s="162"/>
    </row>
    <row r="44" spans="1:11" s="150" customFormat="1" ht="18.75" hidden="1" x14ac:dyDescent="0.2">
      <c r="A44" s="153">
        <v>3</v>
      </c>
      <c r="B44" s="153"/>
      <c r="C44" s="153"/>
      <c r="D44" s="163"/>
      <c r="E44" s="163"/>
      <c r="F44" s="163"/>
      <c r="G44" s="163"/>
      <c r="H44" s="164">
        <f>SUM(D44:G44)</f>
        <v>0</v>
      </c>
    </row>
    <row r="45" spans="1:11" s="150" customFormat="1" ht="18.75" hidden="1" x14ac:dyDescent="0.2">
      <c r="A45" s="153">
        <v>8</v>
      </c>
      <c r="B45" s="153"/>
      <c r="C45" s="153"/>
      <c r="D45" s="163"/>
      <c r="E45" s="163"/>
      <c r="F45" s="163"/>
      <c r="G45" s="163"/>
      <c r="H45" s="164">
        <f>SUM(D45:G45)</f>
        <v>0</v>
      </c>
    </row>
    <row r="46" spans="1:11" s="150" customFormat="1" ht="18.75" hidden="1" x14ac:dyDescent="0.2">
      <c r="A46" s="153">
        <v>9</v>
      </c>
      <c r="B46" s="153"/>
      <c r="C46" s="153"/>
      <c r="D46" s="163"/>
      <c r="E46" s="163"/>
      <c r="F46" s="163"/>
      <c r="G46" s="163"/>
      <c r="H46" s="164">
        <f>SUM(D46:G46)</f>
        <v>0</v>
      </c>
    </row>
    <row r="47" spans="1:11" s="150" customFormat="1" ht="18.75" hidden="1" x14ac:dyDescent="0.2">
      <c r="A47" s="236" t="s">
        <v>23</v>
      </c>
      <c r="B47" s="237"/>
      <c r="C47" s="238"/>
      <c r="D47" s="165">
        <f>SUM(D44:D46)</f>
        <v>0</v>
      </c>
      <c r="E47" s="165">
        <f>SUM(E44:E46)</f>
        <v>0</v>
      </c>
      <c r="F47" s="165">
        <f>SUM(F44:F46)</f>
        <v>0</v>
      </c>
      <c r="G47" s="165">
        <f>SUM(G44:G46)</f>
        <v>0</v>
      </c>
      <c r="H47" s="165">
        <f>SUM(H44:H46)</f>
        <v>0</v>
      </c>
    </row>
    <row r="48" spans="1:11" s="150" customFormat="1" ht="18.75" hidden="1" x14ac:dyDescent="0.2">
      <c r="A48" s="239" t="s">
        <v>24</v>
      </c>
      <c r="B48" s="240"/>
      <c r="C48" s="241"/>
      <c r="D48" s="161">
        <f>D42+D47</f>
        <v>375.94940000000003</v>
      </c>
      <c r="E48" s="161">
        <f>E42+E47</f>
        <v>27.085909999999998</v>
      </c>
      <c r="F48" s="161">
        <f>F42+F47</f>
        <v>0</v>
      </c>
      <c r="G48" s="161">
        <f>G42+G47</f>
        <v>0</v>
      </c>
      <c r="H48" s="161">
        <f>H42+H47</f>
        <v>403.03531000000004</v>
      </c>
    </row>
    <row r="49" spans="1:8" s="150" customFormat="1" ht="22.5" hidden="1" customHeight="1" x14ac:dyDescent="0.2">
      <c r="A49" s="160"/>
      <c r="B49" s="242" t="s">
        <v>25</v>
      </c>
      <c r="C49" s="242"/>
      <c r="D49" s="242"/>
      <c r="E49" s="242"/>
      <c r="F49" s="242"/>
      <c r="G49" s="243"/>
      <c r="H49" s="162"/>
    </row>
    <row r="50" spans="1:8" s="150" customFormat="1" ht="18.75" hidden="1" x14ac:dyDescent="0.2">
      <c r="A50" s="153">
        <v>4</v>
      </c>
      <c r="B50" s="153"/>
      <c r="C50" s="153"/>
      <c r="D50" s="163"/>
      <c r="E50" s="163"/>
      <c r="F50" s="163"/>
      <c r="G50" s="163"/>
      <c r="H50" s="164">
        <f>SUM(D50:G50)</f>
        <v>0</v>
      </c>
    </row>
    <row r="51" spans="1:8" s="150" customFormat="1" ht="18.75" hidden="1" x14ac:dyDescent="0.2">
      <c r="A51" s="153">
        <v>11</v>
      </c>
      <c r="B51" s="153"/>
      <c r="C51" s="153"/>
      <c r="D51" s="163"/>
      <c r="E51" s="163"/>
      <c r="F51" s="163"/>
      <c r="G51" s="163"/>
      <c r="H51" s="164">
        <f>SUM(D51:G51)</f>
        <v>0</v>
      </c>
    </row>
    <row r="52" spans="1:8" s="150" customFormat="1" ht="18.75" hidden="1" x14ac:dyDescent="0.2">
      <c r="A52" s="153">
        <v>12</v>
      </c>
      <c r="B52" s="153"/>
      <c r="C52" s="153"/>
      <c r="D52" s="163"/>
      <c r="E52" s="163"/>
      <c r="F52" s="163"/>
      <c r="G52" s="163"/>
      <c r="H52" s="164">
        <f>SUM(D52:G52)</f>
        <v>0</v>
      </c>
    </row>
    <row r="53" spans="1:8" s="150" customFormat="1" ht="18.75" hidden="1" x14ac:dyDescent="0.2">
      <c r="A53" s="236" t="s">
        <v>26</v>
      </c>
      <c r="B53" s="237"/>
      <c r="C53" s="238"/>
      <c r="D53" s="165">
        <f>SUM(D50:D52)</f>
        <v>0</v>
      </c>
      <c r="E53" s="165">
        <f>SUM(E50:E52)</f>
        <v>0</v>
      </c>
      <c r="F53" s="165">
        <f>SUM(F50:F52)</f>
        <v>0</v>
      </c>
      <c r="G53" s="165">
        <f>SUM(G50:G52)</f>
        <v>0</v>
      </c>
      <c r="H53" s="165">
        <f>SUM(H50:H52)</f>
        <v>0</v>
      </c>
    </row>
    <row r="54" spans="1:8" s="150" customFormat="1" ht="18.75" hidden="1" x14ac:dyDescent="0.2">
      <c r="A54" s="239" t="s">
        <v>27</v>
      </c>
      <c r="B54" s="240"/>
      <c r="C54" s="241"/>
      <c r="D54" s="161">
        <f>D48+D53</f>
        <v>375.94940000000003</v>
      </c>
      <c r="E54" s="161">
        <f>E48+E53</f>
        <v>27.085909999999998</v>
      </c>
      <c r="F54" s="161">
        <f>F48+F53</f>
        <v>0</v>
      </c>
      <c r="G54" s="161">
        <f>G48+G53</f>
        <v>0</v>
      </c>
      <c r="H54" s="161">
        <f>H48+H53</f>
        <v>403.03531000000004</v>
      </c>
    </row>
    <row r="55" spans="1:8" s="150" customFormat="1" ht="24" hidden="1" customHeight="1" x14ac:dyDescent="0.2">
      <c r="A55" s="160"/>
      <c r="B55" s="242" t="s">
        <v>28</v>
      </c>
      <c r="C55" s="242"/>
      <c r="D55" s="242"/>
      <c r="E55" s="242"/>
      <c r="F55" s="242"/>
      <c r="G55" s="243"/>
      <c r="H55" s="162"/>
    </row>
    <row r="56" spans="1:8" s="150" customFormat="1" ht="18.75" hidden="1" x14ac:dyDescent="0.2">
      <c r="A56" s="153">
        <v>5</v>
      </c>
      <c r="B56" s="153"/>
      <c r="C56" s="153"/>
      <c r="D56" s="163"/>
      <c r="E56" s="163"/>
      <c r="F56" s="163"/>
      <c r="G56" s="163"/>
      <c r="H56" s="164">
        <f>SUM(D56:G56)</f>
        <v>0</v>
      </c>
    </row>
    <row r="57" spans="1:8" s="150" customFormat="1" ht="18.75" hidden="1" x14ac:dyDescent="0.2">
      <c r="A57" s="153">
        <v>14</v>
      </c>
      <c r="B57" s="153"/>
      <c r="C57" s="153"/>
      <c r="D57" s="163"/>
      <c r="E57" s="163"/>
      <c r="F57" s="163"/>
      <c r="G57" s="163"/>
      <c r="H57" s="164">
        <f>SUM(D57:G57)</f>
        <v>0</v>
      </c>
    </row>
    <row r="58" spans="1:8" s="150" customFormat="1" ht="18.75" hidden="1" x14ac:dyDescent="0.2">
      <c r="A58" s="153">
        <v>15</v>
      </c>
      <c r="B58" s="153"/>
      <c r="C58" s="153"/>
      <c r="D58" s="163"/>
      <c r="E58" s="163"/>
      <c r="F58" s="163"/>
      <c r="G58" s="163"/>
      <c r="H58" s="164">
        <f>SUM(D58:G58)</f>
        <v>0</v>
      </c>
    </row>
    <row r="59" spans="1:8" s="150" customFormat="1" ht="18.75" hidden="1" x14ac:dyDescent="0.2">
      <c r="A59" s="236" t="s">
        <v>29</v>
      </c>
      <c r="B59" s="237"/>
      <c r="C59" s="238"/>
      <c r="D59" s="165">
        <f>SUM(D56:D58)</f>
        <v>0</v>
      </c>
      <c r="E59" s="165">
        <f>SUM(E56:E58)</f>
        <v>0</v>
      </c>
      <c r="F59" s="165">
        <f>SUM(F56:F58)</f>
        <v>0</v>
      </c>
      <c r="G59" s="165">
        <f>SUM(G56:G58)</f>
        <v>0</v>
      </c>
      <c r="H59" s="165">
        <f>SUM(H56:H58)</f>
        <v>0</v>
      </c>
    </row>
    <row r="60" spans="1:8" s="150" customFormat="1" ht="18.75" hidden="1" x14ac:dyDescent="0.2">
      <c r="A60" s="239" t="s">
        <v>30</v>
      </c>
      <c r="B60" s="240"/>
      <c r="C60" s="241"/>
      <c r="D60" s="161">
        <f>D54+D59</f>
        <v>375.94940000000003</v>
      </c>
      <c r="E60" s="161">
        <f>E54+E59</f>
        <v>27.085909999999998</v>
      </c>
      <c r="F60" s="161">
        <f>F54+F59</f>
        <v>0</v>
      </c>
      <c r="G60" s="161">
        <f>G54+G59</f>
        <v>0</v>
      </c>
      <c r="H60" s="161">
        <f>H54+H59</f>
        <v>403.03531000000004</v>
      </c>
    </row>
    <row r="61" spans="1:8" s="150" customFormat="1" ht="21" hidden="1" customHeight="1" x14ac:dyDescent="0.2">
      <c r="A61" s="160"/>
      <c r="B61" s="242" t="s">
        <v>31</v>
      </c>
      <c r="C61" s="242"/>
      <c r="D61" s="242"/>
      <c r="E61" s="242"/>
      <c r="F61" s="242"/>
      <c r="G61" s="243"/>
      <c r="H61" s="162"/>
    </row>
    <row r="62" spans="1:8" s="150" customFormat="1" ht="18.75" hidden="1" x14ac:dyDescent="0.2">
      <c r="A62" s="153">
        <v>6</v>
      </c>
      <c r="B62" s="153"/>
      <c r="C62" s="153"/>
      <c r="D62" s="163"/>
      <c r="E62" s="163"/>
      <c r="F62" s="163"/>
      <c r="G62" s="163"/>
      <c r="H62" s="164">
        <f>SUM(D62:G62)</f>
        <v>0</v>
      </c>
    </row>
    <row r="63" spans="1:8" s="150" customFormat="1" ht="18.75" hidden="1" x14ac:dyDescent="0.2">
      <c r="A63" s="153">
        <v>17</v>
      </c>
      <c r="B63" s="153"/>
      <c r="C63" s="153"/>
      <c r="D63" s="163"/>
      <c r="E63" s="163"/>
      <c r="F63" s="163"/>
      <c r="G63" s="163"/>
      <c r="H63" s="164">
        <f>SUM(D63:G63)</f>
        <v>0</v>
      </c>
    </row>
    <row r="64" spans="1:8" s="150" customFormat="1" ht="18.75" hidden="1" x14ac:dyDescent="0.2">
      <c r="A64" s="153">
        <v>18</v>
      </c>
      <c r="B64" s="153"/>
      <c r="C64" s="153"/>
      <c r="D64" s="163"/>
      <c r="E64" s="163"/>
      <c r="F64" s="163"/>
      <c r="G64" s="163"/>
      <c r="H64" s="164">
        <f>SUM(D64:G64)</f>
        <v>0</v>
      </c>
    </row>
    <row r="65" spans="1:11" s="150" customFormat="1" ht="18.75" hidden="1" x14ac:dyDescent="0.2">
      <c r="A65" s="236" t="s">
        <v>32</v>
      </c>
      <c r="B65" s="237"/>
      <c r="C65" s="238"/>
      <c r="D65" s="165">
        <f>SUM(D62:D64)</f>
        <v>0</v>
      </c>
      <c r="E65" s="165">
        <f>SUM(E62:E64)</f>
        <v>0</v>
      </c>
      <c r="F65" s="165">
        <f>SUM(F62:F64)</f>
        <v>0</v>
      </c>
      <c r="G65" s="165">
        <f>SUM(G62:G64)</f>
        <v>0</v>
      </c>
      <c r="H65" s="165">
        <f>SUM(H62:H64)</f>
        <v>0</v>
      </c>
    </row>
    <row r="66" spans="1:11" s="150" customFormat="1" ht="18.75" hidden="1" x14ac:dyDescent="0.2">
      <c r="A66" s="239" t="s">
        <v>33</v>
      </c>
      <c r="B66" s="240"/>
      <c r="C66" s="241"/>
      <c r="D66" s="161">
        <f>D60+D65</f>
        <v>375.94940000000003</v>
      </c>
      <c r="E66" s="161">
        <f>E60+E65</f>
        <v>27.085909999999998</v>
      </c>
      <c r="F66" s="161">
        <f>F60+F65</f>
        <v>0</v>
      </c>
      <c r="G66" s="161">
        <f>G60+G65</f>
        <v>0</v>
      </c>
      <c r="H66" s="161">
        <f>H60+H65</f>
        <v>403.03531000000004</v>
      </c>
    </row>
    <row r="67" spans="1:11" s="150" customFormat="1" ht="29.1" hidden="1" customHeight="1" x14ac:dyDescent="0.2">
      <c r="A67" s="160"/>
      <c r="B67" s="242" t="s">
        <v>34</v>
      </c>
      <c r="C67" s="242"/>
      <c r="D67" s="242"/>
      <c r="E67" s="242"/>
      <c r="F67" s="242"/>
      <c r="G67" s="243"/>
      <c r="H67" s="162"/>
    </row>
    <row r="68" spans="1:11" s="150" customFormat="1" ht="18.75" hidden="1" x14ac:dyDescent="0.2">
      <c r="A68" s="153">
        <v>7</v>
      </c>
      <c r="B68" s="153"/>
      <c r="C68" s="153"/>
      <c r="D68" s="163"/>
      <c r="E68" s="163"/>
      <c r="F68" s="163"/>
      <c r="G68" s="163"/>
      <c r="H68" s="164">
        <f>SUM(D68:G68)</f>
        <v>0</v>
      </c>
    </row>
    <row r="69" spans="1:11" s="150" customFormat="1" ht="18.75" hidden="1" x14ac:dyDescent="0.2">
      <c r="A69" s="153">
        <v>20</v>
      </c>
      <c r="B69" s="153"/>
      <c r="C69" s="153"/>
      <c r="D69" s="163"/>
      <c r="E69" s="163"/>
      <c r="F69" s="163"/>
      <c r="G69" s="163"/>
      <c r="H69" s="164">
        <f>SUM(D69:G69)</f>
        <v>0</v>
      </c>
    </row>
    <row r="70" spans="1:11" s="150" customFormat="1" ht="18.75" hidden="1" x14ac:dyDescent="0.2">
      <c r="A70" s="153">
        <v>21</v>
      </c>
      <c r="B70" s="153"/>
      <c r="C70" s="153"/>
      <c r="D70" s="163"/>
      <c r="E70" s="163"/>
      <c r="F70" s="163"/>
      <c r="G70" s="163"/>
      <c r="H70" s="164">
        <f>SUM(D70:G70)</f>
        <v>0</v>
      </c>
    </row>
    <row r="71" spans="1:11" s="150" customFormat="1" ht="18.75" hidden="1" x14ac:dyDescent="0.2">
      <c r="A71" s="236" t="s">
        <v>35</v>
      </c>
      <c r="B71" s="237"/>
      <c r="C71" s="238"/>
      <c r="D71" s="165">
        <f>SUM(D68:D70)</f>
        <v>0</v>
      </c>
      <c r="E71" s="165">
        <f>SUM(E68:E70)</f>
        <v>0</v>
      </c>
      <c r="F71" s="165">
        <f>SUM(F68:F70)</f>
        <v>0</v>
      </c>
      <c r="G71" s="165">
        <f>SUM(G68:G70)</f>
        <v>0</v>
      </c>
      <c r="H71" s="165">
        <f>SUM(H68:H70)</f>
        <v>0</v>
      </c>
    </row>
    <row r="72" spans="1:11" s="150" customFormat="1" ht="18.75" hidden="1" x14ac:dyDescent="0.2">
      <c r="A72" s="239" t="s">
        <v>36</v>
      </c>
      <c r="B72" s="240"/>
      <c r="C72" s="241"/>
      <c r="D72" s="161">
        <f>D66+D71</f>
        <v>375.94940000000003</v>
      </c>
      <c r="E72" s="161">
        <f>E66+E71</f>
        <v>27.085909999999998</v>
      </c>
      <c r="F72" s="161">
        <f>F66+F71</f>
        <v>0</v>
      </c>
      <c r="G72" s="161">
        <f>G66+G71</f>
        <v>0</v>
      </c>
      <c r="H72" s="161">
        <f>H66+H71</f>
        <v>403.03531000000004</v>
      </c>
    </row>
    <row r="73" spans="1:11" s="143" customFormat="1" ht="28.5" customHeight="1" x14ac:dyDescent="0.2">
      <c r="A73" s="166"/>
      <c r="B73" s="242" t="s">
        <v>5</v>
      </c>
      <c r="C73" s="242"/>
      <c r="D73" s="242"/>
      <c r="E73" s="242"/>
      <c r="F73" s="242"/>
      <c r="G73" s="242"/>
      <c r="H73" s="167"/>
    </row>
    <row r="74" spans="1:11" s="143" customFormat="1" ht="56.25" x14ac:dyDescent="0.2">
      <c r="A74" s="153">
        <v>3</v>
      </c>
      <c r="B74" s="72" t="s">
        <v>74</v>
      </c>
      <c r="C74" s="73" t="s">
        <v>77</v>
      </c>
      <c r="D74" s="147">
        <f>ROUND(D72*2.5%,5)*0</f>
        <v>0</v>
      </c>
      <c r="E74" s="147">
        <f>ROUND(E72*2.5%,5)*0</f>
        <v>0</v>
      </c>
      <c r="F74" s="147">
        <v>0</v>
      </c>
      <c r="G74" s="147">
        <v>0</v>
      </c>
      <c r="H74" s="155">
        <f t="shared" ref="H74" si="2">SUM(D74:G74)</f>
        <v>0</v>
      </c>
    </row>
    <row r="75" spans="1:11" s="143" customFormat="1" ht="18.75" hidden="1" x14ac:dyDescent="0.2">
      <c r="A75" s="168">
        <v>4</v>
      </c>
      <c r="B75" s="169"/>
      <c r="C75" s="170"/>
      <c r="D75" s="147">
        <v>0</v>
      </c>
      <c r="E75" s="147">
        <v>0</v>
      </c>
      <c r="F75" s="147">
        <v>0</v>
      </c>
      <c r="G75" s="147">
        <v>0</v>
      </c>
      <c r="H75" s="155">
        <f>SUM(D75:G75)</f>
        <v>0</v>
      </c>
    </row>
    <row r="76" spans="1:11" s="143" customFormat="1" ht="18.75" hidden="1" x14ac:dyDescent="0.2">
      <c r="A76" s="168">
        <v>5</v>
      </c>
      <c r="B76" s="169"/>
      <c r="C76" s="170"/>
      <c r="D76" s="147">
        <v>0</v>
      </c>
      <c r="E76" s="147">
        <v>0</v>
      </c>
      <c r="F76" s="147">
        <v>0</v>
      </c>
      <c r="G76" s="147">
        <v>0</v>
      </c>
      <c r="H76" s="155">
        <f>SUM(D76:G76)</f>
        <v>0</v>
      </c>
    </row>
    <row r="77" spans="1:11" s="143" customFormat="1" ht="18.75" x14ac:dyDescent="0.2">
      <c r="A77" s="236" t="s">
        <v>37</v>
      </c>
      <c r="B77" s="237"/>
      <c r="C77" s="238"/>
      <c r="D77" s="157">
        <f>SUM(D74:D76)</f>
        <v>0</v>
      </c>
      <c r="E77" s="157">
        <f>SUM(E74:E76)</f>
        <v>0</v>
      </c>
      <c r="F77" s="157">
        <f>SUM(F74:F76)</f>
        <v>0</v>
      </c>
      <c r="G77" s="157">
        <f>SUM(G74:G76)</f>
        <v>0</v>
      </c>
      <c r="H77" s="157">
        <f>SUM(H74:H76)</f>
        <v>0</v>
      </c>
    </row>
    <row r="78" spans="1:11" s="143" customFormat="1" ht="18.75" x14ac:dyDescent="0.2">
      <c r="A78" s="239" t="s">
        <v>38</v>
      </c>
      <c r="B78" s="240"/>
      <c r="C78" s="241"/>
      <c r="D78" s="161">
        <f>D72+D77</f>
        <v>375.94940000000003</v>
      </c>
      <c r="E78" s="161">
        <f>E72+E77</f>
        <v>27.085909999999998</v>
      </c>
      <c r="F78" s="161">
        <f>F72+F77</f>
        <v>0</v>
      </c>
      <c r="G78" s="161">
        <f>G72+G77</f>
        <v>0</v>
      </c>
      <c r="H78" s="161">
        <f>H72+H77</f>
        <v>403.03531000000004</v>
      </c>
    </row>
    <row r="79" spans="1:11" s="143" customFormat="1" ht="29.1" customHeight="1" x14ac:dyDescent="0.2">
      <c r="A79" s="166"/>
      <c r="B79" s="242" t="s">
        <v>6</v>
      </c>
      <c r="C79" s="242"/>
      <c r="D79" s="242"/>
      <c r="E79" s="242"/>
      <c r="F79" s="242"/>
      <c r="G79" s="242"/>
      <c r="H79" s="167"/>
    </row>
    <row r="80" spans="1:11" s="143" customFormat="1" ht="56.25" x14ac:dyDescent="0.2">
      <c r="A80" s="153">
        <v>4</v>
      </c>
      <c r="B80" s="171" t="s">
        <v>73</v>
      </c>
      <c r="C80" s="171" t="s">
        <v>7</v>
      </c>
      <c r="D80" s="147">
        <f>ROUND(D78*1.9%,5)</f>
        <v>7.1430400000000001</v>
      </c>
      <c r="E80" s="147">
        <f>ROUND(E78*1.9%,5)</f>
        <v>0.51463000000000003</v>
      </c>
      <c r="F80" s="147">
        <v>0</v>
      </c>
      <c r="G80" s="147">
        <v>0</v>
      </c>
      <c r="H80" s="155">
        <f t="shared" ref="H80" si="3">SUM(D80:G80)</f>
        <v>7.6576700000000004</v>
      </c>
      <c r="J80" s="151" t="s">
        <v>70</v>
      </c>
      <c r="K80" s="152">
        <f>ROUND((D42*1000*1.019),2)+ROUND((E42*1000*1.019),2)+(G91*1000)</f>
        <v>410692.98</v>
      </c>
    </row>
    <row r="81" spans="1:11" s="143" customFormat="1" ht="18" customHeight="1" x14ac:dyDescent="0.2">
      <c r="A81" s="168">
        <v>5</v>
      </c>
      <c r="B81" s="145" t="s">
        <v>72</v>
      </c>
      <c r="C81" s="154" t="s">
        <v>81</v>
      </c>
      <c r="D81" s="147"/>
      <c r="E81" s="147"/>
      <c r="F81" s="147"/>
      <c r="G81" s="147">
        <v>0</v>
      </c>
      <c r="H81" s="155">
        <f>G81</f>
        <v>0</v>
      </c>
      <c r="I81" s="172"/>
      <c r="J81" s="151" t="s">
        <v>69</v>
      </c>
      <c r="K81" s="152">
        <f>F41*1000</f>
        <v>0</v>
      </c>
    </row>
    <row r="82" spans="1:11" s="143" customFormat="1" ht="18.2" hidden="1" customHeight="1" x14ac:dyDescent="0.2">
      <c r="A82" s="168">
        <v>6</v>
      </c>
      <c r="B82" s="145"/>
      <c r="C82" s="154"/>
      <c r="D82" s="147"/>
      <c r="E82" s="147"/>
      <c r="F82" s="147"/>
      <c r="G82" s="147">
        <v>0</v>
      </c>
      <c r="H82" s="155">
        <f t="shared" ref="H82:H90" si="4">G82</f>
        <v>0</v>
      </c>
      <c r="I82" s="172"/>
      <c r="J82" s="151"/>
      <c r="K82" s="152"/>
    </row>
    <row r="83" spans="1:11" s="143" customFormat="1" ht="18.2" hidden="1" customHeight="1" x14ac:dyDescent="0.2">
      <c r="A83" s="168">
        <v>7</v>
      </c>
      <c r="B83" s="145"/>
      <c r="C83" s="154"/>
      <c r="D83" s="147"/>
      <c r="E83" s="147"/>
      <c r="F83" s="147"/>
      <c r="G83" s="147">
        <v>0</v>
      </c>
      <c r="H83" s="155">
        <f t="shared" si="4"/>
        <v>0</v>
      </c>
      <c r="I83" s="172"/>
      <c r="J83" s="151"/>
      <c r="K83" s="152"/>
    </row>
    <row r="84" spans="1:11" s="143" customFormat="1" ht="18.2" hidden="1" customHeight="1" x14ac:dyDescent="0.2">
      <c r="A84" s="168">
        <v>8</v>
      </c>
      <c r="B84" s="145"/>
      <c r="C84" s="154"/>
      <c r="D84" s="147"/>
      <c r="E84" s="147"/>
      <c r="F84" s="147"/>
      <c r="G84" s="147">
        <v>0</v>
      </c>
      <c r="H84" s="155">
        <f t="shared" si="4"/>
        <v>0</v>
      </c>
      <c r="I84" s="172"/>
      <c r="J84" s="151"/>
      <c r="K84" s="152"/>
    </row>
    <row r="85" spans="1:11" s="143" customFormat="1" ht="18.2" hidden="1" customHeight="1" x14ac:dyDescent="0.2">
      <c r="A85" s="168">
        <v>9</v>
      </c>
      <c r="B85" s="145"/>
      <c r="C85" s="154"/>
      <c r="D85" s="147"/>
      <c r="E85" s="147"/>
      <c r="F85" s="147"/>
      <c r="G85" s="147">
        <v>0</v>
      </c>
      <c r="H85" s="155">
        <f t="shared" si="4"/>
        <v>0</v>
      </c>
      <c r="I85" s="172"/>
      <c r="J85" s="151"/>
      <c r="K85" s="152"/>
    </row>
    <row r="86" spans="1:11" s="143" customFormat="1" ht="18.2" hidden="1" customHeight="1" x14ac:dyDescent="0.2">
      <c r="A86" s="168">
        <v>10</v>
      </c>
      <c r="B86" s="145"/>
      <c r="C86" s="154"/>
      <c r="D86" s="147"/>
      <c r="E86" s="147"/>
      <c r="F86" s="147"/>
      <c r="G86" s="147">
        <v>0</v>
      </c>
      <c r="H86" s="155">
        <f t="shared" si="4"/>
        <v>0</v>
      </c>
      <c r="I86" s="172"/>
      <c r="J86" s="151"/>
      <c r="K86" s="152"/>
    </row>
    <row r="87" spans="1:11" s="143" customFormat="1" ht="18.2" hidden="1" customHeight="1" x14ac:dyDescent="0.2">
      <c r="A87" s="168">
        <v>11</v>
      </c>
      <c r="B87" s="145"/>
      <c r="C87" s="154"/>
      <c r="D87" s="147"/>
      <c r="E87" s="147"/>
      <c r="F87" s="147"/>
      <c r="G87" s="147">
        <v>0</v>
      </c>
      <c r="H87" s="155">
        <f t="shared" si="4"/>
        <v>0</v>
      </c>
      <c r="I87" s="172"/>
      <c r="J87" s="151"/>
      <c r="K87" s="152"/>
    </row>
    <row r="88" spans="1:11" s="143" customFormat="1" ht="18.2" hidden="1" customHeight="1" x14ac:dyDescent="0.2">
      <c r="A88" s="168">
        <v>12</v>
      </c>
      <c r="B88" s="145"/>
      <c r="C88" s="154"/>
      <c r="D88" s="147"/>
      <c r="E88" s="147"/>
      <c r="F88" s="147"/>
      <c r="G88" s="147">
        <v>0</v>
      </c>
      <c r="H88" s="155">
        <f t="shared" si="4"/>
        <v>0</v>
      </c>
      <c r="I88" s="172"/>
      <c r="J88" s="151"/>
      <c r="K88" s="152"/>
    </row>
    <row r="89" spans="1:11" s="143" customFormat="1" ht="18.2" hidden="1" customHeight="1" x14ac:dyDescent="0.2">
      <c r="A89" s="168">
        <v>13</v>
      </c>
      <c r="B89" s="145"/>
      <c r="C89" s="154"/>
      <c r="D89" s="147"/>
      <c r="E89" s="147"/>
      <c r="F89" s="147"/>
      <c r="G89" s="147">
        <v>0</v>
      </c>
      <c r="H89" s="155">
        <f t="shared" si="4"/>
        <v>0</v>
      </c>
      <c r="I89" s="172"/>
      <c r="J89" s="151"/>
      <c r="K89" s="152"/>
    </row>
    <row r="90" spans="1:11" s="143" customFormat="1" ht="18.2" hidden="1" customHeight="1" x14ac:dyDescent="0.2">
      <c r="A90" s="168">
        <v>14</v>
      </c>
      <c r="B90" s="145"/>
      <c r="C90" s="154"/>
      <c r="D90" s="147"/>
      <c r="E90" s="147"/>
      <c r="F90" s="147"/>
      <c r="G90" s="147">
        <v>0</v>
      </c>
      <c r="H90" s="155">
        <f t="shared" si="4"/>
        <v>0</v>
      </c>
      <c r="I90" s="172"/>
      <c r="J90" s="151"/>
      <c r="K90" s="152"/>
    </row>
    <row r="91" spans="1:11" s="143" customFormat="1" ht="18.75" x14ac:dyDescent="0.2">
      <c r="A91" s="236" t="s">
        <v>39</v>
      </c>
      <c r="B91" s="237"/>
      <c r="C91" s="238"/>
      <c r="D91" s="157">
        <f>SUM(D80:D81)</f>
        <v>7.1430400000000001</v>
      </c>
      <c r="E91" s="157">
        <f>SUM(E80:E81)</f>
        <v>0.51463000000000003</v>
      </c>
      <c r="F91" s="157">
        <f>SUM(F80:F81)</f>
        <v>0</v>
      </c>
      <c r="G91" s="157">
        <f>SUM(G80:G90)</f>
        <v>0</v>
      </c>
      <c r="H91" s="157">
        <f>SUM(H80:H90)</f>
        <v>7.6576700000000004</v>
      </c>
      <c r="I91" s="173" t="s">
        <v>70</v>
      </c>
      <c r="J91" s="173"/>
    </row>
    <row r="92" spans="1:11" s="143" customFormat="1" ht="18.75" x14ac:dyDescent="0.2">
      <c r="A92" s="239" t="s">
        <v>40</v>
      </c>
      <c r="B92" s="240"/>
      <c r="C92" s="241"/>
      <c r="D92" s="161">
        <f>D78+D91</f>
        <v>383.09244000000001</v>
      </c>
      <c r="E92" s="161">
        <f>E78+E91</f>
        <v>27.600539999999999</v>
      </c>
      <c r="F92" s="161">
        <f>F78+F91</f>
        <v>0</v>
      </c>
      <c r="G92" s="161">
        <f>G78+G91</f>
        <v>0</v>
      </c>
      <c r="H92" s="161">
        <f>H78+H91</f>
        <v>410.69298000000003</v>
      </c>
      <c r="I92" s="174">
        <f>K80+K81</f>
        <v>410692.98</v>
      </c>
      <c r="J92" s="175"/>
    </row>
    <row r="93" spans="1:11" s="143" customFormat="1" ht="28.5" customHeight="1" x14ac:dyDescent="0.2">
      <c r="A93" s="176"/>
      <c r="B93" s="227" t="s">
        <v>41</v>
      </c>
      <c r="C93" s="227"/>
      <c r="D93" s="227"/>
      <c r="E93" s="227"/>
      <c r="F93" s="227"/>
      <c r="G93" s="227"/>
      <c r="H93" s="144"/>
    </row>
    <row r="94" spans="1:11" s="143" customFormat="1" ht="56.25" x14ac:dyDescent="0.2">
      <c r="A94" s="144">
        <v>6</v>
      </c>
      <c r="B94" s="177" t="s">
        <v>60</v>
      </c>
      <c r="C94" s="178" t="s">
        <v>59</v>
      </c>
      <c r="D94" s="179"/>
      <c r="E94" s="179"/>
      <c r="F94" s="179"/>
      <c r="G94" s="179">
        <f>ROUND(H92*0.0214,5)</f>
        <v>8.7888300000000008</v>
      </c>
      <c r="H94" s="148">
        <f>SUM(D94:G94)</f>
        <v>8.7888300000000008</v>
      </c>
    </row>
    <row r="95" spans="1:11" s="143" customFormat="1" ht="60" customHeight="1" x14ac:dyDescent="0.2">
      <c r="A95" s="180">
        <v>7</v>
      </c>
      <c r="B95" s="177" t="s">
        <v>85</v>
      </c>
      <c r="C95" s="181" t="s">
        <v>86</v>
      </c>
      <c r="D95" s="179"/>
      <c r="E95" s="179"/>
      <c r="F95" s="179"/>
      <c r="G95" s="179">
        <f>ROUND((H92+H109)*0.0393,5)</f>
        <v>16.654800000000002</v>
      </c>
      <c r="H95" s="148">
        <f>SUM(D95:G95)</f>
        <v>16.654800000000002</v>
      </c>
    </row>
    <row r="96" spans="1:11" s="143" customFormat="1" ht="18.75" hidden="1" x14ac:dyDescent="0.2">
      <c r="A96" s="180">
        <v>30</v>
      </c>
      <c r="B96" s="177"/>
      <c r="C96" s="181"/>
      <c r="D96" s="179"/>
      <c r="E96" s="179"/>
      <c r="F96" s="179"/>
      <c r="G96" s="179"/>
      <c r="H96" s="148">
        <f>SUM(D96:G96)</f>
        <v>0</v>
      </c>
    </row>
    <row r="97" spans="1:13" s="143" customFormat="1" ht="18.75" x14ac:dyDescent="0.2">
      <c r="A97" s="230" t="s">
        <v>42</v>
      </c>
      <c r="B97" s="231"/>
      <c r="C97" s="232"/>
      <c r="D97" s="182">
        <f>SUM(D94:D96)</f>
        <v>0</v>
      </c>
      <c r="E97" s="182">
        <f>SUM(E94:E96)</f>
        <v>0</v>
      </c>
      <c r="F97" s="182">
        <f>SUM(F94:F96)</f>
        <v>0</v>
      </c>
      <c r="G97" s="182">
        <f>SUM(G94:G96)</f>
        <v>25.443630000000002</v>
      </c>
      <c r="H97" s="182">
        <f>SUM(D97:G97)</f>
        <v>25.443630000000002</v>
      </c>
    </row>
    <row r="98" spans="1:13" s="143" customFormat="1" ht="18.75" x14ac:dyDescent="0.2">
      <c r="A98" s="233" t="s">
        <v>43</v>
      </c>
      <c r="B98" s="234"/>
      <c r="C98" s="235"/>
      <c r="D98" s="149">
        <f>D92+D97</f>
        <v>383.09244000000001</v>
      </c>
      <c r="E98" s="149">
        <f>E92+E97</f>
        <v>27.600539999999999</v>
      </c>
      <c r="F98" s="149">
        <f>F92+F97</f>
        <v>0</v>
      </c>
      <c r="G98" s="149">
        <f>G92+G97</f>
        <v>25.443630000000002</v>
      </c>
      <c r="H98" s="161">
        <f>H92+H97</f>
        <v>436.13661000000002</v>
      </c>
    </row>
    <row r="99" spans="1:13" s="143" customFormat="1" ht="28.5" hidden="1" customHeight="1" x14ac:dyDescent="0.2">
      <c r="A99" s="176"/>
      <c r="B99" s="227" t="s">
        <v>44</v>
      </c>
      <c r="C99" s="227"/>
      <c r="D99" s="227"/>
      <c r="E99" s="227"/>
      <c r="F99" s="227"/>
      <c r="G99" s="227"/>
      <c r="H99" s="153"/>
    </row>
    <row r="100" spans="1:13" s="143" customFormat="1" ht="18.75" hidden="1" x14ac:dyDescent="0.2">
      <c r="A100" s="180">
        <v>13</v>
      </c>
      <c r="B100" s="177"/>
      <c r="C100" s="181"/>
      <c r="D100" s="183"/>
      <c r="E100" s="183"/>
      <c r="F100" s="183"/>
      <c r="G100" s="183"/>
      <c r="H100" s="164">
        <f>SUM(D100:G100)</f>
        <v>0</v>
      </c>
    </row>
    <row r="101" spans="1:13" s="143" customFormat="1" ht="18.75" hidden="1" x14ac:dyDescent="0.2">
      <c r="A101" s="180">
        <v>32</v>
      </c>
      <c r="B101" s="177"/>
      <c r="C101" s="181"/>
      <c r="D101" s="183"/>
      <c r="E101" s="183"/>
      <c r="F101" s="183"/>
      <c r="G101" s="183"/>
      <c r="H101" s="164">
        <f>SUM(D101:G101)</f>
        <v>0</v>
      </c>
    </row>
    <row r="102" spans="1:13" s="143" customFormat="1" ht="18.75" hidden="1" x14ac:dyDescent="0.2">
      <c r="A102" s="180">
        <v>33</v>
      </c>
      <c r="B102" s="177"/>
      <c r="C102" s="181"/>
      <c r="D102" s="183"/>
      <c r="E102" s="183"/>
      <c r="F102" s="183"/>
      <c r="G102" s="183"/>
      <c r="H102" s="164">
        <f>SUM(D102:G102)</f>
        <v>0</v>
      </c>
    </row>
    <row r="103" spans="1:13" s="143" customFormat="1" ht="18.75" hidden="1" x14ac:dyDescent="0.2">
      <c r="A103" s="230" t="s">
        <v>42</v>
      </c>
      <c r="B103" s="231"/>
      <c r="C103" s="232"/>
      <c r="D103" s="184">
        <f>SUM(D100:D102)</f>
        <v>0</v>
      </c>
      <c r="E103" s="184">
        <f>SUM(E100:E102)</f>
        <v>0</v>
      </c>
      <c r="F103" s="184">
        <f>SUM(F100:F102)</f>
        <v>0</v>
      </c>
      <c r="G103" s="184">
        <f>SUM(G100:G102)</f>
        <v>0</v>
      </c>
      <c r="H103" s="165">
        <f>SUM(D103:G103)</f>
        <v>0</v>
      </c>
    </row>
    <row r="104" spans="1:13" s="143" customFormat="1" ht="18.75" hidden="1" x14ac:dyDescent="0.2">
      <c r="A104" s="233" t="s">
        <v>45</v>
      </c>
      <c r="B104" s="234"/>
      <c r="C104" s="235"/>
      <c r="D104" s="185">
        <f>D98+D103</f>
        <v>383.09244000000001</v>
      </c>
      <c r="E104" s="185">
        <f>E98+E103</f>
        <v>27.600539999999999</v>
      </c>
      <c r="F104" s="185">
        <f>F98+F103</f>
        <v>0</v>
      </c>
      <c r="G104" s="185">
        <f>G98+G103</f>
        <v>25.443630000000002</v>
      </c>
      <c r="H104" s="186">
        <f>H98+H103</f>
        <v>436.13661000000002</v>
      </c>
    </row>
    <row r="105" spans="1:13" s="143" customFormat="1" ht="29.1" customHeight="1" x14ac:dyDescent="0.2">
      <c r="A105" s="176"/>
      <c r="B105" s="227" t="s">
        <v>46</v>
      </c>
      <c r="C105" s="227"/>
      <c r="D105" s="227"/>
      <c r="E105" s="227"/>
      <c r="F105" s="227"/>
      <c r="G105" s="227"/>
      <c r="H105" s="153"/>
    </row>
    <row r="106" spans="1:13" s="143" customFormat="1" ht="64.5" customHeight="1" x14ac:dyDescent="0.2">
      <c r="A106" s="144">
        <v>8</v>
      </c>
      <c r="B106" s="187" t="str">
        <f>D14 &amp; " с учетом % ТС"</f>
        <v>Договор № 353148-ПС от 29.12.2025 г.  с учетом % ТС</v>
      </c>
      <c r="C106" s="43" t="s">
        <v>8</v>
      </c>
      <c r="D106" s="179"/>
      <c r="E106" s="179"/>
      <c r="F106" s="179"/>
      <c r="G106" s="188">
        <f>I106/1000</f>
        <v>13.09318</v>
      </c>
      <c r="H106" s="155">
        <f>SUM(D106:G106)</f>
        <v>13.09318</v>
      </c>
      <c r="I106" s="143">
        <v>13093.18</v>
      </c>
    </row>
    <row r="107" spans="1:13" s="143" customFormat="1" ht="18.75" hidden="1" x14ac:dyDescent="0.2">
      <c r="A107" s="180">
        <v>14</v>
      </c>
      <c r="B107" s="144" t="s">
        <v>58</v>
      </c>
      <c r="C107" s="44" t="s">
        <v>57</v>
      </c>
      <c r="D107" s="179"/>
      <c r="E107" s="179"/>
      <c r="F107" s="179"/>
      <c r="G107" s="179">
        <v>0</v>
      </c>
      <c r="H107" s="155">
        <f>SUM(D107:G107)</f>
        <v>0</v>
      </c>
    </row>
    <row r="108" spans="1:13" s="143" customFormat="1" ht="18.75" hidden="1" x14ac:dyDescent="0.2">
      <c r="A108" s="180">
        <v>36</v>
      </c>
      <c r="B108" s="144"/>
      <c r="C108" s="189"/>
      <c r="D108" s="179"/>
      <c r="E108" s="179"/>
      <c r="F108" s="179"/>
      <c r="G108" s="179"/>
      <c r="H108" s="155">
        <f>SUM(D108:G108)</f>
        <v>0</v>
      </c>
    </row>
    <row r="109" spans="1:13" s="143" customFormat="1" ht="18.75" x14ac:dyDescent="0.25">
      <c r="A109" s="230" t="s">
        <v>47</v>
      </c>
      <c r="B109" s="231"/>
      <c r="C109" s="232"/>
      <c r="D109" s="182">
        <f>SUM(D106:D108)</f>
        <v>0</v>
      </c>
      <c r="E109" s="182">
        <f>SUM(E106:E108)</f>
        <v>0</v>
      </c>
      <c r="F109" s="182">
        <f>SUM(F106:F108)</f>
        <v>0</v>
      </c>
      <c r="G109" s="182">
        <f>SUM(G106:G108)</f>
        <v>13.09318</v>
      </c>
      <c r="H109" s="157">
        <f>SUM(H106:H108)</f>
        <v>13.09318</v>
      </c>
      <c r="I109" s="5"/>
      <c r="J109" s="190">
        <f>(H42+H80+G91+G106)*1000</f>
        <v>423786.16000000003</v>
      </c>
    </row>
    <row r="110" spans="1:13" s="143" customFormat="1" ht="19.5" thickBot="1" x14ac:dyDescent="0.3">
      <c r="A110" s="233" t="s">
        <v>48</v>
      </c>
      <c r="B110" s="234"/>
      <c r="C110" s="235"/>
      <c r="D110" s="149">
        <f>D104+D109</f>
        <v>383.09244000000001</v>
      </c>
      <c r="E110" s="149">
        <f>E104+E109</f>
        <v>27.600539999999999</v>
      </c>
      <c r="F110" s="149">
        <f>F104+F109</f>
        <v>0</v>
      </c>
      <c r="G110" s="149">
        <f>G104+G109</f>
        <v>38.536810000000003</v>
      </c>
      <c r="H110" s="161">
        <f>H109+H104</f>
        <v>449.22979000000004</v>
      </c>
      <c r="I110" s="4"/>
      <c r="J110" s="173" t="s">
        <v>75</v>
      </c>
      <c r="K110" s="173" t="s">
        <v>76</v>
      </c>
      <c r="L110" s="173" t="s">
        <v>88</v>
      </c>
      <c r="M110" s="173" t="s">
        <v>89</v>
      </c>
    </row>
    <row r="111" spans="1:13" s="143" customFormat="1" ht="28.5" customHeight="1" thickBot="1" x14ac:dyDescent="0.25">
      <c r="A111" s="176"/>
      <c r="B111" s="227" t="s">
        <v>49</v>
      </c>
      <c r="C111" s="227"/>
      <c r="D111" s="227"/>
      <c r="E111" s="227"/>
      <c r="F111" s="227"/>
      <c r="G111" s="227"/>
      <c r="H111" s="153"/>
      <c r="I111" s="61" t="s">
        <v>63</v>
      </c>
      <c r="J111" s="191">
        <f>(G106*1000)+I92</f>
        <v>423786.16</v>
      </c>
      <c r="K111" s="192">
        <f>J111*1.22</f>
        <v>517019.11519999994</v>
      </c>
      <c r="L111" s="192">
        <f>ROUND((((J111-I106)*((100-M111)/100))+I106)*1.22,2)</f>
        <v>513511.8</v>
      </c>
      <c r="M111" s="192">
        <v>0.7</v>
      </c>
    </row>
    <row r="112" spans="1:13" s="143" customFormat="1" ht="38.25" thickBot="1" x14ac:dyDescent="0.35">
      <c r="A112" s="144">
        <v>9</v>
      </c>
      <c r="B112" s="177" t="s">
        <v>62</v>
      </c>
      <c r="C112" s="178" t="s">
        <v>78</v>
      </c>
      <c r="D112" s="179">
        <f>ROUND(D110*0.03,5)</f>
        <v>11.49277</v>
      </c>
      <c r="E112" s="179">
        <f t="shared" ref="E112:G112" si="5">ROUND(E110*0.03,5)</f>
        <v>0.82801999999999998</v>
      </c>
      <c r="F112" s="179">
        <f t="shared" si="5"/>
        <v>0</v>
      </c>
      <c r="G112" s="179">
        <f t="shared" si="5"/>
        <v>1.1560999999999999</v>
      </c>
      <c r="H112" s="155">
        <f>SUM(D112:G112)</f>
        <v>13.476890000000001</v>
      </c>
      <c r="I112" s="63"/>
      <c r="J112" s="151"/>
      <c r="K112" s="151"/>
      <c r="L112" s="193">
        <f>ROUND((((J111-I106)*((100-M111)/100))+I106),2)</f>
        <v>420911.31</v>
      </c>
      <c r="M112" s="194">
        <v>778862.85</v>
      </c>
    </row>
    <row r="113" spans="1:14" s="143" customFormat="1" ht="21.75" hidden="1" thickBot="1" x14ac:dyDescent="0.25">
      <c r="A113" s="144">
        <v>38</v>
      </c>
      <c r="B113" s="177"/>
      <c r="C113" s="178"/>
      <c r="D113" s="179"/>
      <c r="E113" s="179"/>
      <c r="F113" s="179"/>
      <c r="G113" s="179"/>
      <c r="H113" s="155">
        <f>SUM(D113:G113)</f>
        <v>0</v>
      </c>
      <c r="I113" s="151"/>
      <c r="J113" s="151"/>
      <c r="K113" s="151"/>
    </row>
    <row r="114" spans="1:14" s="143" customFormat="1" ht="21.75" hidden="1" thickBot="1" x14ac:dyDescent="0.35">
      <c r="A114" s="144">
        <v>39</v>
      </c>
      <c r="B114" s="177"/>
      <c r="C114" s="178"/>
      <c r="D114" s="179"/>
      <c r="E114" s="179"/>
      <c r="F114" s="179"/>
      <c r="G114" s="179"/>
      <c r="H114" s="155">
        <f>SUM(D114:G114)</f>
        <v>0</v>
      </c>
      <c r="I114" s="63"/>
      <c r="J114" s="151"/>
      <c r="K114" s="151"/>
    </row>
    <row r="115" spans="1:14" s="143" customFormat="1" ht="20.25" customHeight="1" thickBot="1" x14ac:dyDescent="0.35">
      <c r="A115" s="195"/>
      <c r="B115" s="195"/>
      <c r="C115" s="196" t="s">
        <v>50</v>
      </c>
      <c r="D115" s="197">
        <f>SUM(D112:D114)</f>
        <v>11.49277</v>
      </c>
      <c r="E115" s="197">
        <f>SUM(E112:E114)</f>
        <v>0.82801999999999998</v>
      </c>
      <c r="F115" s="197">
        <f>SUM(F112:F114)</f>
        <v>0</v>
      </c>
      <c r="G115" s="197">
        <f>SUM(G112:G114)</f>
        <v>1.1560999999999999</v>
      </c>
      <c r="H115" s="198">
        <f>SUM(H112:H114)</f>
        <v>13.476890000000001</v>
      </c>
      <c r="I115" s="64" t="s">
        <v>64</v>
      </c>
      <c r="J115" s="199" t="s">
        <v>65</v>
      </c>
      <c r="K115" s="151"/>
      <c r="L115" s="200" t="s">
        <v>87</v>
      </c>
      <c r="M115" s="201"/>
      <c r="N115" s="112" t="s">
        <v>64</v>
      </c>
    </row>
    <row r="116" spans="1:14" s="143" customFormat="1" ht="21.75" thickBot="1" x14ac:dyDescent="0.35">
      <c r="A116" s="202"/>
      <c r="B116" s="202"/>
      <c r="C116" s="202" t="s">
        <v>51</v>
      </c>
      <c r="D116" s="203">
        <f>D110+D115</f>
        <v>394.58521000000002</v>
      </c>
      <c r="E116" s="203">
        <f>E110+E115</f>
        <v>28.428559999999997</v>
      </c>
      <c r="F116" s="203">
        <f>F110+F115</f>
        <v>0</v>
      </c>
      <c r="G116" s="203">
        <f>G110+G115</f>
        <v>39.692910000000005</v>
      </c>
      <c r="H116" s="161">
        <f>H110+H115</f>
        <v>462.70668000000006</v>
      </c>
      <c r="I116" s="71">
        <f>J116-H92-H106</f>
        <v>15.272569999999934</v>
      </c>
      <c r="J116" s="204">
        <f>K116/1000</f>
        <v>439.05872999999997</v>
      </c>
      <c r="K116" s="143">
        <v>439058.73</v>
      </c>
      <c r="L116" s="204">
        <f>M116/1000</f>
        <v>442.15381000000002</v>
      </c>
      <c r="M116" s="201">
        <v>442153.81</v>
      </c>
      <c r="N116" s="114">
        <f>L116-H92-H106</f>
        <v>18.367649999999987</v>
      </c>
    </row>
    <row r="117" spans="1:14" s="143" customFormat="1" ht="21.75" thickBot="1" x14ac:dyDescent="0.25">
      <c r="A117" s="195"/>
      <c r="B117" s="227" t="s">
        <v>56</v>
      </c>
      <c r="C117" s="227"/>
      <c r="D117" s="227"/>
      <c r="E117" s="227"/>
      <c r="F117" s="227"/>
      <c r="G117" s="227"/>
      <c r="H117" s="185"/>
      <c r="I117" s="151"/>
      <c r="J117" s="199" t="s">
        <v>66</v>
      </c>
      <c r="K117" s="151"/>
    </row>
    <row r="118" spans="1:14" s="143" customFormat="1" ht="21.75" thickBot="1" x14ac:dyDescent="0.25">
      <c r="A118" s="144">
        <v>10</v>
      </c>
      <c r="B118" s="195"/>
      <c r="C118" s="205" t="s">
        <v>91</v>
      </c>
      <c r="D118" s="179">
        <f>ROUND(D116*0.22,5)</f>
        <v>86.808750000000003</v>
      </c>
      <c r="E118" s="179">
        <f>ROUND(E116*0.22,5)</f>
        <v>6.2542799999999996</v>
      </c>
      <c r="F118" s="179">
        <f>ROUND(F116*0.22,5)</f>
        <v>0</v>
      </c>
      <c r="G118" s="179">
        <f>ROUND(G116*0.22,5)</f>
        <v>8.7324400000000004</v>
      </c>
      <c r="H118" s="149">
        <f>SUM(D118:G118)</f>
        <v>101.79546999999999</v>
      </c>
      <c r="I118" s="206">
        <f>J118-H116</f>
        <v>20.065599999999961</v>
      </c>
      <c r="J118" s="207">
        <v>482.77228000000002</v>
      </c>
    </row>
    <row r="119" spans="1:14" s="143" customFormat="1" ht="37.5" hidden="1" x14ac:dyDescent="0.2">
      <c r="A119" s="144">
        <v>17</v>
      </c>
      <c r="B119" s="195"/>
      <c r="C119" s="205" t="s">
        <v>53</v>
      </c>
      <c r="D119" s="179"/>
      <c r="E119" s="179"/>
      <c r="F119" s="179"/>
      <c r="G119" s="179"/>
      <c r="H119" s="149">
        <f>SUM(D119:G119)</f>
        <v>0</v>
      </c>
      <c r="I119" s="151"/>
      <c r="J119" s="151"/>
      <c r="K119" s="151"/>
    </row>
    <row r="120" spans="1:14" s="143" customFormat="1" ht="37.5" hidden="1" x14ac:dyDescent="0.2">
      <c r="A120" s="144">
        <v>42</v>
      </c>
      <c r="B120" s="195"/>
      <c r="C120" s="205" t="s">
        <v>52</v>
      </c>
      <c r="D120" s="179"/>
      <c r="E120" s="179"/>
      <c r="F120" s="179"/>
      <c r="G120" s="179"/>
      <c r="H120" s="149">
        <f>SUM(D120:G120)</f>
        <v>0</v>
      </c>
      <c r="I120" s="151"/>
      <c r="J120" s="151"/>
      <c r="K120" s="151"/>
    </row>
    <row r="121" spans="1:14" s="143" customFormat="1" ht="23.25" x14ac:dyDescent="0.2">
      <c r="A121" s="195"/>
      <c r="B121" s="195"/>
      <c r="C121" s="208" t="s">
        <v>54</v>
      </c>
      <c r="D121" s="149">
        <f>SUM(D118:D120)</f>
        <v>86.808750000000003</v>
      </c>
      <c r="E121" s="149">
        <f>SUM(E118:E120)</f>
        <v>6.2542799999999996</v>
      </c>
      <c r="F121" s="149">
        <f>SUM(F118:F120)</f>
        <v>0</v>
      </c>
      <c r="G121" s="149">
        <f>SUM(G118:G120)</f>
        <v>8.7324400000000004</v>
      </c>
      <c r="H121" s="149">
        <f>SUM(H118:H120)</f>
        <v>101.79546999999999</v>
      </c>
      <c r="I121" s="209" t="s">
        <v>67</v>
      </c>
      <c r="J121" s="210">
        <f>(J118/1.03/1.0568-H106)/1.0214</f>
        <v>421.40776226036724</v>
      </c>
      <c r="K121" s="206">
        <f>J121+H106</f>
        <v>434.50094226036725</v>
      </c>
      <c r="L121" s="211">
        <f>K121*1.22</f>
        <v>530.09114955764801</v>
      </c>
    </row>
    <row r="122" spans="1:14" s="143" customFormat="1" ht="37.5" x14ac:dyDescent="0.2">
      <c r="A122" s="144">
        <v>11</v>
      </c>
      <c r="B122" s="195"/>
      <c r="C122" s="208" t="s">
        <v>55</v>
      </c>
      <c r="D122" s="149">
        <f>D116+D121</f>
        <v>481.39395999999999</v>
      </c>
      <c r="E122" s="149">
        <f>E116+E121</f>
        <v>34.682839999999999</v>
      </c>
      <c r="F122" s="149">
        <f>F116+F121</f>
        <v>0</v>
      </c>
      <c r="G122" s="149">
        <f>G116+G121</f>
        <v>48.425350000000009</v>
      </c>
      <c r="H122" s="179">
        <f>H116+H121</f>
        <v>564.50215000000003</v>
      </c>
      <c r="I122" s="209" t="s">
        <v>68</v>
      </c>
      <c r="J122" s="212">
        <f>J116-H106</f>
        <v>425.96554999999995</v>
      </c>
      <c r="K122" s="151"/>
    </row>
    <row r="123" spans="1:14" s="143" customFormat="1" ht="21" x14ac:dyDescent="0.2">
      <c r="A123" s="213"/>
      <c r="B123" s="213"/>
      <c r="C123" s="214"/>
      <c r="D123" s="215"/>
      <c r="E123" s="215"/>
      <c r="F123" s="215"/>
      <c r="G123" s="215"/>
      <c r="H123" s="216"/>
      <c r="I123" s="209"/>
      <c r="J123" s="212">
        <f>H116-J116</f>
        <v>23.647950000000094</v>
      </c>
      <c r="K123" s="151"/>
    </row>
    <row r="124" spans="1:14" s="143" customFormat="1" ht="21" x14ac:dyDescent="0.2">
      <c r="A124" s="213"/>
      <c r="B124" s="213"/>
      <c r="C124" s="214"/>
      <c r="D124" s="215"/>
      <c r="E124" s="215"/>
      <c r="F124" s="215"/>
      <c r="G124" s="215"/>
      <c r="H124" s="216"/>
      <c r="I124" s="209"/>
      <c r="J124" s="212"/>
      <c r="K124" s="151"/>
    </row>
    <row r="125" spans="1:14" s="143" customFormat="1" ht="35.25" customHeight="1" x14ac:dyDescent="0.2">
      <c r="A125" s="213"/>
      <c r="B125" s="213"/>
      <c r="C125" s="214"/>
      <c r="D125" s="215"/>
      <c r="E125" s="215"/>
      <c r="F125" s="215"/>
      <c r="G125" s="215"/>
      <c r="H125" s="216"/>
      <c r="I125" s="209"/>
      <c r="J125" s="211"/>
    </row>
    <row r="126" spans="1:14" s="143" customFormat="1" ht="21" x14ac:dyDescent="0.2">
      <c r="A126" s="217"/>
      <c r="B126" s="228" t="s">
        <v>83</v>
      </c>
      <c r="C126" s="229"/>
      <c r="D126" s="229"/>
      <c r="E126" s="218"/>
      <c r="F126" s="219" t="s">
        <v>84</v>
      </c>
      <c r="G126" s="151"/>
      <c r="H126" s="151"/>
      <c r="I126" s="206"/>
      <c r="J126" s="211"/>
      <c r="K126" s="220"/>
    </row>
    <row r="127" spans="1:14" s="223" customFormat="1" ht="41.25" customHeight="1" x14ac:dyDescent="0.35">
      <c r="A127" s="221"/>
      <c r="B127" s="222" t="s">
        <v>9</v>
      </c>
      <c r="G127" s="222"/>
      <c r="H127" s="222"/>
      <c r="I127" s="224"/>
      <c r="J127" s="224"/>
      <c r="K127" s="225"/>
    </row>
    <row r="128" spans="1:14" s="143" customFormat="1" ht="21" x14ac:dyDescent="0.2">
      <c r="A128" s="217"/>
      <c r="C128" s="151"/>
      <c r="D128" s="151"/>
      <c r="E128" s="151"/>
      <c r="F128" s="151"/>
      <c r="G128" s="151"/>
      <c r="H128" s="151"/>
      <c r="J128" s="211"/>
    </row>
    <row r="129" spans="2:6" s="143" customFormat="1" ht="21" x14ac:dyDescent="0.35">
      <c r="B129" s="222"/>
      <c r="C129" s="151"/>
      <c r="D129" s="151"/>
      <c r="E129" s="151"/>
      <c r="F129" s="151"/>
    </row>
  </sheetData>
  <mergeCells count="56">
    <mergeCell ref="B11:H11"/>
    <mergeCell ref="B1:E1"/>
    <mergeCell ref="G1:H1"/>
    <mergeCell ref="B2:E2"/>
    <mergeCell ref="G2:H2"/>
    <mergeCell ref="B3:D3"/>
    <mergeCell ref="G3:H3"/>
    <mergeCell ref="G4:H4"/>
    <mergeCell ref="G5:H5"/>
    <mergeCell ref="B6:E6"/>
    <mergeCell ref="G6:H6"/>
    <mergeCell ref="B9:H9"/>
    <mergeCell ref="B43:G43"/>
    <mergeCell ref="B12:H12"/>
    <mergeCell ref="A16:A17"/>
    <mergeCell ref="B16:B17"/>
    <mergeCell ref="C16:C17"/>
    <mergeCell ref="D16:G16"/>
    <mergeCell ref="H16:H17"/>
    <mergeCell ref="B19:G19"/>
    <mergeCell ref="A27:C27"/>
    <mergeCell ref="B28:G28"/>
    <mergeCell ref="A41:C41"/>
    <mergeCell ref="A42:C42"/>
    <mergeCell ref="B67:G67"/>
    <mergeCell ref="A47:C47"/>
    <mergeCell ref="A48:C48"/>
    <mergeCell ref="B49:G49"/>
    <mergeCell ref="A53:C53"/>
    <mergeCell ref="A54:C54"/>
    <mergeCell ref="B55:G55"/>
    <mergeCell ref="A59:C59"/>
    <mergeCell ref="A60:C60"/>
    <mergeCell ref="B61:G61"/>
    <mergeCell ref="A65:C65"/>
    <mergeCell ref="A66:C66"/>
    <mergeCell ref="B99:G99"/>
    <mergeCell ref="A71:C71"/>
    <mergeCell ref="A72:C72"/>
    <mergeCell ref="B73:G73"/>
    <mergeCell ref="A77:C77"/>
    <mergeCell ref="A78:C78"/>
    <mergeCell ref="B79:G79"/>
    <mergeCell ref="A91:C91"/>
    <mergeCell ref="A92:C92"/>
    <mergeCell ref="B93:G93"/>
    <mergeCell ref="A97:C97"/>
    <mergeCell ref="A98:C98"/>
    <mergeCell ref="B117:G117"/>
    <mergeCell ref="B126:D126"/>
    <mergeCell ref="A103:C103"/>
    <mergeCell ref="A104:C104"/>
    <mergeCell ref="B105:G105"/>
    <mergeCell ref="A109:C109"/>
    <mergeCell ref="A110:C110"/>
    <mergeCell ref="B111:G111"/>
  </mergeCells>
  <printOptions horizontalCentered="1"/>
  <pageMargins left="0.25" right="0.25" top="0.75" bottom="0.75" header="0.3" footer="0.3"/>
  <pageSetup paperSize="9" scale="5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0931-55C6-4042-B112-2FB75BC0FE87}">
  <sheetPr>
    <tabColor rgb="FF00B050"/>
    <pageSetUpPr fitToPage="1"/>
  </sheetPr>
  <dimension ref="A1:N129"/>
  <sheetViews>
    <sheetView view="pageBreakPreview" topLeftCell="A80" zoomScale="80" zoomScaleNormal="80" zoomScaleSheetLayoutView="80" workbookViewId="0">
      <selection activeCell="G118" sqref="G118"/>
    </sheetView>
  </sheetViews>
  <sheetFormatPr defaultColWidth="9.33203125" defaultRowHeight="15" x14ac:dyDescent="0.25"/>
  <cols>
    <col min="1" max="1" width="6" style="226" customWidth="1"/>
    <col min="2" max="2" width="33.6640625" style="226" customWidth="1"/>
    <col min="3" max="3" width="63.33203125" style="226" customWidth="1"/>
    <col min="4" max="4" width="29" style="226" customWidth="1"/>
    <col min="5" max="5" width="26.83203125" style="226" customWidth="1"/>
    <col min="6" max="6" width="23.1640625" style="226" customWidth="1"/>
    <col min="7" max="8" width="28.33203125" style="226" customWidth="1"/>
    <col min="9" max="9" width="32.1640625" style="226" customWidth="1"/>
    <col min="10" max="11" width="28.83203125" style="226" bestFit="1" customWidth="1"/>
    <col min="12" max="12" width="28.83203125" style="226" customWidth="1"/>
    <col min="13" max="13" width="22.1640625" style="226" customWidth="1"/>
    <col min="14" max="14" width="29.5" style="226" customWidth="1"/>
    <col min="15" max="16384" width="9.33203125" style="226"/>
  </cols>
  <sheetData>
    <row r="1" spans="1:9" s="123" customFormat="1" ht="30" customHeight="1" x14ac:dyDescent="0.3">
      <c r="A1" s="121"/>
      <c r="B1" s="251" t="s">
        <v>0</v>
      </c>
      <c r="C1" s="251"/>
      <c r="D1" s="251"/>
      <c r="E1" s="251"/>
      <c r="F1" s="122"/>
      <c r="G1" s="251"/>
      <c r="H1" s="251"/>
    </row>
    <row r="2" spans="1:9" s="123" customFormat="1" ht="18.75" x14ac:dyDescent="0.3">
      <c r="A2" s="121"/>
      <c r="B2" s="247"/>
      <c r="C2" s="247"/>
      <c r="D2" s="247"/>
      <c r="E2" s="247"/>
      <c r="F2" s="125"/>
      <c r="G2" s="247"/>
      <c r="H2" s="247"/>
    </row>
    <row r="3" spans="1:9" s="123" customFormat="1" ht="54" customHeight="1" x14ac:dyDescent="0.3">
      <c r="A3" s="121"/>
      <c r="B3" s="252" t="s">
        <v>79</v>
      </c>
      <c r="C3" s="252"/>
      <c r="D3" s="252"/>
      <c r="E3" s="126"/>
      <c r="F3" s="127"/>
      <c r="G3" s="253"/>
      <c r="H3" s="253"/>
    </row>
    <row r="4" spans="1:9" s="123" customFormat="1" ht="18.75" x14ac:dyDescent="0.3">
      <c r="A4" s="121"/>
      <c r="B4" s="125"/>
      <c r="C4" s="125"/>
      <c r="D4" s="125"/>
      <c r="E4" s="125"/>
      <c r="F4" s="125"/>
      <c r="G4" s="247"/>
      <c r="H4" s="247"/>
    </row>
    <row r="5" spans="1:9" s="123" customFormat="1" ht="33.75" customHeight="1" x14ac:dyDescent="0.3">
      <c r="A5" s="121"/>
      <c r="B5" s="124" t="s">
        <v>80</v>
      </c>
      <c r="C5" s="124"/>
      <c r="D5" s="124"/>
      <c r="E5" s="124"/>
      <c r="F5" s="125"/>
      <c r="G5" s="247"/>
      <c r="H5" s="247"/>
    </row>
    <row r="6" spans="1:9" s="123" customFormat="1" ht="25.7" customHeight="1" x14ac:dyDescent="0.3">
      <c r="A6" s="121"/>
      <c r="B6" s="248" t="s">
        <v>90</v>
      </c>
      <c r="C6" s="248"/>
      <c r="D6" s="248"/>
      <c r="E6" s="248"/>
      <c r="F6" s="128"/>
      <c r="G6" s="248"/>
      <c r="H6" s="248"/>
    </row>
    <row r="7" spans="1:9" s="123" customFormat="1" ht="18.75" x14ac:dyDescent="0.3">
      <c r="A7" s="121"/>
      <c r="B7" s="129" t="s">
        <v>9</v>
      </c>
      <c r="C7" s="121"/>
      <c r="D7" s="121"/>
      <c r="E7" s="121"/>
      <c r="F7" s="129"/>
      <c r="G7" s="121"/>
      <c r="H7" s="121"/>
    </row>
    <row r="8" spans="1:9" s="123" customFormat="1" ht="18.75" x14ac:dyDescent="0.3">
      <c r="A8" s="121"/>
      <c r="B8" s="129"/>
      <c r="C8" s="121"/>
      <c r="D8" s="121"/>
      <c r="E8" s="121"/>
      <c r="F8" s="129"/>
      <c r="G8" s="121"/>
      <c r="H8" s="130"/>
    </row>
    <row r="9" spans="1:9" s="123" customFormat="1" ht="28.5" customHeight="1" x14ac:dyDescent="0.35">
      <c r="A9" s="121"/>
      <c r="B9" s="249" t="s">
        <v>10</v>
      </c>
      <c r="C9" s="249"/>
      <c r="D9" s="249"/>
      <c r="E9" s="249"/>
      <c r="F9" s="249"/>
      <c r="G9" s="249"/>
      <c r="H9" s="249"/>
    </row>
    <row r="10" spans="1:9" s="123" customFormat="1" ht="18.75" x14ac:dyDescent="0.3">
      <c r="A10" s="121"/>
      <c r="B10" s="129"/>
      <c r="C10" s="121"/>
      <c r="D10" s="121"/>
      <c r="E10" s="121"/>
      <c r="F10" s="129"/>
      <c r="G10" s="121"/>
      <c r="H10" s="121"/>
    </row>
    <row r="11" spans="1:9" s="123" customFormat="1" ht="48" customHeight="1" x14ac:dyDescent="0.25">
      <c r="A11" s="128"/>
      <c r="B11" s="250" t="s">
        <v>95</v>
      </c>
      <c r="C11" s="250"/>
      <c r="D11" s="250"/>
      <c r="E11" s="250"/>
      <c r="F11" s="250"/>
      <c r="G11" s="250"/>
      <c r="H11" s="250"/>
    </row>
    <row r="12" spans="1:9" s="123" customFormat="1" ht="18" x14ac:dyDescent="0.25">
      <c r="A12" s="127"/>
      <c r="B12" s="245" t="s">
        <v>11</v>
      </c>
      <c r="C12" s="245"/>
      <c r="D12" s="245"/>
      <c r="E12" s="245"/>
      <c r="F12" s="245"/>
      <c r="G12" s="245"/>
      <c r="H12" s="245"/>
    </row>
    <row r="13" spans="1:9" s="123" customFormat="1" ht="15" customHeight="1" x14ac:dyDescent="0.25">
      <c r="A13" s="127"/>
      <c r="B13" s="131"/>
      <c r="C13" s="131"/>
      <c r="D13" s="131"/>
      <c r="E13" s="131"/>
      <c r="F13" s="131"/>
      <c r="G13" s="131"/>
      <c r="H13" s="131"/>
    </row>
    <row r="14" spans="1:9" s="123" customFormat="1" ht="26.45" customHeight="1" x14ac:dyDescent="0.3">
      <c r="A14" s="127"/>
      <c r="B14" s="131"/>
      <c r="C14" s="121"/>
      <c r="D14" s="126" t="s">
        <v>96</v>
      </c>
      <c r="E14" s="131"/>
      <c r="F14" s="131"/>
      <c r="G14" s="131"/>
      <c r="H14" s="131"/>
    </row>
    <row r="15" spans="1:9" s="123" customFormat="1" ht="18.75" x14ac:dyDescent="0.3">
      <c r="A15" s="132" t="s">
        <v>12</v>
      </c>
      <c r="B15" s="121"/>
      <c r="C15" s="133"/>
      <c r="D15" s="134" t="s">
        <v>94</v>
      </c>
      <c r="E15" s="135"/>
      <c r="F15" s="121"/>
      <c r="G15" s="134"/>
      <c r="H15" s="134" t="s">
        <v>97</v>
      </c>
    </row>
    <row r="16" spans="1:9" s="138" customFormat="1" ht="22.5" customHeight="1" x14ac:dyDescent="0.25">
      <c r="A16" s="246" t="s">
        <v>1</v>
      </c>
      <c r="B16" s="246" t="s">
        <v>2</v>
      </c>
      <c r="C16" s="246" t="s">
        <v>3</v>
      </c>
      <c r="D16" s="246" t="s">
        <v>61</v>
      </c>
      <c r="E16" s="246"/>
      <c r="F16" s="246"/>
      <c r="G16" s="246"/>
      <c r="H16" s="246" t="s">
        <v>13</v>
      </c>
      <c r="I16" s="137"/>
    </row>
    <row r="17" spans="1:11" s="138" customFormat="1" ht="35.25" customHeight="1" x14ac:dyDescent="0.25">
      <c r="A17" s="246"/>
      <c r="B17" s="246"/>
      <c r="C17" s="246"/>
      <c r="D17" s="139" t="s">
        <v>14</v>
      </c>
      <c r="E17" s="139" t="s">
        <v>15</v>
      </c>
      <c r="F17" s="136" t="s">
        <v>16</v>
      </c>
      <c r="G17" s="136" t="s">
        <v>17</v>
      </c>
      <c r="H17" s="246"/>
    </row>
    <row r="18" spans="1:11" s="140" customFormat="1" ht="18.75" customHeight="1" x14ac:dyDescent="0.2">
      <c r="A18" s="136">
        <v>1</v>
      </c>
      <c r="B18" s="136">
        <v>2</v>
      </c>
      <c r="C18" s="136">
        <v>3</v>
      </c>
      <c r="D18" s="139">
        <v>4</v>
      </c>
      <c r="E18" s="139">
        <v>5</v>
      </c>
      <c r="F18" s="139">
        <v>6</v>
      </c>
      <c r="G18" s="139">
        <v>7</v>
      </c>
      <c r="H18" s="139">
        <v>8</v>
      </c>
    </row>
    <row r="19" spans="1:11" s="143" customFormat="1" ht="21.75" customHeight="1" x14ac:dyDescent="0.2">
      <c r="A19" s="141"/>
      <c r="B19" s="244" t="s">
        <v>18</v>
      </c>
      <c r="C19" s="244"/>
      <c r="D19" s="244"/>
      <c r="E19" s="244"/>
      <c r="F19" s="244"/>
      <c r="G19" s="244"/>
      <c r="H19" s="142"/>
    </row>
    <row r="20" spans="1:11" s="143" customFormat="1" ht="37.5" x14ac:dyDescent="0.2">
      <c r="A20" s="144">
        <v>1</v>
      </c>
      <c r="B20" s="145" t="s">
        <v>92</v>
      </c>
      <c r="C20" s="146" t="s">
        <v>93</v>
      </c>
      <c r="D20" s="147">
        <v>0</v>
      </c>
      <c r="E20" s="147">
        <v>0</v>
      </c>
      <c r="F20" s="147">
        <v>0</v>
      </c>
      <c r="G20" s="147">
        <v>0</v>
      </c>
      <c r="H20" s="148">
        <f>SUM(D20:G20)</f>
        <v>0</v>
      </c>
    </row>
    <row r="21" spans="1:11" s="143" customFormat="1" ht="18.75" hidden="1" x14ac:dyDescent="0.2">
      <c r="A21" s="144">
        <v>2</v>
      </c>
      <c r="B21" s="145"/>
      <c r="C21" s="146"/>
      <c r="D21" s="147">
        <v>0</v>
      </c>
      <c r="E21" s="147">
        <v>0</v>
      </c>
      <c r="F21" s="147">
        <v>0</v>
      </c>
      <c r="G21" s="147">
        <v>0</v>
      </c>
      <c r="H21" s="148">
        <f>SUM(D21:G21)</f>
        <v>0</v>
      </c>
    </row>
    <row r="22" spans="1:11" s="143" customFormat="1" ht="18.75" hidden="1" x14ac:dyDescent="0.2">
      <c r="A22" s="144">
        <v>3</v>
      </c>
      <c r="B22" s="145"/>
      <c r="C22" s="146"/>
      <c r="D22" s="147">
        <v>0</v>
      </c>
      <c r="E22" s="147">
        <v>0</v>
      </c>
      <c r="F22" s="147">
        <v>0</v>
      </c>
      <c r="G22" s="147">
        <v>0</v>
      </c>
      <c r="H22" s="148">
        <f t="shared" ref="H22:H25" si="0">SUM(D22:G22)</f>
        <v>0</v>
      </c>
    </row>
    <row r="23" spans="1:11" s="143" customFormat="1" ht="18.75" hidden="1" x14ac:dyDescent="0.2">
      <c r="A23" s="144">
        <v>4</v>
      </c>
      <c r="B23" s="145"/>
      <c r="C23" s="146"/>
      <c r="D23" s="147">
        <v>0</v>
      </c>
      <c r="E23" s="147">
        <v>0</v>
      </c>
      <c r="F23" s="147">
        <v>0</v>
      </c>
      <c r="G23" s="147">
        <v>0</v>
      </c>
      <c r="H23" s="148">
        <f t="shared" si="0"/>
        <v>0</v>
      </c>
    </row>
    <row r="24" spans="1:11" s="143" customFormat="1" ht="18.75" hidden="1" x14ac:dyDescent="0.2">
      <c r="A24" s="144">
        <v>5</v>
      </c>
      <c r="B24" s="145"/>
      <c r="C24" s="146"/>
      <c r="D24" s="147">
        <v>0</v>
      </c>
      <c r="E24" s="147">
        <v>0</v>
      </c>
      <c r="F24" s="147">
        <v>0</v>
      </c>
      <c r="G24" s="147">
        <v>0</v>
      </c>
      <c r="H24" s="148">
        <f t="shared" si="0"/>
        <v>0</v>
      </c>
    </row>
    <row r="25" spans="1:11" s="143" customFormat="1" ht="18.75" hidden="1" x14ac:dyDescent="0.2">
      <c r="A25" s="144">
        <v>6</v>
      </c>
      <c r="B25" s="145"/>
      <c r="C25" s="146"/>
      <c r="D25" s="147">
        <v>0</v>
      </c>
      <c r="E25" s="147">
        <v>0</v>
      </c>
      <c r="F25" s="147">
        <v>0</v>
      </c>
      <c r="G25" s="147">
        <v>0</v>
      </c>
      <c r="H25" s="148">
        <f t="shared" si="0"/>
        <v>0</v>
      </c>
    </row>
    <row r="26" spans="1:11" s="143" customFormat="1" ht="18.75" hidden="1" x14ac:dyDescent="0.2">
      <c r="A26" s="144">
        <v>7</v>
      </c>
      <c r="B26" s="145"/>
      <c r="C26" s="146"/>
      <c r="D26" s="147">
        <v>0</v>
      </c>
      <c r="E26" s="147">
        <v>0</v>
      </c>
      <c r="F26" s="147">
        <v>0</v>
      </c>
      <c r="G26" s="147">
        <v>0</v>
      </c>
      <c r="H26" s="148">
        <f>SUM(D26:G26)</f>
        <v>0</v>
      </c>
    </row>
    <row r="27" spans="1:11" s="150" customFormat="1" ht="18.75" x14ac:dyDescent="0.2">
      <c r="A27" s="230" t="s">
        <v>19</v>
      </c>
      <c r="B27" s="231"/>
      <c r="C27" s="232"/>
      <c r="D27" s="149">
        <f>SUM(D20:D26)</f>
        <v>0</v>
      </c>
      <c r="E27" s="149">
        <f>SUM(E20:E26)</f>
        <v>0</v>
      </c>
      <c r="F27" s="149">
        <f>SUM(F20:F26)</f>
        <v>0</v>
      </c>
      <c r="G27" s="149">
        <f>SUM(G20:G26)</f>
        <v>0</v>
      </c>
      <c r="H27" s="149">
        <f>SUM(H20:H26)</f>
        <v>0</v>
      </c>
    </row>
    <row r="28" spans="1:11" s="143" customFormat="1" ht="24" customHeight="1" x14ac:dyDescent="0.2">
      <c r="A28" s="141"/>
      <c r="B28" s="244" t="s">
        <v>4</v>
      </c>
      <c r="C28" s="244"/>
      <c r="D28" s="244"/>
      <c r="E28" s="244"/>
      <c r="F28" s="244"/>
      <c r="G28" s="244"/>
      <c r="H28" s="142"/>
      <c r="J28" s="151"/>
      <c r="K28" s="152"/>
    </row>
    <row r="29" spans="1:11" s="143" customFormat="1" ht="18.2" customHeight="1" x14ac:dyDescent="0.2">
      <c r="A29" s="153">
        <v>2</v>
      </c>
      <c r="B29" s="145" t="s">
        <v>71</v>
      </c>
      <c r="C29" s="154" t="s">
        <v>82</v>
      </c>
      <c r="D29" s="147">
        <v>117.07678</v>
      </c>
      <c r="E29" s="147">
        <v>8.1730599999999995</v>
      </c>
      <c r="F29" s="147">
        <v>0</v>
      </c>
      <c r="G29" s="147">
        <v>0</v>
      </c>
      <c r="H29" s="155">
        <f t="shared" ref="H29:H40" si="1">SUM(D29:G29)</f>
        <v>125.24984000000001</v>
      </c>
      <c r="I29" s="156"/>
    </row>
    <row r="30" spans="1:11" s="143" customFormat="1" ht="18.2" hidden="1" customHeight="1" x14ac:dyDescent="0.2">
      <c r="A30" s="153">
        <v>2</v>
      </c>
      <c r="B30" s="145"/>
      <c r="C30" s="154"/>
      <c r="D30" s="147">
        <v>0</v>
      </c>
      <c r="E30" s="147">
        <v>0</v>
      </c>
      <c r="F30" s="147">
        <v>0</v>
      </c>
      <c r="G30" s="147">
        <v>0</v>
      </c>
      <c r="H30" s="155">
        <f t="shared" si="1"/>
        <v>0</v>
      </c>
      <c r="I30" s="156"/>
    </row>
    <row r="31" spans="1:11" s="143" customFormat="1" ht="18.2" hidden="1" customHeight="1" x14ac:dyDescent="0.2">
      <c r="A31" s="153">
        <v>3</v>
      </c>
      <c r="B31" s="145"/>
      <c r="C31" s="154"/>
      <c r="D31" s="147">
        <v>0</v>
      </c>
      <c r="E31" s="147">
        <v>0</v>
      </c>
      <c r="F31" s="147">
        <v>0</v>
      </c>
      <c r="G31" s="147">
        <v>0</v>
      </c>
      <c r="H31" s="155">
        <f t="shared" si="1"/>
        <v>0</v>
      </c>
      <c r="I31" s="156"/>
    </row>
    <row r="32" spans="1:11" s="143" customFormat="1" ht="18.2" hidden="1" customHeight="1" x14ac:dyDescent="0.2">
      <c r="A32" s="153">
        <v>4</v>
      </c>
      <c r="B32" s="145"/>
      <c r="C32" s="154"/>
      <c r="D32" s="147">
        <v>0</v>
      </c>
      <c r="E32" s="147">
        <v>0</v>
      </c>
      <c r="F32" s="147">
        <v>0</v>
      </c>
      <c r="G32" s="147">
        <v>0</v>
      </c>
      <c r="H32" s="155">
        <f t="shared" si="1"/>
        <v>0</v>
      </c>
      <c r="I32" s="156"/>
    </row>
    <row r="33" spans="1:11" s="143" customFormat="1" ht="18.2" hidden="1" customHeight="1" x14ac:dyDescent="0.2">
      <c r="A33" s="153">
        <v>5</v>
      </c>
      <c r="B33" s="145"/>
      <c r="C33" s="154"/>
      <c r="D33" s="147">
        <v>0</v>
      </c>
      <c r="E33" s="147">
        <v>0</v>
      </c>
      <c r="F33" s="147">
        <v>0</v>
      </c>
      <c r="G33" s="147">
        <v>0</v>
      </c>
      <c r="H33" s="155">
        <f t="shared" si="1"/>
        <v>0</v>
      </c>
      <c r="I33" s="156"/>
    </row>
    <row r="34" spans="1:11" s="143" customFormat="1" ht="18.2" hidden="1" customHeight="1" x14ac:dyDescent="0.2">
      <c r="A34" s="153">
        <v>6</v>
      </c>
      <c r="B34" s="145"/>
      <c r="C34" s="154"/>
      <c r="D34" s="147">
        <v>0</v>
      </c>
      <c r="E34" s="147">
        <v>0</v>
      </c>
      <c r="F34" s="147">
        <v>0</v>
      </c>
      <c r="G34" s="147">
        <v>0</v>
      </c>
      <c r="H34" s="155">
        <f t="shared" si="1"/>
        <v>0</v>
      </c>
      <c r="I34" s="156"/>
    </row>
    <row r="35" spans="1:11" s="143" customFormat="1" ht="18.2" hidden="1" customHeight="1" x14ac:dyDescent="0.2">
      <c r="A35" s="153">
        <v>7</v>
      </c>
      <c r="B35" s="145"/>
      <c r="C35" s="154"/>
      <c r="D35" s="147">
        <v>0</v>
      </c>
      <c r="E35" s="147">
        <v>0</v>
      </c>
      <c r="F35" s="147">
        <v>0</v>
      </c>
      <c r="G35" s="147">
        <v>0</v>
      </c>
      <c r="H35" s="155">
        <f t="shared" si="1"/>
        <v>0</v>
      </c>
      <c r="I35" s="156"/>
    </row>
    <row r="36" spans="1:11" s="143" customFormat="1" ht="18.2" hidden="1" customHeight="1" x14ac:dyDescent="0.2">
      <c r="A36" s="153">
        <v>8</v>
      </c>
      <c r="B36" s="145"/>
      <c r="C36" s="154"/>
      <c r="D36" s="147">
        <v>0</v>
      </c>
      <c r="E36" s="147">
        <v>0</v>
      </c>
      <c r="F36" s="147">
        <v>0</v>
      </c>
      <c r="G36" s="147">
        <v>0</v>
      </c>
      <c r="H36" s="155">
        <f t="shared" si="1"/>
        <v>0</v>
      </c>
      <c r="I36" s="156"/>
    </row>
    <row r="37" spans="1:11" s="143" customFormat="1" ht="18.2" hidden="1" customHeight="1" x14ac:dyDescent="0.2">
      <c r="A37" s="153">
        <v>9</v>
      </c>
      <c r="B37" s="145"/>
      <c r="C37" s="154"/>
      <c r="D37" s="147">
        <v>0</v>
      </c>
      <c r="E37" s="147">
        <v>0</v>
      </c>
      <c r="F37" s="147">
        <v>0</v>
      </c>
      <c r="G37" s="147">
        <v>0</v>
      </c>
      <c r="H37" s="155">
        <f t="shared" si="1"/>
        <v>0</v>
      </c>
      <c r="I37" s="156"/>
    </row>
    <row r="38" spans="1:11" s="143" customFormat="1" ht="18.2" hidden="1" customHeight="1" x14ac:dyDescent="0.2">
      <c r="A38" s="153">
        <v>10</v>
      </c>
      <c r="B38" s="145"/>
      <c r="C38" s="154"/>
      <c r="D38" s="147">
        <v>0</v>
      </c>
      <c r="E38" s="147">
        <v>0</v>
      </c>
      <c r="F38" s="147">
        <v>0</v>
      </c>
      <c r="G38" s="147">
        <v>0</v>
      </c>
      <c r="H38" s="155">
        <f t="shared" si="1"/>
        <v>0</v>
      </c>
      <c r="I38" s="156"/>
    </row>
    <row r="39" spans="1:11" s="143" customFormat="1" ht="18.2" hidden="1" customHeight="1" x14ac:dyDescent="0.2">
      <c r="A39" s="153">
        <v>11</v>
      </c>
      <c r="B39" s="145"/>
      <c r="C39" s="154"/>
      <c r="D39" s="147">
        <v>0</v>
      </c>
      <c r="E39" s="147">
        <v>0</v>
      </c>
      <c r="F39" s="147">
        <v>0</v>
      </c>
      <c r="G39" s="147">
        <v>0</v>
      </c>
      <c r="H39" s="155">
        <f t="shared" si="1"/>
        <v>0</v>
      </c>
      <c r="I39" s="156"/>
    </row>
    <row r="40" spans="1:11" s="143" customFormat="1" ht="18.2" hidden="1" customHeight="1" x14ac:dyDescent="0.2">
      <c r="A40" s="153">
        <v>12</v>
      </c>
      <c r="B40" s="145"/>
      <c r="C40" s="154"/>
      <c r="D40" s="147">
        <v>0</v>
      </c>
      <c r="E40" s="147">
        <v>0</v>
      </c>
      <c r="F40" s="147">
        <v>0</v>
      </c>
      <c r="G40" s="147">
        <v>0</v>
      </c>
      <c r="H40" s="155">
        <f t="shared" si="1"/>
        <v>0</v>
      </c>
      <c r="I40" s="156"/>
    </row>
    <row r="41" spans="1:11" s="150" customFormat="1" ht="21" x14ac:dyDescent="0.2">
      <c r="A41" s="236" t="s">
        <v>20</v>
      </c>
      <c r="B41" s="237"/>
      <c r="C41" s="238"/>
      <c r="D41" s="157">
        <f>SUM(D29:D40)</f>
        <v>117.07678</v>
      </c>
      <c r="E41" s="157">
        <f>SUM(E29:E40)</f>
        <v>8.1730599999999995</v>
      </c>
      <c r="F41" s="157">
        <f>SUM(F29:F40)</f>
        <v>0</v>
      </c>
      <c r="G41" s="157">
        <f>SUM(G29:G40)</f>
        <v>0</v>
      </c>
      <c r="H41" s="157">
        <f>SUM(H29:H40)</f>
        <v>125.24984000000001</v>
      </c>
      <c r="I41" s="158"/>
      <c r="J41" s="159"/>
      <c r="K41" s="159"/>
    </row>
    <row r="42" spans="1:11" s="150" customFormat="1" ht="18.75" x14ac:dyDescent="0.2">
      <c r="A42" s="239" t="s">
        <v>21</v>
      </c>
      <c r="B42" s="240"/>
      <c r="C42" s="241"/>
      <c r="D42" s="161">
        <f>D27+D41</f>
        <v>117.07678</v>
      </c>
      <c r="E42" s="161">
        <f>E27+E41</f>
        <v>8.1730599999999995</v>
      </c>
      <c r="F42" s="161">
        <f>F27+F41</f>
        <v>0</v>
      </c>
      <c r="G42" s="161">
        <f>G27+G41</f>
        <v>0</v>
      </c>
      <c r="H42" s="161">
        <f>H27+H41</f>
        <v>125.24984000000001</v>
      </c>
      <c r="I42" s="158"/>
    </row>
    <row r="43" spans="1:11" s="150" customFormat="1" ht="21" hidden="1" customHeight="1" x14ac:dyDescent="0.2">
      <c r="A43" s="160"/>
      <c r="B43" s="242" t="s">
        <v>22</v>
      </c>
      <c r="C43" s="242"/>
      <c r="D43" s="242"/>
      <c r="E43" s="242"/>
      <c r="F43" s="242"/>
      <c r="G43" s="243"/>
      <c r="H43" s="162"/>
    </row>
    <row r="44" spans="1:11" s="150" customFormat="1" ht="18.75" hidden="1" x14ac:dyDescent="0.2">
      <c r="A44" s="153">
        <v>3</v>
      </c>
      <c r="B44" s="153"/>
      <c r="C44" s="153"/>
      <c r="D44" s="163"/>
      <c r="E44" s="163"/>
      <c r="F44" s="163"/>
      <c r="G44" s="163"/>
      <c r="H44" s="164">
        <f>SUM(D44:G44)</f>
        <v>0</v>
      </c>
    </row>
    <row r="45" spans="1:11" s="150" customFormat="1" ht="18.75" hidden="1" x14ac:dyDescent="0.2">
      <c r="A45" s="153">
        <v>8</v>
      </c>
      <c r="B45" s="153"/>
      <c r="C45" s="153"/>
      <c r="D45" s="163"/>
      <c r="E45" s="163"/>
      <c r="F45" s="163"/>
      <c r="G45" s="163"/>
      <c r="H45" s="164">
        <f>SUM(D45:G45)</f>
        <v>0</v>
      </c>
    </row>
    <row r="46" spans="1:11" s="150" customFormat="1" ht="18.75" hidden="1" x14ac:dyDescent="0.2">
      <c r="A46" s="153">
        <v>9</v>
      </c>
      <c r="B46" s="153"/>
      <c r="C46" s="153"/>
      <c r="D46" s="163"/>
      <c r="E46" s="163"/>
      <c r="F46" s="163"/>
      <c r="G46" s="163"/>
      <c r="H46" s="164">
        <f>SUM(D46:G46)</f>
        <v>0</v>
      </c>
    </row>
    <row r="47" spans="1:11" s="150" customFormat="1" ht="18.75" hidden="1" x14ac:dyDescent="0.2">
      <c r="A47" s="236" t="s">
        <v>23</v>
      </c>
      <c r="B47" s="237"/>
      <c r="C47" s="238"/>
      <c r="D47" s="165">
        <f>SUM(D44:D46)</f>
        <v>0</v>
      </c>
      <c r="E47" s="165">
        <f>SUM(E44:E46)</f>
        <v>0</v>
      </c>
      <c r="F47" s="165">
        <f>SUM(F44:F46)</f>
        <v>0</v>
      </c>
      <c r="G47" s="165">
        <f>SUM(G44:G46)</f>
        <v>0</v>
      </c>
      <c r="H47" s="165">
        <f>SUM(H44:H46)</f>
        <v>0</v>
      </c>
    </row>
    <row r="48" spans="1:11" s="150" customFormat="1" ht="18.75" hidden="1" x14ac:dyDescent="0.2">
      <c r="A48" s="239" t="s">
        <v>24</v>
      </c>
      <c r="B48" s="240"/>
      <c r="C48" s="241"/>
      <c r="D48" s="161">
        <f>D42+D47</f>
        <v>117.07678</v>
      </c>
      <c r="E48" s="161">
        <f>E42+E47</f>
        <v>8.1730599999999995</v>
      </c>
      <c r="F48" s="161">
        <f>F42+F47</f>
        <v>0</v>
      </c>
      <c r="G48" s="161">
        <f>G42+G47</f>
        <v>0</v>
      </c>
      <c r="H48" s="161">
        <f>H42+H47</f>
        <v>125.24984000000001</v>
      </c>
    </row>
    <row r="49" spans="1:8" s="150" customFormat="1" ht="22.5" hidden="1" customHeight="1" x14ac:dyDescent="0.2">
      <c r="A49" s="160"/>
      <c r="B49" s="242" t="s">
        <v>25</v>
      </c>
      <c r="C49" s="242"/>
      <c r="D49" s="242"/>
      <c r="E49" s="242"/>
      <c r="F49" s="242"/>
      <c r="G49" s="243"/>
      <c r="H49" s="162"/>
    </row>
    <row r="50" spans="1:8" s="150" customFormat="1" ht="18.75" hidden="1" x14ac:dyDescent="0.2">
      <c r="A50" s="153">
        <v>4</v>
      </c>
      <c r="B50" s="153"/>
      <c r="C50" s="153"/>
      <c r="D50" s="163"/>
      <c r="E50" s="163"/>
      <c r="F50" s="163"/>
      <c r="G50" s="163"/>
      <c r="H50" s="164">
        <f>SUM(D50:G50)</f>
        <v>0</v>
      </c>
    </row>
    <row r="51" spans="1:8" s="150" customFormat="1" ht="18.75" hidden="1" x14ac:dyDescent="0.2">
      <c r="A51" s="153">
        <v>11</v>
      </c>
      <c r="B51" s="153"/>
      <c r="C51" s="153"/>
      <c r="D51" s="163"/>
      <c r="E51" s="163"/>
      <c r="F51" s="163"/>
      <c r="G51" s="163"/>
      <c r="H51" s="164">
        <f>SUM(D51:G51)</f>
        <v>0</v>
      </c>
    </row>
    <row r="52" spans="1:8" s="150" customFormat="1" ht="18.75" hidden="1" x14ac:dyDescent="0.2">
      <c r="A52" s="153">
        <v>12</v>
      </c>
      <c r="B52" s="153"/>
      <c r="C52" s="153"/>
      <c r="D52" s="163"/>
      <c r="E52" s="163"/>
      <c r="F52" s="163"/>
      <c r="G52" s="163"/>
      <c r="H52" s="164">
        <f>SUM(D52:G52)</f>
        <v>0</v>
      </c>
    </row>
    <row r="53" spans="1:8" s="150" customFormat="1" ht="18.75" hidden="1" x14ac:dyDescent="0.2">
      <c r="A53" s="236" t="s">
        <v>26</v>
      </c>
      <c r="B53" s="237"/>
      <c r="C53" s="238"/>
      <c r="D53" s="165">
        <f>SUM(D50:D52)</f>
        <v>0</v>
      </c>
      <c r="E53" s="165">
        <f>SUM(E50:E52)</f>
        <v>0</v>
      </c>
      <c r="F53" s="165">
        <f>SUM(F50:F52)</f>
        <v>0</v>
      </c>
      <c r="G53" s="165">
        <f>SUM(G50:G52)</f>
        <v>0</v>
      </c>
      <c r="H53" s="165">
        <f>SUM(H50:H52)</f>
        <v>0</v>
      </c>
    </row>
    <row r="54" spans="1:8" s="150" customFormat="1" ht="18.75" hidden="1" x14ac:dyDescent="0.2">
      <c r="A54" s="239" t="s">
        <v>27</v>
      </c>
      <c r="B54" s="240"/>
      <c r="C54" s="241"/>
      <c r="D54" s="161">
        <f>D48+D53</f>
        <v>117.07678</v>
      </c>
      <c r="E54" s="161">
        <f>E48+E53</f>
        <v>8.1730599999999995</v>
      </c>
      <c r="F54" s="161">
        <f>F48+F53</f>
        <v>0</v>
      </c>
      <c r="G54" s="161">
        <f>G48+G53</f>
        <v>0</v>
      </c>
      <c r="H54" s="161">
        <f>H48+H53</f>
        <v>125.24984000000001</v>
      </c>
    </row>
    <row r="55" spans="1:8" s="150" customFormat="1" ht="24" hidden="1" customHeight="1" x14ac:dyDescent="0.2">
      <c r="A55" s="160"/>
      <c r="B55" s="242" t="s">
        <v>28</v>
      </c>
      <c r="C55" s="242"/>
      <c r="D55" s="242"/>
      <c r="E55" s="242"/>
      <c r="F55" s="242"/>
      <c r="G55" s="243"/>
      <c r="H55" s="162"/>
    </row>
    <row r="56" spans="1:8" s="150" customFormat="1" ht="18.75" hidden="1" x14ac:dyDescent="0.2">
      <c r="A56" s="153">
        <v>5</v>
      </c>
      <c r="B56" s="153"/>
      <c r="C56" s="153"/>
      <c r="D56" s="163"/>
      <c r="E56" s="163"/>
      <c r="F56" s="163"/>
      <c r="G56" s="163"/>
      <c r="H56" s="164">
        <f>SUM(D56:G56)</f>
        <v>0</v>
      </c>
    </row>
    <row r="57" spans="1:8" s="150" customFormat="1" ht="18.75" hidden="1" x14ac:dyDescent="0.2">
      <c r="A57" s="153">
        <v>14</v>
      </c>
      <c r="B57" s="153"/>
      <c r="C57" s="153"/>
      <c r="D57" s="163"/>
      <c r="E57" s="163"/>
      <c r="F57" s="163"/>
      <c r="G57" s="163"/>
      <c r="H57" s="164">
        <f>SUM(D57:G57)</f>
        <v>0</v>
      </c>
    </row>
    <row r="58" spans="1:8" s="150" customFormat="1" ht="18.75" hidden="1" x14ac:dyDescent="0.2">
      <c r="A58" s="153">
        <v>15</v>
      </c>
      <c r="B58" s="153"/>
      <c r="C58" s="153"/>
      <c r="D58" s="163"/>
      <c r="E58" s="163"/>
      <c r="F58" s="163"/>
      <c r="G58" s="163"/>
      <c r="H58" s="164">
        <f>SUM(D58:G58)</f>
        <v>0</v>
      </c>
    </row>
    <row r="59" spans="1:8" s="150" customFormat="1" ht="18.75" hidden="1" x14ac:dyDescent="0.2">
      <c r="A59" s="236" t="s">
        <v>29</v>
      </c>
      <c r="B59" s="237"/>
      <c r="C59" s="238"/>
      <c r="D59" s="165">
        <f>SUM(D56:D58)</f>
        <v>0</v>
      </c>
      <c r="E59" s="165">
        <f>SUM(E56:E58)</f>
        <v>0</v>
      </c>
      <c r="F59" s="165">
        <f>SUM(F56:F58)</f>
        <v>0</v>
      </c>
      <c r="G59" s="165">
        <f>SUM(G56:G58)</f>
        <v>0</v>
      </c>
      <c r="H59" s="165">
        <f>SUM(H56:H58)</f>
        <v>0</v>
      </c>
    </row>
    <row r="60" spans="1:8" s="150" customFormat="1" ht="18.75" hidden="1" x14ac:dyDescent="0.2">
      <c r="A60" s="239" t="s">
        <v>30</v>
      </c>
      <c r="B60" s="240"/>
      <c r="C60" s="241"/>
      <c r="D60" s="161">
        <f>D54+D59</f>
        <v>117.07678</v>
      </c>
      <c r="E60" s="161">
        <f>E54+E59</f>
        <v>8.1730599999999995</v>
      </c>
      <c r="F60" s="161">
        <f>F54+F59</f>
        <v>0</v>
      </c>
      <c r="G60" s="161">
        <f>G54+G59</f>
        <v>0</v>
      </c>
      <c r="H60" s="161">
        <f>H54+H59</f>
        <v>125.24984000000001</v>
      </c>
    </row>
    <row r="61" spans="1:8" s="150" customFormat="1" ht="21" hidden="1" customHeight="1" x14ac:dyDescent="0.2">
      <c r="A61" s="160"/>
      <c r="B61" s="242" t="s">
        <v>31</v>
      </c>
      <c r="C61" s="242"/>
      <c r="D61" s="242"/>
      <c r="E61" s="242"/>
      <c r="F61" s="242"/>
      <c r="G61" s="243"/>
      <c r="H61" s="162"/>
    </row>
    <row r="62" spans="1:8" s="150" customFormat="1" ht="18.75" hidden="1" x14ac:dyDescent="0.2">
      <c r="A62" s="153">
        <v>6</v>
      </c>
      <c r="B62" s="153"/>
      <c r="C62" s="153"/>
      <c r="D62" s="163"/>
      <c r="E62" s="163"/>
      <c r="F62" s="163"/>
      <c r="G62" s="163"/>
      <c r="H62" s="164">
        <f>SUM(D62:G62)</f>
        <v>0</v>
      </c>
    </row>
    <row r="63" spans="1:8" s="150" customFormat="1" ht="18.75" hidden="1" x14ac:dyDescent="0.2">
      <c r="A63" s="153">
        <v>17</v>
      </c>
      <c r="B63" s="153"/>
      <c r="C63" s="153"/>
      <c r="D63" s="163"/>
      <c r="E63" s="163"/>
      <c r="F63" s="163"/>
      <c r="G63" s="163"/>
      <c r="H63" s="164">
        <f>SUM(D63:G63)</f>
        <v>0</v>
      </c>
    </row>
    <row r="64" spans="1:8" s="150" customFormat="1" ht="18.75" hidden="1" x14ac:dyDescent="0.2">
      <c r="A64" s="153">
        <v>18</v>
      </c>
      <c r="B64" s="153"/>
      <c r="C64" s="153"/>
      <c r="D64" s="163"/>
      <c r="E64" s="163"/>
      <c r="F64" s="163"/>
      <c r="G64" s="163"/>
      <c r="H64" s="164">
        <f>SUM(D64:G64)</f>
        <v>0</v>
      </c>
    </row>
    <row r="65" spans="1:11" s="150" customFormat="1" ht="18.75" hidden="1" x14ac:dyDescent="0.2">
      <c r="A65" s="236" t="s">
        <v>32</v>
      </c>
      <c r="B65" s="237"/>
      <c r="C65" s="238"/>
      <c r="D65" s="165">
        <f>SUM(D62:D64)</f>
        <v>0</v>
      </c>
      <c r="E65" s="165">
        <f>SUM(E62:E64)</f>
        <v>0</v>
      </c>
      <c r="F65" s="165">
        <f>SUM(F62:F64)</f>
        <v>0</v>
      </c>
      <c r="G65" s="165">
        <f>SUM(G62:G64)</f>
        <v>0</v>
      </c>
      <c r="H65" s="165">
        <f>SUM(H62:H64)</f>
        <v>0</v>
      </c>
    </row>
    <row r="66" spans="1:11" s="150" customFormat="1" ht="18.75" hidden="1" x14ac:dyDescent="0.2">
      <c r="A66" s="239" t="s">
        <v>33</v>
      </c>
      <c r="B66" s="240"/>
      <c r="C66" s="241"/>
      <c r="D66" s="161">
        <f>D60+D65</f>
        <v>117.07678</v>
      </c>
      <c r="E66" s="161">
        <f>E60+E65</f>
        <v>8.1730599999999995</v>
      </c>
      <c r="F66" s="161">
        <f>F60+F65</f>
        <v>0</v>
      </c>
      <c r="G66" s="161">
        <f>G60+G65</f>
        <v>0</v>
      </c>
      <c r="H66" s="161">
        <f>H60+H65</f>
        <v>125.24984000000001</v>
      </c>
    </row>
    <row r="67" spans="1:11" s="150" customFormat="1" ht="29.1" hidden="1" customHeight="1" x14ac:dyDescent="0.2">
      <c r="A67" s="160"/>
      <c r="B67" s="242" t="s">
        <v>34</v>
      </c>
      <c r="C67" s="242"/>
      <c r="D67" s="242"/>
      <c r="E67" s="242"/>
      <c r="F67" s="242"/>
      <c r="G67" s="243"/>
      <c r="H67" s="162"/>
    </row>
    <row r="68" spans="1:11" s="150" customFormat="1" ht="18.75" hidden="1" x14ac:dyDescent="0.2">
      <c r="A68" s="153">
        <v>7</v>
      </c>
      <c r="B68" s="153"/>
      <c r="C68" s="153"/>
      <c r="D68" s="163"/>
      <c r="E68" s="163"/>
      <c r="F68" s="163"/>
      <c r="G68" s="163"/>
      <c r="H68" s="164">
        <f>SUM(D68:G68)</f>
        <v>0</v>
      </c>
    </row>
    <row r="69" spans="1:11" s="150" customFormat="1" ht="18.75" hidden="1" x14ac:dyDescent="0.2">
      <c r="A69" s="153">
        <v>20</v>
      </c>
      <c r="B69" s="153"/>
      <c r="C69" s="153"/>
      <c r="D69" s="163"/>
      <c r="E69" s="163"/>
      <c r="F69" s="163"/>
      <c r="G69" s="163"/>
      <c r="H69" s="164">
        <f>SUM(D69:G69)</f>
        <v>0</v>
      </c>
    </row>
    <row r="70" spans="1:11" s="150" customFormat="1" ht="18.75" hidden="1" x14ac:dyDescent="0.2">
      <c r="A70" s="153">
        <v>21</v>
      </c>
      <c r="B70" s="153"/>
      <c r="C70" s="153"/>
      <c r="D70" s="163"/>
      <c r="E70" s="163"/>
      <c r="F70" s="163"/>
      <c r="G70" s="163"/>
      <c r="H70" s="164">
        <f>SUM(D70:G70)</f>
        <v>0</v>
      </c>
    </row>
    <row r="71" spans="1:11" s="150" customFormat="1" ht="18.75" hidden="1" x14ac:dyDescent="0.2">
      <c r="A71" s="236" t="s">
        <v>35</v>
      </c>
      <c r="B71" s="237"/>
      <c r="C71" s="238"/>
      <c r="D71" s="165">
        <f>SUM(D68:D70)</f>
        <v>0</v>
      </c>
      <c r="E71" s="165">
        <f>SUM(E68:E70)</f>
        <v>0</v>
      </c>
      <c r="F71" s="165">
        <f>SUM(F68:F70)</f>
        <v>0</v>
      </c>
      <c r="G71" s="165">
        <f>SUM(G68:G70)</f>
        <v>0</v>
      </c>
      <c r="H71" s="165">
        <f>SUM(H68:H70)</f>
        <v>0</v>
      </c>
    </row>
    <row r="72" spans="1:11" s="150" customFormat="1" ht="18.75" hidden="1" x14ac:dyDescent="0.2">
      <c r="A72" s="239" t="s">
        <v>36</v>
      </c>
      <c r="B72" s="240"/>
      <c r="C72" s="241"/>
      <c r="D72" s="161">
        <f>D66+D71</f>
        <v>117.07678</v>
      </c>
      <c r="E72" s="161">
        <f>E66+E71</f>
        <v>8.1730599999999995</v>
      </c>
      <c r="F72" s="161">
        <f>F66+F71</f>
        <v>0</v>
      </c>
      <c r="G72" s="161">
        <f>G66+G71</f>
        <v>0</v>
      </c>
      <c r="H72" s="161">
        <f>H66+H71</f>
        <v>125.24984000000001</v>
      </c>
    </row>
    <row r="73" spans="1:11" s="143" customFormat="1" ht="28.5" customHeight="1" x14ac:dyDescent="0.2">
      <c r="A73" s="166"/>
      <c r="B73" s="242" t="s">
        <v>5</v>
      </c>
      <c r="C73" s="242"/>
      <c r="D73" s="242"/>
      <c r="E73" s="242"/>
      <c r="F73" s="242"/>
      <c r="G73" s="242"/>
      <c r="H73" s="167"/>
    </row>
    <row r="74" spans="1:11" s="143" customFormat="1" ht="56.25" x14ac:dyDescent="0.2">
      <c r="A74" s="153">
        <v>3</v>
      </c>
      <c r="B74" s="72" t="s">
        <v>74</v>
      </c>
      <c r="C74" s="73" t="s">
        <v>77</v>
      </c>
      <c r="D74" s="147">
        <f>ROUND(D72*2.5%,5)*0</f>
        <v>0</v>
      </c>
      <c r="E74" s="147">
        <f>ROUND(E72*2.5%,5)*0</f>
        <v>0</v>
      </c>
      <c r="F74" s="147">
        <v>0</v>
      </c>
      <c r="G74" s="147">
        <v>0</v>
      </c>
      <c r="H74" s="155">
        <f t="shared" ref="H74" si="2">SUM(D74:G74)</f>
        <v>0</v>
      </c>
    </row>
    <row r="75" spans="1:11" s="143" customFormat="1" ht="18.75" hidden="1" x14ac:dyDescent="0.2">
      <c r="A75" s="168">
        <v>4</v>
      </c>
      <c r="B75" s="169"/>
      <c r="C75" s="170"/>
      <c r="D75" s="147">
        <v>0</v>
      </c>
      <c r="E75" s="147">
        <v>0</v>
      </c>
      <c r="F75" s="147">
        <v>0</v>
      </c>
      <c r="G75" s="147">
        <v>0</v>
      </c>
      <c r="H75" s="155">
        <f>SUM(D75:G75)</f>
        <v>0</v>
      </c>
    </row>
    <row r="76" spans="1:11" s="143" customFormat="1" ht="18.75" hidden="1" x14ac:dyDescent="0.2">
      <c r="A76" s="168">
        <v>5</v>
      </c>
      <c r="B76" s="169"/>
      <c r="C76" s="170"/>
      <c r="D76" s="147">
        <v>0</v>
      </c>
      <c r="E76" s="147">
        <v>0</v>
      </c>
      <c r="F76" s="147">
        <v>0</v>
      </c>
      <c r="G76" s="147">
        <v>0</v>
      </c>
      <c r="H76" s="155">
        <f>SUM(D76:G76)</f>
        <v>0</v>
      </c>
    </row>
    <row r="77" spans="1:11" s="143" customFormat="1" ht="18.75" x14ac:dyDescent="0.2">
      <c r="A77" s="236" t="s">
        <v>37</v>
      </c>
      <c r="B77" s="237"/>
      <c r="C77" s="238"/>
      <c r="D77" s="157">
        <f>SUM(D74:D76)</f>
        <v>0</v>
      </c>
      <c r="E77" s="157">
        <f>SUM(E74:E76)</f>
        <v>0</v>
      </c>
      <c r="F77" s="157">
        <f>SUM(F74:F76)</f>
        <v>0</v>
      </c>
      <c r="G77" s="157">
        <f>SUM(G74:G76)</f>
        <v>0</v>
      </c>
      <c r="H77" s="157">
        <f>SUM(H74:H76)</f>
        <v>0</v>
      </c>
    </row>
    <row r="78" spans="1:11" s="143" customFormat="1" ht="18.75" x14ac:dyDescent="0.2">
      <c r="A78" s="239" t="s">
        <v>38</v>
      </c>
      <c r="B78" s="240"/>
      <c r="C78" s="241"/>
      <c r="D78" s="161">
        <f>D72+D77</f>
        <v>117.07678</v>
      </c>
      <c r="E78" s="161">
        <f>E72+E77</f>
        <v>8.1730599999999995</v>
      </c>
      <c r="F78" s="161">
        <f>F72+F77</f>
        <v>0</v>
      </c>
      <c r="G78" s="161">
        <f>G72+G77</f>
        <v>0</v>
      </c>
      <c r="H78" s="161">
        <f>H72+H77</f>
        <v>125.24984000000001</v>
      </c>
    </row>
    <row r="79" spans="1:11" s="143" customFormat="1" ht="29.1" customHeight="1" x14ac:dyDescent="0.2">
      <c r="A79" s="166"/>
      <c r="B79" s="242" t="s">
        <v>6</v>
      </c>
      <c r="C79" s="242"/>
      <c r="D79" s="242"/>
      <c r="E79" s="242"/>
      <c r="F79" s="242"/>
      <c r="G79" s="242"/>
      <c r="H79" s="167"/>
    </row>
    <row r="80" spans="1:11" s="143" customFormat="1" ht="56.25" x14ac:dyDescent="0.2">
      <c r="A80" s="153">
        <v>4</v>
      </c>
      <c r="B80" s="171" t="s">
        <v>73</v>
      </c>
      <c r="C80" s="171" t="s">
        <v>7</v>
      </c>
      <c r="D80" s="147">
        <f>ROUND(D78*1.9%,5)</f>
        <v>2.2244600000000001</v>
      </c>
      <c r="E80" s="147">
        <f>ROUND(E78*1.9%,5)</f>
        <v>0.15529000000000001</v>
      </c>
      <c r="F80" s="147">
        <v>0</v>
      </c>
      <c r="G80" s="147">
        <v>0</v>
      </c>
      <c r="H80" s="155">
        <f t="shared" ref="H80" si="3">SUM(D80:G80)</f>
        <v>2.37975</v>
      </c>
      <c r="J80" s="151" t="s">
        <v>70</v>
      </c>
      <c r="K80" s="152">
        <f>ROUND((D42*1000*1.019),2)+ROUND((E42*1000*1.019),2)+(G91*1000)</f>
        <v>150044.79</v>
      </c>
    </row>
    <row r="81" spans="1:11" s="143" customFormat="1" ht="18" customHeight="1" x14ac:dyDescent="0.2">
      <c r="A81" s="168">
        <v>5</v>
      </c>
      <c r="B81" s="145" t="s">
        <v>72</v>
      </c>
      <c r="C81" s="154" t="s">
        <v>81</v>
      </c>
      <c r="D81" s="147"/>
      <c r="E81" s="147"/>
      <c r="F81" s="147"/>
      <c r="G81" s="147">
        <v>22.415199999999999</v>
      </c>
      <c r="H81" s="155">
        <f>G81</f>
        <v>22.415199999999999</v>
      </c>
      <c r="I81" s="172"/>
      <c r="J81" s="151" t="s">
        <v>69</v>
      </c>
      <c r="K81" s="152">
        <f>F41*1000</f>
        <v>0</v>
      </c>
    </row>
    <row r="82" spans="1:11" s="143" customFormat="1" ht="18.2" hidden="1" customHeight="1" x14ac:dyDescent="0.2">
      <c r="A82" s="168">
        <v>6</v>
      </c>
      <c r="B82" s="145"/>
      <c r="C82" s="154"/>
      <c r="D82" s="147"/>
      <c r="E82" s="147"/>
      <c r="F82" s="147"/>
      <c r="G82" s="147">
        <v>0</v>
      </c>
      <c r="H82" s="155">
        <f t="shared" ref="H82:H90" si="4">G82</f>
        <v>0</v>
      </c>
      <c r="I82" s="172"/>
      <c r="J82" s="151"/>
      <c r="K82" s="152"/>
    </row>
    <row r="83" spans="1:11" s="143" customFormat="1" ht="18.2" hidden="1" customHeight="1" x14ac:dyDescent="0.2">
      <c r="A83" s="168">
        <v>7</v>
      </c>
      <c r="B83" s="145"/>
      <c r="C83" s="154"/>
      <c r="D83" s="147"/>
      <c r="E83" s="147"/>
      <c r="F83" s="147"/>
      <c r="G83" s="147">
        <v>0</v>
      </c>
      <c r="H83" s="155">
        <f t="shared" si="4"/>
        <v>0</v>
      </c>
      <c r="I83" s="172"/>
      <c r="J83" s="151"/>
      <c r="K83" s="152"/>
    </row>
    <row r="84" spans="1:11" s="143" customFormat="1" ht="18.2" hidden="1" customHeight="1" x14ac:dyDescent="0.2">
      <c r="A84" s="168">
        <v>8</v>
      </c>
      <c r="B84" s="145"/>
      <c r="C84" s="154"/>
      <c r="D84" s="147"/>
      <c r="E84" s="147"/>
      <c r="F84" s="147"/>
      <c r="G84" s="147">
        <v>0</v>
      </c>
      <c r="H84" s="155">
        <f t="shared" si="4"/>
        <v>0</v>
      </c>
      <c r="I84" s="172"/>
      <c r="J84" s="151"/>
      <c r="K84" s="152"/>
    </row>
    <row r="85" spans="1:11" s="143" customFormat="1" ht="18.2" hidden="1" customHeight="1" x14ac:dyDescent="0.2">
      <c r="A85" s="168">
        <v>9</v>
      </c>
      <c r="B85" s="145"/>
      <c r="C85" s="154"/>
      <c r="D85" s="147"/>
      <c r="E85" s="147"/>
      <c r="F85" s="147"/>
      <c r="G85" s="147">
        <v>0</v>
      </c>
      <c r="H85" s="155">
        <f t="shared" si="4"/>
        <v>0</v>
      </c>
      <c r="I85" s="172"/>
      <c r="J85" s="151"/>
      <c r="K85" s="152"/>
    </row>
    <row r="86" spans="1:11" s="143" customFormat="1" ht="18.2" hidden="1" customHeight="1" x14ac:dyDescent="0.2">
      <c r="A86" s="168">
        <v>10</v>
      </c>
      <c r="B86" s="145"/>
      <c r="C86" s="154"/>
      <c r="D86" s="147"/>
      <c r="E86" s="147"/>
      <c r="F86" s="147"/>
      <c r="G86" s="147">
        <v>0</v>
      </c>
      <c r="H86" s="155">
        <f t="shared" si="4"/>
        <v>0</v>
      </c>
      <c r="I86" s="172"/>
      <c r="J86" s="151"/>
      <c r="K86" s="152"/>
    </row>
    <row r="87" spans="1:11" s="143" customFormat="1" ht="18.2" hidden="1" customHeight="1" x14ac:dyDescent="0.2">
      <c r="A87" s="168">
        <v>11</v>
      </c>
      <c r="B87" s="145"/>
      <c r="C87" s="154"/>
      <c r="D87" s="147"/>
      <c r="E87" s="147"/>
      <c r="F87" s="147"/>
      <c r="G87" s="147">
        <v>0</v>
      </c>
      <c r="H87" s="155">
        <f t="shared" si="4"/>
        <v>0</v>
      </c>
      <c r="I87" s="172"/>
      <c r="J87" s="151"/>
      <c r="K87" s="152"/>
    </row>
    <row r="88" spans="1:11" s="143" customFormat="1" ht="18.2" hidden="1" customHeight="1" x14ac:dyDescent="0.2">
      <c r="A88" s="168">
        <v>12</v>
      </c>
      <c r="B88" s="145"/>
      <c r="C88" s="154"/>
      <c r="D88" s="147"/>
      <c r="E88" s="147"/>
      <c r="F88" s="147"/>
      <c r="G88" s="147">
        <v>0</v>
      </c>
      <c r="H88" s="155">
        <f t="shared" si="4"/>
        <v>0</v>
      </c>
      <c r="I88" s="172"/>
      <c r="J88" s="151"/>
      <c r="K88" s="152"/>
    </row>
    <row r="89" spans="1:11" s="143" customFormat="1" ht="18.2" hidden="1" customHeight="1" x14ac:dyDescent="0.2">
      <c r="A89" s="168">
        <v>13</v>
      </c>
      <c r="B89" s="145"/>
      <c r="C89" s="154"/>
      <c r="D89" s="147"/>
      <c r="E89" s="147"/>
      <c r="F89" s="147"/>
      <c r="G89" s="147">
        <v>0</v>
      </c>
      <c r="H89" s="155">
        <f t="shared" si="4"/>
        <v>0</v>
      </c>
      <c r="I89" s="172"/>
      <c r="J89" s="151"/>
      <c r="K89" s="152"/>
    </row>
    <row r="90" spans="1:11" s="143" customFormat="1" ht="18.2" hidden="1" customHeight="1" x14ac:dyDescent="0.2">
      <c r="A90" s="168">
        <v>14</v>
      </c>
      <c r="B90" s="145"/>
      <c r="C90" s="154"/>
      <c r="D90" s="147"/>
      <c r="E90" s="147"/>
      <c r="F90" s="147"/>
      <c r="G90" s="147">
        <v>0</v>
      </c>
      <c r="H90" s="155">
        <f t="shared" si="4"/>
        <v>0</v>
      </c>
      <c r="I90" s="172"/>
      <c r="J90" s="151"/>
      <c r="K90" s="152"/>
    </row>
    <row r="91" spans="1:11" s="143" customFormat="1" ht="18.75" x14ac:dyDescent="0.2">
      <c r="A91" s="236" t="s">
        <v>39</v>
      </c>
      <c r="B91" s="237"/>
      <c r="C91" s="238"/>
      <c r="D91" s="157">
        <f>SUM(D80:D81)</f>
        <v>2.2244600000000001</v>
      </c>
      <c r="E91" s="157">
        <f>SUM(E80:E81)</f>
        <v>0.15529000000000001</v>
      </c>
      <c r="F91" s="157">
        <f>SUM(F80:F81)</f>
        <v>0</v>
      </c>
      <c r="G91" s="157">
        <f>SUM(G80:G90)</f>
        <v>22.415199999999999</v>
      </c>
      <c r="H91" s="157">
        <f>SUM(H80:H90)</f>
        <v>24.79495</v>
      </c>
      <c r="I91" s="173" t="s">
        <v>70</v>
      </c>
      <c r="J91" s="173"/>
    </row>
    <row r="92" spans="1:11" s="143" customFormat="1" ht="18.75" x14ac:dyDescent="0.2">
      <c r="A92" s="239" t="s">
        <v>40</v>
      </c>
      <c r="B92" s="240"/>
      <c r="C92" s="241"/>
      <c r="D92" s="161">
        <f>D78+D91</f>
        <v>119.30123999999999</v>
      </c>
      <c r="E92" s="161">
        <f>E78+E91</f>
        <v>8.3283500000000004</v>
      </c>
      <c r="F92" s="161">
        <f>F78+F91</f>
        <v>0</v>
      </c>
      <c r="G92" s="161">
        <f>G78+G91</f>
        <v>22.415199999999999</v>
      </c>
      <c r="H92" s="161">
        <f>H78+H91</f>
        <v>150.04479000000001</v>
      </c>
      <c r="I92" s="174">
        <f>K80+K81</f>
        <v>150044.79</v>
      </c>
      <c r="J92" s="175"/>
    </row>
    <row r="93" spans="1:11" s="143" customFormat="1" ht="28.5" customHeight="1" x14ac:dyDescent="0.2">
      <c r="A93" s="176"/>
      <c r="B93" s="227" t="s">
        <v>41</v>
      </c>
      <c r="C93" s="227"/>
      <c r="D93" s="227"/>
      <c r="E93" s="227"/>
      <c r="F93" s="227"/>
      <c r="G93" s="227"/>
      <c r="H93" s="144"/>
    </row>
    <row r="94" spans="1:11" s="143" customFormat="1" ht="56.25" x14ac:dyDescent="0.2">
      <c r="A94" s="144">
        <v>6</v>
      </c>
      <c r="B94" s="177" t="s">
        <v>60</v>
      </c>
      <c r="C94" s="178" t="s">
        <v>59</v>
      </c>
      <c r="D94" s="179"/>
      <c r="E94" s="179"/>
      <c r="F94" s="179"/>
      <c r="G94" s="179">
        <f>ROUND(H92*0.0214,5)</f>
        <v>3.21096</v>
      </c>
      <c r="H94" s="148">
        <f>SUM(D94:G94)</f>
        <v>3.21096</v>
      </c>
    </row>
    <row r="95" spans="1:11" s="143" customFormat="1" ht="60" customHeight="1" x14ac:dyDescent="0.2">
      <c r="A95" s="180">
        <v>7</v>
      </c>
      <c r="B95" s="177" t="s">
        <v>85</v>
      </c>
      <c r="C95" s="181" t="s">
        <v>86</v>
      </c>
      <c r="D95" s="179"/>
      <c r="E95" s="179"/>
      <c r="F95" s="179"/>
      <c r="G95" s="179">
        <f>ROUND((H92+H109)*0.0393,5)</f>
        <v>5.8967599999999996</v>
      </c>
      <c r="H95" s="148">
        <f>SUM(D95:G95)</f>
        <v>5.8967599999999996</v>
      </c>
    </row>
    <row r="96" spans="1:11" s="143" customFormat="1" ht="18.75" hidden="1" x14ac:dyDescent="0.2">
      <c r="A96" s="180">
        <v>30</v>
      </c>
      <c r="B96" s="177"/>
      <c r="C96" s="181"/>
      <c r="D96" s="179"/>
      <c r="E96" s="179"/>
      <c r="F96" s="179"/>
      <c r="G96" s="179"/>
      <c r="H96" s="148">
        <f>SUM(D96:G96)</f>
        <v>0</v>
      </c>
    </row>
    <row r="97" spans="1:13" s="143" customFormat="1" ht="18.75" x14ac:dyDescent="0.2">
      <c r="A97" s="230" t="s">
        <v>42</v>
      </c>
      <c r="B97" s="231"/>
      <c r="C97" s="232"/>
      <c r="D97" s="182">
        <f>SUM(D94:D96)</f>
        <v>0</v>
      </c>
      <c r="E97" s="182">
        <f>SUM(E94:E96)</f>
        <v>0</v>
      </c>
      <c r="F97" s="182">
        <f>SUM(F94:F96)</f>
        <v>0</v>
      </c>
      <c r="G97" s="182">
        <f>SUM(G94:G96)</f>
        <v>9.1077200000000005</v>
      </c>
      <c r="H97" s="182">
        <f>SUM(D97:G97)</f>
        <v>9.1077200000000005</v>
      </c>
    </row>
    <row r="98" spans="1:13" s="143" customFormat="1" ht="18.75" x14ac:dyDescent="0.2">
      <c r="A98" s="233" t="s">
        <v>43</v>
      </c>
      <c r="B98" s="234"/>
      <c r="C98" s="235"/>
      <c r="D98" s="149">
        <f>D92+D97</f>
        <v>119.30123999999999</v>
      </c>
      <c r="E98" s="149">
        <f>E92+E97</f>
        <v>8.3283500000000004</v>
      </c>
      <c r="F98" s="149">
        <f>F92+F97</f>
        <v>0</v>
      </c>
      <c r="G98" s="149">
        <f>G92+G97</f>
        <v>31.522919999999999</v>
      </c>
      <c r="H98" s="161">
        <f>H92+H97</f>
        <v>159.15251000000001</v>
      </c>
    </row>
    <row r="99" spans="1:13" s="143" customFormat="1" ht="28.5" hidden="1" customHeight="1" x14ac:dyDescent="0.2">
      <c r="A99" s="176"/>
      <c r="B99" s="227" t="s">
        <v>44</v>
      </c>
      <c r="C99" s="227"/>
      <c r="D99" s="227"/>
      <c r="E99" s="227"/>
      <c r="F99" s="227"/>
      <c r="G99" s="227"/>
      <c r="H99" s="153"/>
    </row>
    <row r="100" spans="1:13" s="143" customFormat="1" ht="18.75" hidden="1" x14ac:dyDescent="0.2">
      <c r="A100" s="180">
        <v>13</v>
      </c>
      <c r="B100" s="177"/>
      <c r="C100" s="181"/>
      <c r="D100" s="183"/>
      <c r="E100" s="183"/>
      <c r="F100" s="183"/>
      <c r="G100" s="183"/>
      <c r="H100" s="164">
        <f>SUM(D100:G100)</f>
        <v>0</v>
      </c>
    </row>
    <row r="101" spans="1:13" s="143" customFormat="1" ht="18.75" hidden="1" x14ac:dyDescent="0.2">
      <c r="A101" s="180">
        <v>32</v>
      </c>
      <c r="B101" s="177"/>
      <c r="C101" s="181"/>
      <c r="D101" s="183"/>
      <c r="E101" s="183"/>
      <c r="F101" s="183"/>
      <c r="G101" s="183"/>
      <c r="H101" s="164">
        <f>SUM(D101:G101)</f>
        <v>0</v>
      </c>
    </row>
    <row r="102" spans="1:13" s="143" customFormat="1" ht="18.75" hidden="1" x14ac:dyDescent="0.2">
      <c r="A102" s="180">
        <v>33</v>
      </c>
      <c r="B102" s="177"/>
      <c r="C102" s="181"/>
      <c r="D102" s="183"/>
      <c r="E102" s="183"/>
      <c r="F102" s="183"/>
      <c r="G102" s="183"/>
      <c r="H102" s="164">
        <f>SUM(D102:G102)</f>
        <v>0</v>
      </c>
    </row>
    <row r="103" spans="1:13" s="143" customFormat="1" ht="18.75" hidden="1" x14ac:dyDescent="0.2">
      <c r="A103" s="230" t="s">
        <v>42</v>
      </c>
      <c r="B103" s="231"/>
      <c r="C103" s="232"/>
      <c r="D103" s="184">
        <f>SUM(D100:D102)</f>
        <v>0</v>
      </c>
      <c r="E103" s="184">
        <f>SUM(E100:E102)</f>
        <v>0</v>
      </c>
      <c r="F103" s="184">
        <f>SUM(F100:F102)</f>
        <v>0</v>
      </c>
      <c r="G103" s="184">
        <f>SUM(G100:G102)</f>
        <v>0</v>
      </c>
      <c r="H103" s="165">
        <f>SUM(D103:G103)</f>
        <v>0</v>
      </c>
    </row>
    <row r="104" spans="1:13" s="143" customFormat="1" ht="18.75" hidden="1" x14ac:dyDescent="0.2">
      <c r="A104" s="233" t="s">
        <v>45</v>
      </c>
      <c r="B104" s="234"/>
      <c r="C104" s="235"/>
      <c r="D104" s="185">
        <f>D98+D103</f>
        <v>119.30123999999999</v>
      </c>
      <c r="E104" s="185">
        <f>E98+E103</f>
        <v>8.3283500000000004</v>
      </c>
      <c r="F104" s="185">
        <f>F98+F103</f>
        <v>0</v>
      </c>
      <c r="G104" s="185">
        <f>G98+G103</f>
        <v>31.522919999999999</v>
      </c>
      <c r="H104" s="186">
        <f>H98+H103</f>
        <v>159.15251000000001</v>
      </c>
    </row>
    <row r="105" spans="1:13" s="143" customFormat="1" ht="29.1" customHeight="1" x14ac:dyDescent="0.2">
      <c r="A105" s="176"/>
      <c r="B105" s="227" t="s">
        <v>46</v>
      </c>
      <c r="C105" s="227"/>
      <c r="D105" s="227"/>
      <c r="E105" s="227"/>
      <c r="F105" s="227"/>
      <c r="G105" s="227"/>
      <c r="H105" s="153"/>
    </row>
    <row r="106" spans="1:13" s="143" customFormat="1" ht="64.5" customHeight="1" x14ac:dyDescent="0.2">
      <c r="A106" s="144">
        <v>8</v>
      </c>
      <c r="B106" s="187" t="str">
        <f>D14 &amp; " с учетом % ТС"</f>
        <v>Договор № 353148-ПС от 29.12.2025 г.  с учетом % ТС</v>
      </c>
      <c r="C106" s="43" t="s">
        <v>8</v>
      </c>
      <c r="D106" s="179"/>
      <c r="E106" s="179"/>
      <c r="F106" s="179"/>
      <c r="G106" s="188">
        <f>I106/1000</f>
        <v>0</v>
      </c>
      <c r="H106" s="155">
        <f>SUM(D106:G106)</f>
        <v>0</v>
      </c>
      <c r="I106" s="143">
        <v>0</v>
      </c>
    </row>
    <row r="107" spans="1:13" s="143" customFormat="1" ht="18.75" hidden="1" x14ac:dyDescent="0.2">
      <c r="A107" s="180">
        <v>14</v>
      </c>
      <c r="B107" s="144" t="s">
        <v>58</v>
      </c>
      <c r="C107" s="44" t="s">
        <v>57</v>
      </c>
      <c r="D107" s="179"/>
      <c r="E107" s="179"/>
      <c r="F107" s="179"/>
      <c r="G107" s="179">
        <v>0</v>
      </c>
      <c r="H107" s="155">
        <f>SUM(D107:G107)</f>
        <v>0</v>
      </c>
    </row>
    <row r="108" spans="1:13" s="143" customFormat="1" ht="18.75" hidden="1" x14ac:dyDescent="0.2">
      <c r="A108" s="180">
        <v>36</v>
      </c>
      <c r="B108" s="144"/>
      <c r="C108" s="189"/>
      <c r="D108" s="179"/>
      <c r="E108" s="179"/>
      <c r="F108" s="179"/>
      <c r="G108" s="179"/>
      <c r="H108" s="155">
        <f>SUM(D108:G108)</f>
        <v>0</v>
      </c>
    </row>
    <row r="109" spans="1:13" s="143" customFormat="1" ht="18.75" x14ac:dyDescent="0.25">
      <c r="A109" s="230" t="s">
        <v>47</v>
      </c>
      <c r="B109" s="231"/>
      <c r="C109" s="232"/>
      <c r="D109" s="182">
        <f>SUM(D106:D108)</f>
        <v>0</v>
      </c>
      <c r="E109" s="182">
        <f>SUM(E106:E108)</f>
        <v>0</v>
      </c>
      <c r="F109" s="182">
        <f>SUM(F106:F108)</f>
        <v>0</v>
      </c>
      <c r="G109" s="182">
        <f>SUM(G106:G108)</f>
        <v>0</v>
      </c>
      <c r="H109" s="157">
        <f>SUM(H106:H108)</f>
        <v>0</v>
      </c>
      <c r="I109" s="5"/>
      <c r="J109" s="190">
        <f>(H42+H80+G91+G106)*1000</f>
        <v>150044.79</v>
      </c>
    </row>
    <row r="110" spans="1:13" s="143" customFormat="1" ht="19.5" thickBot="1" x14ac:dyDescent="0.3">
      <c r="A110" s="233" t="s">
        <v>48</v>
      </c>
      <c r="B110" s="234"/>
      <c r="C110" s="235"/>
      <c r="D110" s="149">
        <f>D104+D109</f>
        <v>119.30123999999999</v>
      </c>
      <c r="E110" s="149">
        <f>E104+E109</f>
        <v>8.3283500000000004</v>
      </c>
      <c r="F110" s="149">
        <f>F104+F109</f>
        <v>0</v>
      </c>
      <c r="G110" s="149">
        <f>G104+G109</f>
        <v>31.522919999999999</v>
      </c>
      <c r="H110" s="161">
        <f>H109+H104</f>
        <v>159.15251000000001</v>
      </c>
      <c r="I110" s="4"/>
      <c r="J110" s="173" t="s">
        <v>75</v>
      </c>
      <c r="K110" s="173" t="s">
        <v>76</v>
      </c>
      <c r="L110" s="173" t="s">
        <v>88</v>
      </c>
      <c r="M110" s="173" t="s">
        <v>89</v>
      </c>
    </row>
    <row r="111" spans="1:13" s="143" customFormat="1" ht="28.5" customHeight="1" thickBot="1" x14ac:dyDescent="0.25">
      <c r="A111" s="176"/>
      <c r="B111" s="227" t="s">
        <v>49</v>
      </c>
      <c r="C111" s="227"/>
      <c r="D111" s="227"/>
      <c r="E111" s="227"/>
      <c r="F111" s="227"/>
      <c r="G111" s="227"/>
      <c r="H111" s="153"/>
      <c r="I111" s="61" t="s">
        <v>63</v>
      </c>
      <c r="J111" s="191">
        <f>(G106*1000)+I92</f>
        <v>150044.79</v>
      </c>
      <c r="K111" s="192">
        <f>J111*1.22</f>
        <v>183054.64380000002</v>
      </c>
      <c r="L111" s="192">
        <f>ROUND((((J111-I106)*((100-M111)/100))+I106)*1.22,2)</f>
        <v>181773.26</v>
      </c>
      <c r="M111" s="192">
        <v>0.7</v>
      </c>
    </row>
    <row r="112" spans="1:13" s="143" customFormat="1" ht="38.25" thickBot="1" x14ac:dyDescent="0.35">
      <c r="A112" s="144">
        <v>9</v>
      </c>
      <c r="B112" s="177" t="s">
        <v>62</v>
      </c>
      <c r="C112" s="178" t="s">
        <v>78</v>
      </c>
      <c r="D112" s="179">
        <f>ROUND(D110*0.03,5)</f>
        <v>3.57904</v>
      </c>
      <c r="E112" s="179">
        <f t="shared" ref="E112:G112" si="5">ROUND(E110*0.03,5)</f>
        <v>0.24984999999999999</v>
      </c>
      <c r="F112" s="179">
        <f t="shared" si="5"/>
        <v>0</v>
      </c>
      <c r="G112" s="179">
        <f t="shared" si="5"/>
        <v>0.94569000000000003</v>
      </c>
      <c r="H112" s="155">
        <f>SUM(D112:G112)</f>
        <v>4.7745800000000003</v>
      </c>
      <c r="I112" s="63"/>
      <c r="J112" s="151"/>
      <c r="K112" s="151"/>
      <c r="L112" s="193">
        <f>ROUND((((J111-I106)*((100-M111)/100))+I106),2)</f>
        <v>148994.48000000001</v>
      </c>
      <c r="M112" s="194">
        <v>778862.85</v>
      </c>
    </row>
    <row r="113" spans="1:14" s="143" customFormat="1" ht="21.75" hidden="1" thickBot="1" x14ac:dyDescent="0.25">
      <c r="A113" s="144">
        <v>38</v>
      </c>
      <c r="B113" s="177"/>
      <c r="C113" s="178"/>
      <c r="D113" s="179"/>
      <c r="E113" s="179"/>
      <c r="F113" s="179"/>
      <c r="G113" s="179"/>
      <c r="H113" s="155">
        <f>SUM(D113:G113)</f>
        <v>0</v>
      </c>
      <c r="I113" s="151"/>
      <c r="J113" s="151"/>
      <c r="K113" s="151"/>
    </row>
    <row r="114" spans="1:14" s="143" customFormat="1" ht="21.75" hidden="1" thickBot="1" x14ac:dyDescent="0.35">
      <c r="A114" s="144">
        <v>39</v>
      </c>
      <c r="B114" s="177"/>
      <c r="C114" s="178"/>
      <c r="D114" s="179"/>
      <c r="E114" s="179"/>
      <c r="F114" s="179"/>
      <c r="G114" s="179"/>
      <c r="H114" s="155">
        <f>SUM(D114:G114)</f>
        <v>0</v>
      </c>
      <c r="I114" s="63"/>
      <c r="J114" s="151"/>
      <c r="K114" s="151"/>
    </row>
    <row r="115" spans="1:14" s="143" customFormat="1" ht="20.25" customHeight="1" thickBot="1" x14ac:dyDescent="0.35">
      <c r="A115" s="195"/>
      <c r="B115" s="195"/>
      <c r="C115" s="196" t="s">
        <v>50</v>
      </c>
      <c r="D115" s="197">
        <f>SUM(D112:D114)</f>
        <v>3.57904</v>
      </c>
      <c r="E115" s="197">
        <f>SUM(E112:E114)</f>
        <v>0.24984999999999999</v>
      </c>
      <c r="F115" s="197">
        <f>SUM(F112:F114)</f>
        <v>0</v>
      </c>
      <c r="G115" s="197">
        <f>SUM(G112:G114)</f>
        <v>0.94569000000000003</v>
      </c>
      <c r="H115" s="198">
        <f>SUM(H112:H114)</f>
        <v>4.7745800000000003</v>
      </c>
      <c r="I115" s="64" t="s">
        <v>64</v>
      </c>
      <c r="J115" s="199" t="s">
        <v>65</v>
      </c>
      <c r="K115" s="151"/>
      <c r="L115" s="200" t="s">
        <v>87</v>
      </c>
      <c r="M115" s="201"/>
      <c r="N115" s="112" t="s">
        <v>64</v>
      </c>
    </row>
    <row r="116" spans="1:14" s="143" customFormat="1" ht="21.75" thickBot="1" x14ac:dyDescent="0.35">
      <c r="A116" s="202"/>
      <c r="B116" s="202"/>
      <c r="C116" s="202" t="s">
        <v>51</v>
      </c>
      <c r="D116" s="203">
        <f>D110+D115</f>
        <v>122.88028</v>
      </c>
      <c r="E116" s="203">
        <f>E110+E115</f>
        <v>8.5782000000000007</v>
      </c>
      <c r="F116" s="203">
        <f>F110+F115</f>
        <v>0</v>
      </c>
      <c r="G116" s="203">
        <f>G110+G115</f>
        <v>32.468609999999998</v>
      </c>
      <c r="H116" s="161">
        <f>H110+H115</f>
        <v>163.92709000000002</v>
      </c>
      <c r="I116" s="71">
        <f>J116-H92-H106</f>
        <v>289.01393999999993</v>
      </c>
      <c r="J116" s="204">
        <f>K116/1000</f>
        <v>439.05872999999997</v>
      </c>
      <c r="K116" s="143">
        <v>439058.73</v>
      </c>
      <c r="L116" s="204">
        <f>M116/1000</f>
        <v>442.15381000000002</v>
      </c>
      <c r="M116" s="201">
        <v>442153.81</v>
      </c>
      <c r="N116" s="114">
        <f>L116-H92-H106</f>
        <v>292.10901999999999</v>
      </c>
    </row>
    <row r="117" spans="1:14" s="143" customFormat="1" ht="21.75" thickBot="1" x14ac:dyDescent="0.25">
      <c r="A117" s="195"/>
      <c r="B117" s="227" t="s">
        <v>56</v>
      </c>
      <c r="C117" s="227"/>
      <c r="D117" s="227"/>
      <c r="E117" s="227"/>
      <c r="F117" s="227"/>
      <c r="G117" s="227"/>
      <c r="H117" s="185"/>
      <c r="I117" s="151"/>
      <c r="J117" s="199" t="s">
        <v>66</v>
      </c>
      <c r="K117" s="151"/>
    </row>
    <row r="118" spans="1:14" s="143" customFormat="1" ht="21.75" thickBot="1" x14ac:dyDescent="0.25">
      <c r="A118" s="144">
        <v>10</v>
      </c>
      <c r="B118" s="195"/>
      <c r="C118" s="205" t="s">
        <v>91</v>
      </c>
      <c r="D118" s="179">
        <f>ROUND(D116*0.22,5)</f>
        <v>27.033660000000001</v>
      </c>
      <c r="E118" s="179">
        <f>ROUND(E116*0.22,5)</f>
        <v>1.8872</v>
      </c>
      <c r="F118" s="179">
        <f>ROUND(F116*0.22,5)</f>
        <v>0</v>
      </c>
      <c r="G118" s="179">
        <f>ROUND(G116*0.22,5)-0.00003</f>
        <v>7.1430600000000002</v>
      </c>
      <c r="H118" s="149">
        <f>SUM(D118:G118)</f>
        <v>36.063920000000003</v>
      </c>
      <c r="I118" s="206">
        <f>J118-H116</f>
        <v>318.84519</v>
      </c>
      <c r="J118" s="207">
        <v>482.77228000000002</v>
      </c>
    </row>
    <row r="119" spans="1:14" s="143" customFormat="1" ht="37.5" hidden="1" x14ac:dyDescent="0.2">
      <c r="A119" s="144">
        <v>17</v>
      </c>
      <c r="B119" s="195"/>
      <c r="C119" s="205" t="s">
        <v>53</v>
      </c>
      <c r="D119" s="179"/>
      <c r="E119" s="179"/>
      <c r="F119" s="179"/>
      <c r="G119" s="179"/>
      <c r="H119" s="149">
        <f>SUM(D119:G119)</f>
        <v>0</v>
      </c>
      <c r="I119" s="151"/>
      <c r="J119" s="151"/>
      <c r="K119" s="151"/>
    </row>
    <row r="120" spans="1:14" s="143" customFormat="1" ht="37.5" hidden="1" x14ac:dyDescent="0.2">
      <c r="A120" s="144">
        <v>42</v>
      </c>
      <c r="B120" s="195"/>
      <c r="C120" s="205" t="s">
        <v>52</v>
      </c>
      <c r="D120" s="179"/>
      <c r="E120" s="179"/>
      <c r="F120" s="179"/>
      <c r="G120" s="179"/>
      <c r="H120" s="149">
        <f>SUM(D120:G120)</f>
        <v>0</v>
      </c>
      <c r="I120" s="151"/>
      <c r="J120" s="151"/>
      <c r="K120" s="151"/>
    </row>
    <row r="121" spans="1:14" s="143" customFormat="1" ht="23.25" x14ac:dyDescent="0.2">
      <c r="A121" s="195"/>
      <c r="B121" s="195"/>
      <c r="C121" s="208" t="s">
        <v>54</v>
      </c>
      <c r="D121" s="149">
        <f>SUM(D118:D120)</f>
        <v>27.033660000000001</v>
      </c>
      <c r="E121" s="149">
        <f>SUM(E118:E120)</f>
        <v>1.8872</v>
      </c>
      <c r="F121" s="149">
        <f>SUM(F118:F120)</f>
        <v>0</v>
      </c>
      <c r="G121" s="149">
        <f>SUM(G118:G120)</f>
        <v>7.1430600000000002</v>
      </c>
      <c r="H121" s="149">
        <f>SUM(H118:H120)</f>
        <v>36.063920000000003</v>
      </c>
      <c r="I121" s="209" t="s">
        <v>67</v>
      </c>
      <c r="J121" s="210">
        <f>(J118/1.03/1.0568-H106)/1.0214</f>
        <v>434.2266187318769</v>
      </c>
      <c r="K121" s="206">
        <f>J121+H106</f>
        <v>434.2266187318769</v>
      </c>
      <c r="L121" s="211">
        <f>K121*1.22</f>
        <v>529.75647485288982</v>
      </c>
    </row>
    <row r="122" spans="1:14" s="143" customFormat="1" ht="37.5" x14ac:dyDescent="0.2">
      <c r="A122" s="144">
        <v>11</v>
      </c>
      <c r="B122" s="195"/>
      <c r="C122" s="208" t="s">
        <v>55</v>
      </c>
      <c r="D122" s="149">
        <f>D116+D121</f>
        <v>149.91394</v>
      </c>
      <c r="E122" s="149">
        <f>E116+E121</f>
        <v>10.465400000000001</v>
      </c>
      <c r="F122" s="149">
        <f>F116+F121</f>
        <v>0</v>
      </c>
      <c r="G122" s="149">
        <f>G116+G121</f>
        <v>39.611669999999997</v>
      </c>
      <c r="H122" s="179">
        <f>H116+H121</f>
        <v>199.99101000000002</v>
      </c>
      <c r="I122" s="209" t="s">
        <v>68</v>
      </c>
      <c r="J122" s="212">
        <f>J116-H106</f>
        <v>439.05872999999997</v>
      </c>
      <c r="K122" s="151"/>
    </row>
    <row r="123" spans="1:14" s="143" customFormat="1" ht="21" x14ac:dyDescent="0.2">
      <c r="A123" s="213"/>
      <c r="B123" s="213"/>
      <c r="C123" s="214"/>
      <c r="D123" s="215"/>
      <c r="E123" s="215"/>
      <c r="F123" s="215"/>
      <c r="G123" s="215"/>
      <c r="H123" s="216"/>
      <c r="I123" s="209"/>
      <c r="J123" s="212">
        <f>H116-J116</f>
        <v>-275.13163999999995</v>
      </c>
      <c r="K123" s="151"/>
    </row>
    <row r="124" spans="1:14" s="143" customFormat="1" ht="21" x14ac:dyDescent="0.2">
      <c r="A124" s="213"/>
      <c r="B124" s="213"/>
      <c r="C124" s="214"/>
      <c r="D124" s="215"/>
      <c r="E124" s="215"/>
      <c r="F124" s="215"/>
      <c r="G124" s="215"/>
      <c r="H124" s="216"/>
      <c r="I124" s="209"/>
      <c r="J124" s="212"/>
      <c r="K124" s="151"/>
    </row>
    <row r="125" spans="1:14" s="143" customFormat="1" ht="35.25" customHeight="1" x14ac:dyDescent="0.2">
      <c r="A125" s="213"/>
      <c r="B125" s="213"/>
      <c r="C125" s="214"/>
      <c r="D125" s="215"/>
      <c r="E125" s="215"/>
      <c r="F125" s="215"/>
      <c r="G125" s="215"/>
      <c r="H125" s="216"/>
      <c r="I125" s="209"/>
      <c r="J125" s="211"/>
    </row>
    <row r="126" spans="1:14" s="143" customFormat="1" ht="21" x14ac:dyDescent="0.2">
      <c r="A126" s="217"/>
      <c r="B126" s="228" t="s">
        <v>83</v>
      </c>
      <c r="C126" s="229"/>
      <c r="D126" s="229"/>
      <c r="E126" s="218"/>
      <c r="F126" s="219" t="s">
        <v>84</v>
      </c>
      <c r="G126" s="151"/>
      <c r="H126" s="151"/>
      <c r="I126" s="206"/>
      <c r="J126" s="211"/>
      <c r="K126" s="220"/>
    </row>
    <row r="127" spans="1:14" s="223" customFormat="1" ht="41.25" customHeight="1" x14ac:dyDescent="0.35">
      <c r="A127" s="221"/>
      <c r="B127" s="222" t="s">
        <v>9</v>
      </c>
      <c r="G127" s="222"/>
      <c r="H127" s="222"/>
      <c r="I127" s="224"/>
      <c r="J127" s="224"/>
      <c r="K127" s="225"/>
    </row>
    <row r="128" spans="1:14" s="143" customFormat="1" ht="21" x14ac:dyDescent="0.2">
      <c r="A128" s="217"/>
      <c r="C128" s="151"/>
      <c r="D128" s="151"/>
      <c r="E128" s="151"/>
      <c r="F128" s="151"/>
      <c r="G128" s="151"/>
      <c r="H128" s="151"/>
      <c r="J128" s="211"/>
    </row>
    <row r="129" spans="2:6" s="143" customFormat="1" ht="21" x14ac:dyDescent="0.35">
      <c r="B129" s="222"/>
      <c r="C129" s="151"/>
      <c r="D129" s="151"/>
      <c r="E129" s="151"/>
      <c r="F129" s="151"/>
    </row>
  </sheetData>
  <mergeCells count="56">
    <mergeCell ref="B11:H11"/>
    <mergeCell ref="B1:E1"/>
    <mergeCell ref="G1:H1"/>
    <mergeCell ref="B2:E2"/>
    <mergeCell ref="G2:H2"/>
    <mergeCell ref="B3:D3"/>
    <mergeCell ref="G3:H3"/>
    <mergeCell ref="G4:H4"/>
    <mergeCell ref="G5:H5"/>
    <mergeCell ref="B6:E6"/>
    <mergeCell ref="G6:H6"/>
    <mergeCell ref="B9:H9"/>
    <mergeCell ref="B43:G43"/>
    <mergeCell ref="B12:H12"/>
    <mergeCell ref="A16:A17"/>
    <mergeCell ref="B16:B17"/>
    <mergeCell ref="C16:C17"/>
    <mergeCell ref="D16:G16"/>
    <mergeCell ref="H16:H17"/>
    <mergeCell ref="B19:G19"/>
    <mergeCell ref="A27:C27"/>
    <mergeCell ref="B28:G28"/>
    <mergeCell ref="A41:C41"/>
    <mergeCell ref="A42:C42"/>
    <mergeCell ref="B67:G67"/>
    <mergeCell ref="A47:C47"/>
    <mergeCell ref="A48:C48"/>
    <mergeCell ref="B49:G49"/>
    <mergeCell ref="A53:C53"/>
    <mergeCell ref="A54:C54"/>
    <mergeCell ref="B55:G55"/>
    <mergeCell ref="A59:C59"/>
    <mergeCell ref="A60:C60"/>
    <mergeCell ref="B61:G61"/>
    <mergeCell ref="A65:C65"/>
    <mergeCell ref="A66:C66"/>
    <mergeCell ref="B99:G99"/>
    <mergeCell ref="A71:C71"/>
    <mergeCell ref="A72:C72"/>
    <mergeCell ref="B73:G73"/>
    <mergeCell ref="A77:C77"/>
    <mergeCell ref="A78:C78"/>
    <mergeCell ref="B79:G79"/>
    <mergeCell ref="A91:C91"/>
    <mergeCell ref="A92:C92"/>
    <mergeCell ref="B93:G93"/>
    <mergeCell ref="A97:C97"/>
    <mergeCell ref="A98:C98"/>
    <mergeCell ref="B117:G117"/>
    <mergeCell ref="B126:D126"/>
    <mergeCell ref="A103:C103"/>
    <mergeCell ref="A104:C104"/>
    <mergeCell ref="B105:G105"/>
    <mergeCell ref="A109:C109"/>
    <mergeCell ref="A110:C110"/>
    <mergeCell ref="B111:G111"/>
  </mergeCells>
  <printOptions horizontalCentered="1"/>
  <pageMargins left="0.25" right="0.25" top="0.75" bottom="0.75" header="0.3" footer="0.3"/>
  <pageSetup paperSize="9" scale="5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ССР_Т_ОБЩ</vt:lpstr>
      <vt:lpstr>ССР_Т_ВЫП</vt:lpstr>
      <vt:lpstr>ССР_Т_ДОТ</vt:lpstr>
      <vt:lpstr>ССР_Т_ВЫП!Print_Area</vt:lpstr>
      <vt:lpstr>ССР_Т_ДОТ!Print_Area</vt:lpstr>
      <vt:lpstr>ССР_Т_ОБЩ!Print_Area</vt:lpstr>
      <vt:lpstr>ССР_Т_ВЫП!Print_Titles</vt:lpstr>
      <vt:lpstr>ССР_Т_ДОТ!Print_Titles</vt:lpstr>
      <vt:lpstr>ССР_Т_ОБЩ!Print_Titles</vt:lpstr>
      <vt:lpstr>ССР_Т_ВЫП!Область_печати</vt:lpstr>
      <vt:lpstr>ССР_Т_ДОТ!Область_печати</vt:lpstr>
      <vt:lpstr>ССР_Т_ОБЩ!Область_печати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Sveta</cp:lastModifiedBy>
  <cp:lastPrinted>2021-10-08T13:56:15Z</cp:lastPrinted>
  <dcterms:created xsi:type="dcterms:W3CDTF">2013-07-03T12:51:45Z</dcterms:created>
  <dcterms:modified xsi:type="dcterms:W3CDTF">2026-04-09T12:16:07Z</dcterms:modified>
</cp:coreProperties>
</file>