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Рабочий стол\рабочий стол 2\рабочий стол\Договора подряда\Стройка\2026\1618 от 04.06.2026\Чупахина Алла Анатольевна\"/>
    </mc:Choice>
  </mc:AlternateContent>
  <bookViews>
    <workbookView xWindow="0" yWindow="0" windowWidth="28800" windowHeight="13200"/>
  </bookViews>
  <sheets>
    <sheet name="Расчет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def1999">'[1]1999'!#REF!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[2]vec!#REF!</definedName>
    <definedName name="_mm1">[3]ПРОГНОЗ_1!#REF!</definedName>
    <definedName name="a04t">#REF!</definedName>
    <definedName name="ddd">[4]ПРОГНОЗ_1!#REF!</definedName>
    <definedName name="DOLL">#REF!</definedName>
    <definedName name="Excel_BuiltIn_Print_Area_1">#REF!</definedName>
    <definedName name="Excel_BuiltIn_Print_Area_4">#REF!</definedName>
    <definedName name="Excel_BuiltIn_Print_Area_5">#REF!</definedName>
    <definedName name="ff">#REF!</definedName>
    <definedName name="fffff">'[5]Гр5(о)'!#REF!</definedName>
    <definedName name="gggg">#REF!</definedName>
    <definedName name="jjjj">'[6]Гр5(о)'!#REF!</definedName>
    <definedName name="time">#REF!</definedName>
    <definedName name="title">'[7]Огл. Графиков'!$B$2:$B$31</definedName>
    <definedName name="а">#REF!</definedName>
    <definedName name="ааа">#REF!</definedName>
    <definedName name="АнМ">'[8]Гр5(о)'!#REF!</definedName>
    <definedName name="вв">[9]ПРОГНОЗ_1!#REF!</definedName>
    <definedName name="Вып_н_2003">'[7]Текущие цены'!#REF!</definedName>
    <definedName name="вып_н_2004">'[7]Текущие цены'!#REF!</definedName>
    <definedName name="Вып_ОФ_с_пц">[7]рабочий!$Y$202:$AP$224</definedName>
    <definedName name="Вып_оф_с_цпг">'[7]Текущие цены'!#REF!</definedName>
    <definedName name="Вып_с_новых_ОФ">[7]рабочий!$Y$277:$AP$299</definedName>
    <definedName name="График">"Диагр. 4"</definedName>
    <definedName name="дд">#REF!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>#REF!</definedName>
    <definedName name="зз">#REF!</definedName>
    <definedName name="иии">#REF!</definedName>
    <definedName name="кк">#REF!</definedName>
    <definedName name="ллл">#REF!</definedName>
    <definedName name="М1">[10]ПРОГНОЗ_1!#REF!</definedName>
    <definedName name="Модель2">#REF!</definedName>
    <definedName name="Мониторинг1">'[11]Гр5(о)'!#REF!</definedName>
    <definedName name="нн">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'Расчет цены'!$A$1:$M$19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>#REF!</definedName>
    <definedName name="ОФ_а_с_пц">[7]рабочий!$CI$121:$CY$143</definedName>
    <definedName name="оф_н_а_2003_пц">'[7]Текущие цены'!#REF!</definedName>
    <definedName name="оф_н_а_2004">'[7]Текущие цены'!#REF!</definedName>
    <definedName name="ПОКАЗАТЕЛИ_ДОЛГОСР.ПРОГНОЗА">'[12]2002(v2)'!#REF!</definedName>
    <definedName name="ПОТР._РЫНОКДП">'[1]1999'!#REF!</definedName>
    <definedName name="Потреб_вып_всего">'[7]Текущие цены'!#REF!</definedName>
    <definedName name="Потреб_вып_оф_н_цпг">'[7]Текущие цены'!#REF!</definedName>
    <definedName name="пп">#REF!</definedName>
    <definedName name="ппп">#REF!</definedName>
    <definedName name="пппп">'[13]2002(v1)'!#REF!</definedName>
    <definedName name="Прогноз_Вып_пц">[7]рабочий!$Y$240:$AP$262</definedName>
    <definedName name="Прогноз_вып_цпг">'[7]Текущие цены'!#REF!</definedName>
    <definedName name="Прогноз97">[14]ПРОГНОЗ_1!#REF!</definedName>
    <definedName name="Субъект">[15]ИНДЕКСЫ!$A$1:$B$1</definedName>
    <definedName name="ттт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фф">'[16]Гр5(о)'!#REF!</definedName>
    <definedName name="ффф">#REF!</definedName>
    <definedName name="хх">#REF!</definedName>
    <definedName name="цц">#REF!</definedName>
    <definedName name="шш">#REF!</definedName>
    <definedName name="щщ">#REF!</definedName>
    <definedName name="ььь">#REF!</definedName>
    <definedName name="э">#REF!</definedName>
    <definedName name="ююю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D14" i="1" l="1"/>
  <c r="I15" i="1" l="1"/>
  <c r="H15" i="1"/>
  <c r="K15" i="1" l="1"/>
  <c r="F15" i="1"/>
  <c r="E15" i="1"/>
  <c r="D15" i="1"/>
  <c r="C15" i="1"/>
  <c r="E16" i="1" l="1"/>
  <c r="K16" i="1"/>
  <c r="I16" i="1"/>
  <c r="F16" i="1"/>
  <c r="J15" i="1"/>
  <c r="J16" i="1" s="1"/>
  <c r="G15" i="1"/>
  <c r="D16" i="1"/>
  <c r="G14" i="1" l="1"/>
  <c r="L14" i="1" s="1"/>
  <c r="M14" i="1" s="1"/>
  <c r="C16" i="1"/>
  <c r="G16" i="1" l="1"/>
  <c r="L16" i="1" s="1"/>
  <c r="M16" i="1" s="1"/>
  <c r="L15" i="1"/>
  <c r="H16" i="1"/>
  <c r="M15" i="1" l="1"/>
  <c r="O15" i="1" s="1"/>
</calcChain>
</file>

<file path=xl/sharedStrings.xml><?xml version="1.0" encoding="utf-8"?>
<sst xmlns="http://schemas.openxmlformats.org/spreadsheetml/2006/main" count="29" uniqueCount="29">
  <si>
    <t>УТВЕРЖДАЮ:</t>
  </si>
  <si>
    <t xml:space="preserve"> </t>
  </si>
  <si>
    <t>Расчет предельной стоимости лота</t>
  </si>
  <si>
    <t>СПРАВОЧНО</t>
  </si>
  <si>
    <t>СМР</t>
  </si>
  <si>
    <t>Оборуд.</t>
  </si>
  <si>
    <t>ПНР</t>
  </si>
  <si>
    <t>ПИР</t>
  </si>
  <si>
    <t>Прочие</t>
  </si>
  <si>
    <t>Прочие, в т.ч.</t>
  </si>
  <si>
    <t xml:space="preserve">Итого: руб. </t>
  </si>
  <si>
    <t>содержание заказчика, строительный контроль</t>
  </si>
  <si>
    <t>Резерв средств на непредвиденные работы и затраты</t>
  </si>
  <si>
    <t>затраты заказчика на ввод объекта в экспуатацию</t>
  </si>
  <si>
    <t>прочие (в составе 1,9  главы ССР)</t>
  </si>
  <si>
    <t>(с НДС):</t>
  </si>
  <si>
    <t>(без НДС):</t>
  </si>
  <si>
    <t>Срок реализации проекта, согласно утвержденной ИПР</t>
  </si>
  <si>
    <t>Стоимость инвестиционного проекта в прогнозных ценах на период его реализации  (включенная в ИПР Общества), в т.ч. Затраты заказчика</t>
  </si>
  <si>
    <t>Затраты заказчика, исключаемые из расчета предельной цены лота</t>
  </si>
  <si>
    <t xml:space="preserve">Предельная стоимость лота </t>
  </si>
  <si>
    <t xml:space="preserve">Расчет выполнил: </t>
  </si>
  <si>
    <t>"_____ " ________________ 2026 г.</t>
  </si>
  <si>
    <t>2026 г.</t>
  </si>
  <si>
    <t>Главный специалист Каширского РЭС ____________________ В.В. Лячиков</t>
  </si>
  <si>
    <t>Начальник Каширского РЭС ЮЭС 
ПАО "Россети Московский регион"</t>
  </si>
  <si>
    <t>Д.А. Палагин</t>
  </si>
  <si>
    <t>Выполнение ПИР, СМР, ПНР по титулу: "Строительство ЛЭП-0,4 кВ (подвес доп. цепи) от РУ-0,4 кВ ТП-296, ПС №244 "Глубокое", в т.ч. ПИР, МО, муниципальный округ Серебряные Пруды, село Узуново, территория СНТ "Узуново-2", дом 112 Ю8-26-303-305131(285644)"</t>
  </si>
  <si>
    <t>I-361629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</si>
</sst>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6" fillId="0" borderId="0" xfId="2" applyFont="1" applyBorder="1" applyAlignment="1">
      <alignment horizontal="right"/>
    </xf>
    <xf numFmtId="0" fontId="7" fillId="0" borderId="0" xfId="0" applyFont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5" fillId="0" borderId="0" xfId="1" applyFont="1"/>
    <xf numFmtId="1" fontId="3" fillId="0" borderId="0" xfId="1" applyNumberFormat="1" applyFont="1"/>
    <xf numFmtId="0" fontId="1" fillId="0" borderId="0" xfId="1"/>
    <xf numFmtId="0" fontId="10" fillId="0" borderId="4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165" fontId="5" fillId="0" borderId="4" xfId="3" applyFont="1" applyBorder="1" applyAlignment="1">
      <alignment horizontal="center" vertical="center" wrapText="1"/>
    </xf>
    <xf numFmtId="165" fontId="1" fillId="0" borderId="0" xfId="1" applyNumberFormat="1"/>
    <xf numFmtId="4" fontId="3" fillId="0" borderId="4" xfId="1" applyNumberFormat="1" applyFont="1" applyBorder="1" applyAlignment="1">
      <alignment horizontal="center" vertical="center" wrapText="1"/>
    </xf>
    <xf numFmtId="165" fontId="3" fillId="0" borderId="4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2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6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7" fillId="0" borderId="0" xfId="4" applyFont="1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10" xfId="1"/>
    <cellStyle name="Обычный 3" xfId="2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ahimovskay\Local%20Settings\Temporary%20Internet%20Files\OLK13\v%202007-20107-13.03.2008%20&#1085;&#1072;%209%25.&#1048;&#1090;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77;&#1092;&#1083;2005\V3-1.20.10.04.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V&#1045;&#1052;_2001.5.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olodtsovdm\Local%20Settings\Temporary%20Internet%20Files\Content.Outlook\J0TRWNGX\&#1056;&#1072;&#1089;&#1095;&#1077;&#1090;%20&#1089;&#1090;&#1086;&#1080;&#1084;&#1086;&#1089;&#1090;&#1080;%20&#1087;&#1086;%20&#1057;&#1059;&#1055;&#1057;&#1057;_&#1055;&#1057;%20&#1052;&#1080;&#1085;&#1077;&#1088;&#1072;&#1083;&#1100;&#1085;&#1072;&#110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Ievleva\Local%20Settings\Temporary%20Internet%20Files\Content.Outlook\XTAUZLZV\v-2013-2017-2030-1.11%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SC_W\&#1055;&#1088;&#1086;&#1075;&#1085;&#1086;&#1079;\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&#1052;&#1054;&#1041;\06-03-06\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  <sheetName val="справочник"/>
      <sheetName val="Установка тр-ра"/>
      <sheetName val="Яч-Крун"/>
      <sheetName val="КЛ"/>
      <sheetName val="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"/>
      <sheetName val="Печ"/>
      <sheetName val="2002(v1) "/>
      <sheetName val="2004(v1)"/>
      <sheetName val="2002-03(v2)"/>
      <sheetName val="2002-03(v1)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ПСС_база"/>
      <sheetName val="прогнозная стоимость"/>
      <sheetName val="УНЦ"/>
      <sheetName val="КОНТРОЛЬ"/>
      <sheetName val="ИНДЕКСЫ"/>
    </sheetNames>
    <sheetDataSet>
      <sheetData sheetId="0"/>
      <sheetData sheetId="1"/>
      <sheetData sheetId="2"/>
      <sheetData sheetId="3"/>
      <sheetData sheetId="4">
        <row r="1">
          <cell r="A1" t="str">
            <v>МО</v>
          </cell>
          <cell r="B1" t="str">
            <v>М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view="pageBreakPreview" zoomScale="60" zoomScaleNormal="100" workbookViewId="0">
      <selection activeCell="C14" sqref="C14"/>
    </sheetView>
  </sheetViews>
  <sheetFormatPr defaultRowHeight="15" x14ac:dyDescent="0.25"/>
  <cols>
    <col min="1" max="1" width="9.140625" style="11"/>
    <col min="2" max="2" width="21.42578125" style="11" customWidth="1"/>
    <col min="3" max="3" width="15.42578125" style="11" customWidth="1"/>
    <col min="4" max="4" width="17.5703125" style="11" customWidth="1"/>
    <col min="5" max="5" width="12.85546875" style="11" customWidth="1"/>
    <col min="6" max="6" width="14.5703125" style="11" customWidth="1"/>
    <col min="7" max="7" width="14.42578125" style="11" customWidth="1"/>
    <col min="8" max="8" width="14.140625" style="11" customWidth="1"/>
    <col min="9" max="9" width="14.28515625" style="11" customWidth="1"/>
    <col min="10" max="10" width="9.140625" style="11"/>
    <col min="11" max="11" width="14.85546875" style="11" customWidth="1"/>
    <col min="12" max="12" width="22.7109375" style="11" customWidth="1"/>
    <col min="13" max="13" width="24.140625" style="11" customWidth="1"/>
    <col min="14" max="14" width="8.140625" style="11" customWidth="1"/>
    <col min="15" max="15" width="31.5703125" style="11" customWidth="1"/>
    <col min="16" max="16384" width="9.140625" style="11"/>
  </cols>
  <sheetData>
    <row r="2" spans="1:15" s="3" customFormat="1" ht="30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3" t="s">
        <v>0</v>
      </c>
      <c r="L2" s="24"/>
      <c r="M2" s="2"/>
    </row>
    <row r="3" spans="1:15" s="3" customFormat="1" ht="43.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5" t="s">
        <v>25</v>
      </c>
      <c r="L3" s="26"/>
      <c r="M3" s="27"/>
    </row>
    <row r="4" spans="1:15" s="3" customFormat="1" ht="35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4"/>
      <c r="K4" s="22"/>
      <c r="L4" s="21"/>
      <c r="M4" s="5" t="s">
        <v>26</v>
      </c>
    </row>
    <row r="5" spans="1:15" s="3" customFormat="1" ht="35.25" customHeight="1" x14ac:dyDescent="0.3">
      <c r="A5" s="1"/>
      <c r="B5" s="2" t="s">
        <v>1</v>
      </c>
      <c r="C5" s="2"/>
      <c r="D5" s="2"/>
      <c r="E5" s="2"/>
      <c r="F5" s="2"/>
      <c r="G5" s="2"/>
      <c r="H5" s="2"/>
      <c r="I5" s="2"/>
      <c r="J5" s="2"/>
      <c r="K5" s="28" t="s">
        <v>22</v>
      </c>
      <c r="L5" s="29"/>
      <c r="M5" s="30"/>
    </row>
    <row r="6" spans="1:15" s="3" customFormat="1" ht="35.25" customHeight="1" x14ac:dyDescent="0.3">
      <c r="A6" s="1"/>
      <c r="B6" s="2"/>
      <c r="C6" s="2"/>
      <c r="D6" s="2"/>
      <c r="E6" s="31" t="s">
        <v>2</v>
      </c>
      <c r="F6" s="32"/>
      <c r="G6" s="32"/>
      <c r="H6" s="32"/>
      <c r="I6" s="32"/>
      <c r="J6" s="33"/>
      <c r="K6" s="6"/>
      <c r="L6" s="7"/>
      <c r="M6" s="2"/>
    </row>
    <row r="7" spans="1:15" s="9" customFormat="1" ht="51" customHeight="1" x14ac:dyDescent="0.3">
      <c r="A7" s="34" t="s">
        <v>27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8"/>
    </row>
    <row r="8" spans="1:15" s="9" customFormat="1" ht="18.75" x14ac:dyDescent="0.3"/>
    <row r="9" spans="1:15" s="9" customFormat="1" ht="18.75" x14ac:dyDescent="0.3">
      <c r="A9" s="10" t="s">
        <v>28</v>
      </c>
    </row>
    <row r="11" spans="1:15" ht="37.5" customHeight="1" x14ac:dyDescent="0.25">
      <c r="A11" s="43" t="s">
        <v>3</v>
      </c>
      <c r="B11" s="44"/>
      <c r="C11" s="37" t="s">
        <v>4</v>
      </c>
      <c r="D11" s="37" t="s">
        <v>5</v>
      </c>
      <c r="E11" s="37" t="s">
        <v>6</v>
      </c>
      <c r="F11" s="37" t="s">
        <v>7</v>
      </c>
      <c r="G11" s="37" t="s">
        <v>8</v>
      </c>
      <c r="H11" s="37" t="s">
        <v>9</v>
      </c>
      <c r="I11" s="37"/>
      <c r="J11" s="37"/>
      <c r="K11" s="37"/>
      <c r="L11" s="38" t="s">
        <v>10</v>
      </c>
      <c r="M11" s="39"/>
    </row>
    <row r="12" spans="1:15" ht="76.5" x14ac:dyDescent="0.25">
      <c r="A12" s="45"/>
      <c r="B12" s="46"/>
      <c r="C12" s="37"/>
      <c r="D12" s="37"/>
      <c r="E12" s="37"/>
      <c r="F12" s="37"/>
      <c r="G12" s="37"/>
      <c r="H12" s="12" t="s">
        <v>11</v>
      </c>
      <c r="I12" s="12" t="s">
        <v>12</v>
      </c>
      <c r="J12" s="13" t="s">
        <v>13</v>
      </c>
      <c r="K12" s="12" t="s">
        <v>14</v>
      </c>
      <c r="L12" s="14" t="s">
        <v>15</v>
      </c>
      <c r="M12" s="14" t="s">
        <v>16</v>
      </c>
    </row>
    <row r="13" spans="1:15" ht="68.25" customHeight="1" x14ac:dyDescent="0.25">
      <c r="A13" s="40" t="s">
        <v>17</v>
      </c>
      <c r="B13" s="41"/>
      <c r="C13" s="15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t="134.25" customHeight="1" x14ac:dyDescent="0.25">
      <c r="A14" s="42" t="s">
        <v>18</v>
      </c>
      <c r="B14" s="42"/>
      <c r="C14" s="16">
        <v>14089.43</v>
      </c>
      <c r="D14" s="16">
        <f>1.2*0</f>
        <v>0</v>
      </c>
      <c r="E14" s="16">
        <v>326.35000000000002</v>
      </c>
      <c r="F14" s="16">
        <v>1073.27</v>
      </c>
      <c r="G14" s="16">
        <f>H14+I14+J14+K14</f>
        <v>1409.32</v>
      </c>
      <c r="H14" s="16">
        <v>917.38</v>
      </c>
      <c r="I14" s="16">
        <v>491.94</v>
      </c>
      <c r="J14" s="16">
        <v>0</v>
      </c>
      <c r="K14" s="16">
        <f>1.22*0</f>
        <v>0</v>
      </c>
      <c r="L14" s="16">
        <f>C14+D14+E14+F14+G14</f>
        <v>16898.370000000003</v>
      </c>
      <c r="M14" s="17">
        <f>L14/1.22</f>
        <v>13851.122950819674</v>
      </c>
    </row>
    <row r="15" spans="1:15" ht="83.25" customHeight="1" x14ac:dyDescent="0.25">
      <c r="A15" s="42" t="s">
        <v>19</v>
      </c>
      <c r="B15" s="42"/>
      <c r="C15" s="16">
        <f>C14*0</f>
        <v>0</v>
      </c>
      <c r="D15" s="16">
        <f>D14*0</f>
        <v>0</v>
      </c>
      <c r="E15" s="16">
        <f>E14*0</f>
        <v>0</v>
      </c>
      <c r="F15" s="16">
        <f>1.2*6234.54*0</f>
        <v>0</v>
      </c>
      <c r="G15" s="16">
        <f>H15+I15+J15+K15</f>
        <v>1409.32</v>
      </c>
      <c r="H15" s="16">
        <f>H14</f>
        <v>917.38</v>
      </c>
      <c r="I15" s="16">
        <f>I14</f>
        <v>491.94</v>
      </c>
      <c r="J15" s="16">
        <f t="shared" ref="J15" si="0">J14</f>
        <v>0</v>
      </c>
      <c r="K15" s="16">
        <f>K14*0</f>
        <v>0</v>
      </c>
      <c r="L15" s="16">
        <f>C15+D15+E15+F15+G15</f>
        <v>1409.32</v>
      </c>
      <c r="M15" s="17">
        <f>L15/1.22</f>
        <v>1155.1803278688524</v>
      </c>
      <c r="O15" s="18">
        <f>M14-M15</f>
        <v>12695.942622950821</v>
      </c>
    </row>
    <row r="16" spans="1:15" ht="63" customHeight="1" x14ac:dyDescent="0.25">
      <c r="A16" s="35" t="s">
        <v>20</v>
      </c>
      <c r="B16" s="35"/>
      <c r="C16" s="19">
        <f t="shared" ref="C16:F16" si="1">C14-C15</f>
        <v>14089.43</v>
      </c>
      <c r="D16" s="19">
        <f t="shared" si="1"/>
        <v>0</v>
      </c>
      <c r="E16" s="19">
        <f t="shared" si="1"/>
        <v>326.35000000000002</v>
      </c>
      <c r="F16" s="19">
        <f t="shared" si="1"/>
        <v>1073.27</v>
      </c>
      <c r="G16" s="19">
        <f>G14-G15</f>
        <v>0</v>
      </c>
      <c r="H16" s="19">
        <f t="shared" ref="H16:K16" si="2">H14-H15</f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>C16+D16+E16+F16+G16</f>
        <v>15489.050000000001</v>
      </c>
      <c r="M16" s="20">
        <f>L16/1.22</f>
        <v>12695.942622950821</v>
      </c>
    </row>
    <row r="18" spans="1:11" ht="18.75" x14ac:dyDescent="0.3">
      <c r="A18" s="9" t="s">
        <v>21</v>
      </c>
    </row>
    <row r="19" spans="1:11" s="9" customFormat="1" ht="18.75" x14ac:dyDescent="0.3">
      <c r="A19" s="36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</sheetData>
  <mergeCells count="18">
    <mergeCell ref="A16:B16"/>
    <mergeCell ref="A19:K19"/>
    <mergeCell ref="G11:G12"/>
    <mergeCell ref="H11:K11"/>
    <mergeCell ref="L11:M11"/>
    <mergeCell ref="A13:B13"/>
    <mergeCell ref="A14:B14"/>
    <mergeCell ref="A15:B15"/>
    <mergeCell ref="A11:B12"/>
    <mergeCell ref="C11:C12"/>
    <mergeCell ref="D11:D12"/>
    <mergeCell ref="E11:E12"/>
    <mergeCell ref="F11:F12"/>
    <mergeCell ref="K2:L2"/>
    <mergeCell ref="K3:M3"/>
    <mergeCell ref="K5:M5"/>
    <mergeCell ref="E6:J6"/>
    <mergeCell ref="A7:M7"/>
  </mergeCells>
  <pageMargins left="0.78740157480314965" right="0.39370078740157483" top="0.39370078740157483" bottom="0.39370078740157483" header="0" footer="0"/>
  <pageSetup paperSize="9" scale="65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Ласточкина Елена Анатольевна</dc:creator>
  <cp:lastModifiedBy>Лячиков Виталий Витальевич</cp:lastModifiedBy>
  <cp:lastPrinted>2026-01-12T07:57:57Z</cp:lastPrinted>
  <dcterms:created xsi:type="dcterms:W3CDTF">2023-05-26T07:33:03Z</dcterms:created>
  <dcterms:modified xsi:type="dcterms:W3CDTF">2026-06-08T11:29:38Z</dcterms:modified>
</cp:coreProperties>
</file>