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35\OneDrive\Рабочий стол\ЧебГЭС\"/>
    </mc:Choice>
  </mc:AlternateContent>
  <bookViews>
    <workbookView xWindow="-120" yWindow="-120" windowWidth="29040" windowHeight="1599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Спецификация!$A$4:$R$38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Спецификация!$A$1:$R$47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</workbook>
</file>

<file path=xl/calcChain.xml><?xml version="1.0" encoding="utf-8"?>
<calcChain xmlns="http://schemas.openxmlformats.org/spreadsheetml/2006/main">
  <c r="N8" i="28" l="1"/>
  <c r="N10" i="28"/>
  <c r="N12" i="28"/>
  <c r="N22" i="28"/>
  <c r="M22" i="28"/>
  <c r="O22" i="28" s="1"/>
  <c r="M23" i="28"/>
  <c r="M24" i="28"/>
  <c r="N24" i="28" s="1"/>
  <c r="M8" i="28"/>
  <c r="O8" i="28" s="1"/>
  <c r="M9" i="28"/>
  <c r="N9" i="28" s="1"/>
  <c r="O9" i="28" s="1"/>
  <c r="M10" i="28"/>
  <c r="O10" i="28" s="1"/>
  <c r="M11" i="28"/>
  <c r="N11" i="28" s="1"/>
  <c r="M12" i="28"/>
  <c r="O12" i="28" s="1"/>
  <c r="M13" i="28"/>
  <c r="N13" i="28" s="1"/>
  <c r="O13" i="28" s="1"/>
  <c r="M14" i="28"/>
  <c r="N14" i="28" s="1"/>
  <c r="M15" i="28"/>
  <c r="N15" i="28" s="1"/>
  <c r="M16" i="28"/>
  <c r="M17" i="28"/>
  <c r="N17" i="28" s="1"/>
  <c r="M18" i="28"/>
  <c r="N18" i="28" s="1"/>
  <c r="M19" i="28"/>
  <c r="M20" i="28"/>
  <c r="N20" i="28" s="1"/>
  <c r="M21" i="28"/>
  <c r="N21" i="28" s="1"/>
  <c r="O21" i="28" s="1"/>
  <c r="O11" i="28" l="1"/>
  <c r="N23" i="28"/>
  <c r="O23" i="28" s="1"/>
  <c r="N16" i="28"/>
  <c r="O16" i="28" s="1"/>
  <c r="O15" i="28"/>
  <c r="O14" i="28"/>
  <c r="O24" i="28"/>
  <c r="O20" i="28"/>
  <c r="N19" i="28"/>
  <c r="O19" i="28" s="1"/>
  <c r="O18" i="28"/>
  <c r="O17" i="28"/>
  <c r="M27" i="28"/>
  <c r="O27" i="28" s="1"/>
  <c r="M28" i="28"/>
  <c r="M29" i="28"/>
  <c r="M30" i="28"/>
  <c r="O30" i="28" s="1"/>
  <c r="M31" i="28"/>
  <c r="M32" i="28"/>
  <c r="M33" i="28"/>
  <c r="M34" i="28"/>
  <c r="M35" i="28"/>
  <c r="O35" i="28" s="1"/>
  <c r="M26" i="28"/>
  <c r="E14" i="3"/>
  <c r="F14" i="3" s="1"/>
  <c r="E13" i="3"/>
  <c r="F13" i="3" s="1"/>
  <c r="E12" i="3"/>
  <c r="F12" i="3" s="1"/>
  <c r="E9" i="3"/>
  <c r="G9" i="3" s="1"/>
  <c r="E8" i="3"/>
  <c r="F8" i="3" s="1"/>
  <c r="E7" i="3"/>
  <c r="F7" i="3" s="1"/>
  <c r="E6" i="3"/>
  <c r="F6" i="3" s="1"/>
  <c r="E5" i="3"/>
  <c r="F5" i="3" s="1"/>
  <c r="E4" i="3"/>
  <c r="F4" i="3" s="1"/>
  <c r="M7" i="28"/>
  <c r="M37" i="28" s="1"/>
  <c r="G23" i="14"/>
  <c r="G22" i="14"/>
  <c r="G21" i="14"/>
  <c r="G20" i="14"/>
  <c r="G19" i="14"/>
  <c r="G18" i="14"/>
  <c r="G17" i="14"/>
  <c r="G16" i="14"/>
  <c r="G15" i="14"/>
  <c r="G14" i="14"/>
  <c r="G23" i="22"/>
  <c r="G22" i="22"/>
  <c r="G21" i="22"/>
  <c r="G20" i="22"/>
  <c r="G19" i="22"/>
  <c r="M18" i="22"/>
  <c r="G18" i="22"/>
  <c r="G17" i="22"/>
  <c r="G16" i="22"/>
  <c r="M15" i="22"/>
  <c r="J15" i="22"/>
  <c r="G15" i="22"/>
  <c r="M14" i="22"/>
  <c r="J14" i="22"/>
  <c r="G14" i="22"/>
  <c r="M13" i="22"/>
  <c r="J13" i="22"/>
  <c r="M12" i="22"/>
  <c r="J12" i="22"/>
  <c r="M11" i="22"/>
  <c r="J11" i="22"/>
  <c r="M10" i="22"/>
  <c r="J10" i="22"/>
  <c r="M9" i="22"/>
  <c r="J9" i="22"/>
  <c r="M8" i="22"/>
  <c r="J8" i="22"/>
  <c r="M7" i="22"/>
  <c r="J7" i="22"/>
  <c r="M6" i="22"/>
  <c r="M16" i="22" s="1"/>
  <c r="J6" i="22"/>
  <c r="F9" i="3" l="1"/>
  <c r="G24" i="14"/>
  <c r="G27" i="14" s="1"/>
  <c r="G29" i="14" s="1"/>
  <c r="G24" i="22"/>
  <c r="G27" i="22" s="1"/>
  <c r="G29" i="22" s="1"/>
  <c r="O31" i="28"/>
  <c r="O34" i="28"/>
  <c r="M36" i="28"/>
  <c r="M38" i="28" s="1"/>
  <c r="O28" i="28"/>
  <c r="O29" i="28"/>
  <c r="N7" i="28"/>
  <c r="N37" i="28" s="1"/>
  <c r="N38" i="28" s="1"/>
  <c r="O32" i="28"/>
  <c r="O33" i="28"/>
  <c r="N36" i="28" l="1"/>
  <c r="O26" i="28"/>
  <c r="O36" i="28" s="1"/>
  <c r="O7" i="28"/>
  <c r="O37" i="28" s="1"/>
  <c r="O38" i="28" l="1"/>
</calcChain>
</file>

<file path=xl/sharedStrings.xml><?xml version="1.0" encoding="utf-8"?>
<sst xmlns="http://schemas.openxmlformats.org/spreadsheetml/2006/main" count="252" uniqueCount="159">
  <si>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</si>
  <si>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</si>
  <si>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</si>
  <si>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</si>
  <si>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</si>
  <si>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</si>
  <si>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</si>
  <si>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</si>
  <si>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</si>
  <si>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</si>
  <si>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</si>
  <si>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</si>
  <si>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</si>
  <si>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</si>
  <si>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</si>
  <si>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</si>
  <si>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</si>
  <si>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</si>
  <si>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</si>
  <si>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</si>
  <si>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</si>
  <si>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</si>
  <si>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</si>
  <si>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</si>
  <si>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</si>
  <si>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</si>
  <si>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</si>
  <si>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</si>
  <si>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</si>
  <si>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</si>
  <si>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</si>
  <si>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</si>
  <si>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</si>
  <si>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</si>
  <si>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</si>
  <si>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</si>
  <si>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</si>
  <si>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</si>
  <si>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</si>
  <si>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</si>
  <si>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</si>
  <si>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</si>
  <si>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</si>
  <si>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</si>
  <si>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</si>
  <si>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</si>
  <si>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</si>
  <si>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</si>
  <si>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</si>
  <si>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</si>
  <si>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</si>
  <si>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</si>
  <si>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</si>
  <si>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</si>
  <si>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</si>
  <si>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</si>
  <si>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</si>
  <si>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</si>
  <si>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</si>
  <si>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</si>
  <si>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</si>
  <si>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</si>
  <si>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</si>
  <si>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</si>
  <si>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</si>
  <si>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</si>
  <si>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</si>
  <si>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</si>
  <si>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</si>
  <si>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</si>
  <si>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</si>
  <si>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</si>
  <si>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</si>
  <si>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</si>
  <si>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</si>
  <si>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</si>
  <si>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</si>
  <si>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</si>
  <si>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</si>
  <si>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</si>
  <si>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</si>
  <si>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</si>
  <si>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РФ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</si>
  <si>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</si>
  <si>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</si>
  <si>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</si>
  <si>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</si>
  <si>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</si>
  <si>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</si>
  <si>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</si>
  <si>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</si>
  <si>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</si>
  <si>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</si>
  <si>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</si>
  <si>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</si>
  <si>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</si>
  <si>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</si>
  <si>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</si>
  <si>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</si>
  <si>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</si>
  <si>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</si>
  <si>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</si>
  <si>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Итого стоимость Оборудования</t>
  </si>
  <si>
    <t>Приложение № 1 к Техническим требованиям</t>
  </si>
  <si>
    <t>Неисключительное право на ПО "Пирамида 2.0 Пром Сервер"</t>
  </si>
  <si>
    <t>ПС-Б</t>
  </si>
  <si>
    <t>Неисключительное право на ПО "Пирамида 2.0 Пром Расширение платформы"</t>
  </si>
  <si>
    <t>ПРП</t>
  </si>
  <si>
    <t>Неисключительное право на ПО "Пирамида 2.0 Пром Расширение ТУ электроэнергии"</t>
  </si>
  <si>
    <t>ПРЛ-1/256</t>
  </si>
  <si>
    <t>Неисключительное право на ПО "Пирамида 2.0 Пром АРМ Администратора"</t>
  </si>
  <si>
    <t>ПРЛ-2/2</t>
  </si>
  <si>
    <t>Неисключительное право на ПО "Пирамида 2.0 Пром АРМ Пользователя"</t>
  </si>
  <si>
    <t>ПРЛ-3/2</t>
  </si>
  <si>
    <t>Неисключительное право на ПО "Пирамида 2.0 Пром НСИ"</t>
  </si>
  <si>
    <t>ПРИ-1</t>
  </si>
  <si>
    <t>Неисключительное право на ПО "Пирамида 2.0 Пром Аналитика"</t>
  </si>
  <si>
    <t>ПРИ-2</t>
  </si>
  <si>
    <t>Неисключительное право на ПО "Пирамида 2.0 Пром Тревоги"</t>
  </si>
  <si>
    <t>ПРИ-3</t>
  </si>
  <si>
    <t>Неисключительное право на ПО "Пирамида 2.0 Пром Отчеты Excel"</t>
  </si>
  <si>
    <t>ПРИ-4</t>
  </si>
  <si>
    <t>Неисключительное право на ПО "Пирамида 2.0 Пром Субъект ОРЭ"</t>
  </si>
  <si>
    <t>ПРИ-5</t>
  </si>
  <si>
    <t>ООО "АСТЭК"</t>
  </si>
  <si>
    <t>шт</t>
  </si>
  <si>
    <t>Итого стоимость ПО</t>
  </si>
  <si>
    <t>Итого стоимость</t>
  </si>
  <si>
    <t>СПЕЦИФИКАЦИЯ ПОСТАВЛЯЕМОГО ОБОРУДОВАНИЯ и ПО</t>
  </si>
  <si>
    <t>Программное обеспечение для АИИСКУЭ</t>
  </si>
  <si>
    <t>ОКПД2 28.99.39.190 Поставка оборудования АИИСКУЭ с программным обеспечением для Чебоксарской ГЭС</t>
  </si>
  <si>
    <t>Шкаф учета 1-2Г</t>
  </si>
  <si>
    <t>Шкаф учета 3-4Г</t>
  </si>
  <si>
    <t>Шкаф учета 5-6Г</t>
  </si>
  <si>
    <t>Шкаф учета 7-8Г</t>
  </si>
  <si>
    <t>Шкаф учета 9-10Г</t>
  </si>
  <si>
    <t>Шкаф учета 11-12Г</t>
  </si>
  <si>
    <t>Шкаф учета 13-14Г</t>
  </si>
  <si>
    <t>Шкаф учета 15-16Г</t>
  </si>
  <si>
    <t>Шкаф учета 17-18Г</t>
  </si>
  <si>
    <t>Шкаф учета 1КРУ</t>
  </si>
  <si>
    <t>Шкаф учета 2КРУ</t>
  </si>
  <si>
    <t>Шкаф учета 3КРУ</t>
  </si>
  <si>
    <t>Шкаф учета 220 кВ №1</t>
  </si>
  <si>
    <t>Шкаф учета 220 кВ №2</t>
  </si>
  <si>
    <t>Шкаф учета 35, 500 кВ</t>
  </si>
  <si>
    <t>Шкаф учета ЦТП-R1</t>
  </si>
  <si>
    <t>Шкаф учета КНС1-R1</t>
  </si>
  <si>
    <t>Шкаф учета КНС2-R1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</si>
  <si>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</si>
  <si>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</si>
  <si>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</si>
  <si>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</si>
  <si>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</si>
  <si>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</si>
  <si>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</si>
  <si>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</si>
  <si>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</si>
  <si>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19.10.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</si>
</sst>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</numFmts>
  <fonts count="40" x14ac:knownFonts="1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u/>
      <sz val="11"/>
      <color theme="10"/>
      <name val="Helvetica"/>
      <family val="2"/>
      <charset val="204"/>
      <scheme val="minor"/>
    </font>
    <font>
      <sz val="10"/>
      <name val="Arial Cy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8"/>
      <name val="Arial Cyr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3">
    <xf numFmtId="0" fontId="0" fillId="0" borderId="0" applyNumberFormat="0" applyFill="0" applyBorder="0" applyProtection="0"/>
    <xf numFmtId="0" fontId="9" fillId="0" borderId="1"/>
    <xf numFmtId="0" fontId="10" fillId="0" borderId="1"/>
    <xf numFmtId="0" fontId="11" fillId="0" borderId="1"/>
    <xf numFmtId="0" fontId="9" fillId="0" borderId="1"/>
    <xf numFmtId="0" fontId="13" fillId="0" borderId="1"/>
    <xf numFmtId="0" fontId="10" fillId="0" borderId="1"/>
    <xf numFmtId="164" fontId="9" fillId="0" borderId="1" applyFont="0" applyFill="0" applyBorder="0" applyAlignment="0" applyProtection="0"/>
    <xf numFmtId="0" fontId="6" fillId="0" borderId="1"/>
    <xf numFmtId="0" fontId="14" fillId="0" borderId="1"/>
    <xf numFmtId="0" fontId="5" fillId="0" borderId="1"/>
    <xf numFmtId="0" fontId="13" fillId="0" borderId="1"/>
    <xf numFmtId="0" fontId="9" fillId="0" borderId="1"/>
    <xf numFmtId="0" fontId="16" fillId="0" borderId="1"/>
    <xf numFmtId="0" fontId="17" fillId="0" borderId="1"/>
    <xf numFmtId="0" fontId="16" fillId="0" borderId="1"/>
    <xf numFmtId="0" fontId="18" fillId="0" borderId="1"/>
    <xf numFmtId="0" fontId="19" fillId="0" borderId="1"/>
    <xf numFmtId="0" fontId="20" fillId="0" borderId="1" applyNumberFormat="0" applyFill="0" applyBorder="0" applyProtection="0"/>
    <xf numFmtId="0" fontId="21" fillId="0" borderId="1"/>
    <xf numFmtId="0" fontId="4" fillId="0" borderId="1"/>
    <xf numFmtId="0" fontId="9" fillId="0" borderId="1"/>
    <xf numFmtId="0" fontId="4" fillId="0" borderId="1"/>
    <xf numFmtId="0" fontId="16" fillId="0" borderId="1"/>
    <xf numFmtId="0" fontId="22" fillId="0" borderId="1"/>
    <xf numFmtId="0" fontId="20" fillId="0" borderId="1" applyNumberFormat="0" applyFill="0" applyBorder="0" applyProtection="0"/>
    <xf numFmtId="0" fontId="20" fillId="0" borderId="1" applyNumberFormat="0" applyFill="0" applyBorder="0" applyProtection="0"/>
    <xf numFmtId="0" fontId="3" fillId="0" borderId="1"/>
    <xf numFmtId="0" fontId="20" fillId="0" borderId="1" applyNumberFormat="0" applyFill="0" applyBorder="0" applyProtection="0"/>
    <xf numFmtId="0" fontId="3" fillId="0" borderId="1"/>
    <xf numFmtId="0" fontId="16" fillId="0" borderId="1"/>
    <xf numFmtId="0" fontId="20" fillId="0" borderId="1" applyNumberFormat="0" applyFill="0" applyBorder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20" fillId="0" borderId="1" applyNumberFormat="0" applyFill="0" applyBorder="0" applyProtection="0"/>
    <xf numFmtId="0" fontId="16" fillId="0" borderId="1"/>
    <xf numFmtId="0" fontId="16" fillId="0" borderId="1"/>
    <xf numFmtId="0" fontId="16" fillId="0" borderId="1"/>
    <xf numFmtId="0" fontId="16" fillId="0" borderId="1"/>
    <xf numFmtId="0" fontId="23" fillId="0" borderId="1"/>
    <xf numFmtId="0" fontId="23" fillId="0" borderId="1"/>
    <xf numFmtId="0" fontId="16" fillId="0" borderId="1"/>
    <xf numFmtId="0" fontId="24" fillId="0" borderId="1" applyNumberFormat="0" applyFont="0" applyAlignment="0"/>
    <xf numFmtId="0" fontId="25" fillId="0" borderId="1" applyNumberFormat="0" applyFill="0" applyBorder="0" applyAlignment="0" applyProtection="0"/>
    <xf numFmtId="0" fontId="2" fillId="0" borderId="1"/>
    <xf numFmtId="0" fontId="16" fillId="0" borderId="1"/>
    <xf numFmtId="0" fontId="26" fillId="0" borderId="1"/>
    <xf numFmtId="0" fontId="27" fillId="0" borderId="1"/>
    <xf numFmtId="0" fontId="13" fillId="0" borderId="1"/>
    <xf numFmtId="0" fontId="1" fillId="0" borderId="1"/>
    <xf numFmtId="0" fontId="27" fillId="0" borderId="1"/>
  </cellStyleXfs>
  <cellXfs count="167">
    <xf numFmtId="0" fontId="0" fillId="0" borderId="0" xfId="0"/>
    <xf numFmtId="0" fontId="0" fillId="0" borderId="3" xfId="0" applyBorder="1"/>
    <xf numFmtId="0" fontId="7" fillId="2" borderId="3" xfId="0" applyNumberFormat="1" applyFont="1" applyFill="1" applyBorder="1" applyAlignment="1">
      <alignment horizontal="left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4" xfId="0" applyBorder="1"/>
    <xf numFmtId="0" fontId="0" fillId="0" borderId="7" xfId="0" applyBorder="1"/>
    <xf numFmtId="49" fontId="7" fillId="2" borderId="2" xfId="0" applyNumberFormat="1" applyFont="1" applyFill="1" applyBorder="1" applyAlignment="1">
      <alignment horizontal="left" wrapText="1"/>
    </xf>
    <xf numFmtId="0" fontId="0" fillId="0" borderId="8" xfId="0" applyBorder="1"/>
    <xf numFmtId="0" fontId="7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ill="1" applyBorder="1"/>
    <xf numFmtId="167" fontId="0" fillId="2" borderId="3" xfId="0" applyNumberFormat="1" applyFill="1" applyBorder="1"/>
    <xf numFmtId="49" fontId="7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ill="1" applyBorder="1"/>
    <xf numFmtId="0" fontId="7" fillId="2" borderId="2" xfId="0" applyNumberFormat="1" applyFont="1" applyFill="1" applyBorder="1" applyAlignment="1">
      <alignment horizontal="left" wrapText="1"/>
    </xf>
    <xf numFmtId="0" fontId="7" fillId="2" borderId="6" xfId="0" applyNumberFormat="1" applyFont="1" applyFill="1" applyBorder="1" applyAlignment="1">
      <alignment horizontal="left" wrapText="1"/>
    </xf>
    <xf numFmtId="0" fontId="0" fillId="0" borderId="6" xfId="0" applyBorder="1"/>
    <xf numFmtId="49" fontId="8" fillId="0" borderId="1" xfId="1" applyNumberFormat="1" applyFont="1" applyAlignment="1">
      <alignment vertical="center"/>
    </xf>
    <xf numFmtId="0" fontId="8" fillId="0" borderId="1" xfId="1" applyFont="1" applyAlignment="1">
      <alignment vertical="center"/>
    </xf>
    <xf numFmtId="49" fontId="8" fillId="0" borderId="1" xfId="2" applyNumberFormat="1" applyFont="1" applyAlignment="1">
      <alignment vertical="center"/>
    </xf>
    <xf numFmtId="168" fontId="12" fillId="0" borderId="1" xfId="1" applyNumberFormat="1" applyFont="1" applyAlignment="1">
      <alignment horizontal="center" vertical="center" wrapText="1"/>
    </xf>
    <xf numFmtId="0" fontId="8" fillId="0" borderId="1" xfId="1" applyFont="1" applyAlignment="1">
      <alignment horizontal="center" vertical="center" wrapText="1"/>
    </xf>
    <xf numFmtId="4" fontId="8" fillId="0" borderId="1" xfId="1" applyNumberFormat="1" applyFont="1" applyAlignment="1">
      <alignment vertical="center"/>
    </xf>
    <xf numFmtId="49" fontId="12" fillId="0" borderId="1" xfId="1" applyNumberFormat="1" applyFont="1" applyAlignment="1">
      <alignment horizontal="left" vertical="center"/>
    </xf>
    <xf numFmtId="0" fontId="12" fillId="0" borderId="1" xfId="2" applyFont="1" applyAlignment="1">
      <alignment vertical="center"/>
    </xf>
    <xf numFmtId="0" fontId="12" fillId="0" borderId="1" xfId="2" applyFont="1" applyAlignment="1">
      <alignment horizontal="left" vertical="center"/>
    </xf>
    <xf numFmtId="165" fontId="12" fillId="0" borderId="1" xfId="2" applyNumberFormat="1" applyFont="1" applyAlignment="1">
      <alignment vertical="center"/>
    </xf>
    <xf numFmtId="0" fontId="12" fillId="0" borderId="1" xfId="2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4" fontId="12" fillId="0" borderId="1" xfId="1" applyNumberFormat="1" applyFont="1" applyAlignment="1">
      <alignment vertical="center"/>
    </xf>
    <xf numFmtId="0" fontId="12" fillId="0" borderId="1" xfId="1" applyFont="1" applyAlignment="1">
      <alignment vertical="center"/>
    </xf>
    <xf numFmtId="0" fontId="8" fillId="4" borderId="9" xfId="4" applyFont="1" applyFill="1" applyBorder="1" applyAlignment="1">
      <alignment horizontal="center" vertical="center"/>
    </xf>
    <xf numFmtId="49" fontId="8" fillId="4" borderId="15" xfId="4" applyNumberFormat="1" applyFont="1" applyFill="1" applyBorder="1" applyAlignment="1">
      <alignment horizontal="center" vertical="center" wrapText="1"/>
    </xf>
    <xf numFmtId="0" fontId="8" fillId="4" borderId="15" xfId="4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left" vertical="center" wrapText="1"/>
    </xf>
    <xf numFmtId="1" fontId="8" fillId="4" borderId="9" xfId="4" applyNumberFormat="1" applyFont="1" applyFill="1" applyBorder="1" applyAlignment="1">
      <alignment horizontal="center" vertical="center"/>
    </xf>
    <xf numFmtId="0" fontId="8" fillId="4" borderId="1" xfId="1" applyFont="1" applyFill="1" applyAlignment="1">
      <alignment vertical="center"/>
    </xf>
    <xf numFmtId="0" fontId="8" fillId="4" borderId="1" xfId="1" applyFont="1" applyFill="1" applyAlignment="1">
      <alignment vertical="center" wrapText="1"/>
    </xf>
    <xf numFmtId="0" fontId="8" fillId="4" borderId="1" xfId="1" applyFont="1" applyFill="1" applyAlignment="1">
      <alignment horizontal="right" vertical="center" wrapText="1"/>
    </xf>
    <xf numFmtId="0" fontId="8" fillId="4" borderId="1" xfId="1" applyFont="1" applyFill="1" applyAlignment="1">
      <alignment horizontal="left" vertical="center" wrapText="1"/>
    </xf>
    <xf numFmtId="165" fontId="8" fillId="4" borderId="1" xfId="1" applyNumberFormat="1" applyFont="1" applyFill="1" applyAlignment="1">
      <alignment vertical="center" wrapText="1"/>
    </xf>
    <xf numFmtId="0" fontId="8" fillId="4" borderId="1" xfId="1" applyFont="1" applyFill="1" applyAlignment="1">
      <alignment horizontal="center" vertical="center" wrapText="1"/>
    </xf>
    <xf numFmtId="3" fontId="8" fillId="4" borderId="1" xfId="1" applyNumberFormat="1" applyFont="1" applyFill="1" applyAlignment="1">
      <alignment horizontal="right" vertical="center" wrapText="1"/>
    </xf>
    <xf numFmtId="0" fontId="12" fillId="4" borderId="1" xfId="1" applyFont="1" applyFill="1" applyAlignment="1">
      <alignment vertical="center"/>
    </xf>
    <xf numFmtId="0" fontId="12" fillId="4" borderId="1" xfId="1" applyFont="1" applyFill="1" applyAlignment="1">
      <alignment vertical="center" wrapText="1"/>
    </xf>
    <xf numFmtId="0" fontId="12" fillId="4" borderId="1" xfId="1" applyFont="1" applyFill="1" applyAlignment="1">
      <alignment horizontal="right" vertical="center" wrapText="1"/>
    </xf>
    <xf numFmtId="0" fontId="12" fillId="4" borderId="1" xfId="1" applyFont="1" applyFill="1" applyAlignment="1">
      <alignment horizontal="left" vertical="center" wrapText="1"/>
    </xf>
    <xf numFmtId="165" fontId="12" fillId="4" borderId="1" xfId="1" applyNumberFormat="1" applyFont="1" applyFill="1" applyAlignment="1">
      <alignment vertical="center" wrapText="1"/>
    </xf>
    <xf numFmtId="0" fontId="12" fillId="4" borderId="1" xfId="1" applyFont="1" applyFill="1" applyAlignment="1">
      <alignment horizontal="center" vertical="center" wrapText="1"/>
    </xf>
    <xf numFmtId="3" fontId="12" fillId="4" borderId="1" xfId="1" applyNumberFormat="1" applyFont="1" applyFill="1" applyAlignment="1">
      <alignment horizontal="right" vertical="center" wrapText="1"/>
    </xf>
    <xf numFmtId="16" fontId="8" fillId="4" borderId="1" xfId="1" applyNumberFormat="1" applyFont="1" applyFill="1" applyAlignment="1">
      <alignment vertical="center"/>
    </xf>
    <xf numFmtId="3" fontId="8" fillId="0" borderId="1" xfId="1" applyNumberFormat="1" applyFont="1" applyAlignment="1">
      <alignment horizontal="center" vertical="center" wrapText="1"/>
    </xf>
    <xf numFmtId="4" fontId="8" fillId="0" borderId="1" xfId="1" applyNumberFormat="1" applyFont="1" applyAlignment="1">
      <alignment horizontal="center" vertical="center" wrapText="1"/>
    </xf>
    <xf numFmtId="16" fontId="12" fillId="4" borderId="1" xfId="1" applyNumberFormat="1" applyFont="1" applyFill="1" applyAlignment="1">
      <alignment vertical="center"/>
    </xf>
    <xf numFmtId="165" fontId="8" fillId="4" borderId="1" xfId="1" applyNumberFormat="1" applyFont="1" applyFill="1" applyAlignment="1">
      <alignment horizontal="right" vertical="center" wrapText="1"/>
    </xf>
    <xf numFmtId="4" fontId="8" fillId="4" borderId="1" xfId="1" applyNumberFormat="1" applyFont="1" applyFill="1" applyAlignment="1">
      <alignment horizontal="right" vertical="center" wrapText="1"/>
    </xf>
    <xf numFmtId="4" fontId="12" fillId="0" borderId="1" xfId="1" applyNumberFormat="1" applyFont="1" applyAlignment="1">
      <alignment horizontal="center" vertical="center" wrapText="1"/>
    </xf>
    <xf numFmtId="16" fontId="12" fillId="0" borderId="1" xfId="1" applyNumberFormat="1" applyFont="1" applyAlignment="1">
      <alignment vertical="top"/>
    </xf>
    <xf numFmtId="0" fontId="12" fillId="0" borderId="1" xfId="1" applyFont="1" applyAlignment="1">
      <alignment vertical="center" wrapText="1"/>
    </xf>
    <xf numFmtId="0" fontId="12" fillId="0" borderId="1" xfId="1" applyFont="1" applyAlignment="1">
      <alignment horizontal="right" vertical="center" wrapText="1"/>
    </xf>
    <xf numFmtId="0" fontId="8" fillId="0" borderId="1" xfId="1" applyFont="1" applyAlignment="1">
      <alignment horizontal="left" vertical="center" wrapText="1"/>
    </xf>
    <xf numFmtId="165" fontId="12" fillId="0" borderId="1" xfId="1" applyNumberFormat="1" applyFont="1" applyAlignment="1">
      <alignment vertical="center" wrapText="1"/>
    </xf>
    <xf numFmtId="0" fontId="12" fillId="0" borderId="1" xfId="1" applyFont="1" applyAlignment="1">
      <alignment horizontal="center" vertical="center" wrapText="1"/>
    </xf>
    <xf numFmtId="4" fontId="9" fillId="0" borderId="1" xfId="1" applyNumberFormat="1"/>
    <xf numFmtId="0" fontId="9" fillId="0" borderId="1" xfId="1"/>
    <xf numFmtId="0" fontId="12" fillId="0" borderId="1" xfId="1" applyFont="1" applyAlignment="1">
      <alignment horizontal="left" vertical="center" wrapText="1"/>
    </xf>
    <xf numFmtId="164" fontId="8" fillId="0" borderId="1" xfId="7" applyFont="1" applyFill="1" applyBorder="1" applyAlignment="1">
      <alignment horizontal="right"/>
    </xf>
    <xf numFmtId="0" fontId="8" fillId="0" borderId="1" xfId="1" applyFont="1"/>
    <xf numFmtId="0" fontId="8" fillId="0" borderId="1" xfId="1" applyFont="1" applyAlignment="1">
      <alignment horizontal="left" vertical="center"/>
    </xf>
    <xf numFmtId="165" fontId="8" fillId="0" borderId="1" xfId="1" applyNumberFormat="1" applyFont="1" applyAlignment="1">
      <alignment vertical="center"/>
    </xf>
    <xf numFmtId="0" fontId="8" fillId="0" borderId="1" xfId="1" applyFont="1" applyAlignment="1">
      <alignment horizontal="center" vertical="center"/>
    </xf>
    <xf numFmtId="4" fontId="8" fillId="4" borderId="9" xfId="4" applyNumberFormat="1" applyFont="1" applyFill="1" applyBorder="1" applyAlignment="1">
      <alignment horizontal="center" vertical="center"/>
    </xf>
    <xf numFmtId="0" fontId="8" fillId="4" borderId="18" xfId="4" applyFont="1" applyFill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3" fontId="8" fillId="4" borderId="9" xfId="4" applyNumberFormat="1" applyFont="1" applyFill="1" applyBorder="1" applyAlignment="1">
      <alignment horizontal="right" vertical="center"/>
    </xf>
    <xf numFmtId="0" fontId="8" fillId="4" borderId="9" xfId="4" applyFont="1" applyFill="1" applyBorder="1" applyAlignment="1">
      <alignment horizontal="center" vertical="center" wrapText="1"/>
    </xf>
    <xf numFmtId="4" fontId="15" fillId="4" borderId="9" xfId="12" applyNumberFormat="1" applyFont="1" applyFill="1" applyBorder="1" applyAlignment="1">
      <alignment horizontal="center" vertical="center"/>
    </xf>
    <xf numFmtId="4" fontId="8" fillId="4" borderId="9" xfId="12" applyNumberFormat="1" applyFont="1" applyFill="1" applyBorder="1" applyAlignment="1">
      <alignment horizontal="center" vertical="center"/>
    </xf>
    <xf numFmtId="1" fontId="15" fillId="4" borderId="9" xfId="4" applyNumberFormat="1" applyFont="1" applyFill="1" applyBorder="1" applyAlignment="1">
      <alignment horizontal="center" vertical="center"/>
    </xf>
    <xf numFmtId="1" fontId="8" fillId="0" borderId="1" xfId="1" applyNumberFormat="1" applyFont="1" applyAlignment="1">
      <alignment vertical="center"/>
    </xf>
    <xf numFmtId="0" fontId="8" fillId="0" borderId="1" xfId="1" applyFont="1" applyAlignment="1">
      <alignment horizontal="right" vertical="center"/>
    </xf>
    <xf numFmtId="1" fontId="8" fillId="0" borderId="1" xfId="1" applyNumberFormat="1" applyFont="1" applyAlignment="1">
      <alignment horizontal="right" vertical="center"/>
    </xf>
    <xf numFmtId="0" fontId="28" fillId="0" borderId="1" xfId="9" applyFont="1"/>
    <xf numFmtId="0" fontId="28" fillId="4" borderId="1" xfId="9" applyFont="1" applyFill="1" applyAlignment="1">
      <alignment horizontal="center" vertical="center" wrapText="1"/>
    </xf>
    <xf numFmtId="0" fontId="28" fillId="4" borderId="1" xfId="9" applyFont="1" applyFill="1"/>
    <xf numFmtId="0" fontId="29" fillId="4" borderId="1" xfId="9" applyFont="1" applyFill="1" applyAlignment="1">
      <alignment horizontal="right" vertical="center"/>
    </xf>
    <xf numFmtId="0" fontId="28" fillId="0" borderId="1" xfId="9" applyFont="1" applyAlignment="1">
      <alignment horizontal="center" vertical="center"/>
    </xf>
    <xf numFmtId="4" fontId="28" fillId="4" borderId="1" xfId="9" applyNumberFormat="1" applyFont="1" applyFill="1"/>
    <xf numFmtId="0" fontId="33" fillId="0" borderId="9" xfId="45" applyFont="1" applyFill="1" applyBorder="1" applyAlignment="1">
      <alignment horizontal="center" vertical="center" wrapText="1"/>
    </xf>
    <xf numFmtId="0" fontId="34" fillId="0" borderId="20" xfId="9" applyFont="1" applyBorder="1" applyAlignment="1">
      <alignment horizontal="center" vertical="center" wrapText="1"/>
    </xf>
    <xf numFmtId="0" fontId="35" fillId="0" borderId="21" xfId="9" applyFont="1" applyBorder="1" applyAlignment="1">
      <alignment horizontal="center" vertical="center" wrapText="1"/>
    </xf>
    <xf numFmtId="0" fontId="35" fillId="0" borderId="19" xfId="9" applyFont="1" applyBorder="1" applyAlignment="1">
      <alignment horizontal="center" vertical="center" wrapText="1"/>
    </xf>
    <xf numFmtId="4" fontId="31" fillId="0" borderId="9" xfId="9" applyNumberFormat="1" applyFont="1" applyBorder="1" applyAlignment="1">
      <alignment horizontal="right" vertical="center"/>
    </xf>
    <xf numFmtId="4" fontId="31" fillId="0" borderId="21" xfId="9" applyNumberFormat="1" applyFont="1" applyBorder="1" applyAlignment="1">
      <alignment horizontal="right" vertical="center"/>
    </xf>
    <xf numFmtId="0" fontId="28" fillId="0" borderId="20" xfId="9" applyFont="1" applyBorder="1"/>
    <xf numFmtId="0" fontId="31" fillId="0" borderId="1" xfId="9" applyFont="1" applyAlignment="1">
      <alignment horizontal="right" vertical="center"/>
    </xf>
    <xf numFmtId="4" fontId="31" fillId="0" borderId="1" xfId="9" applyNumberFormat="1" applyFont="1" applyAlignment="1">
      <alignment horizontal="right"/>
    </xf>
    <xf numFmtId="0" fontId="28" fillId="0" borderId="1" xfId="9" applyFont="1" applyAlignment="1">
      <alignment horizontal="center"/>
    </xf>
    <xf numFmtId="0" fontId="28" fillId="0" borderId="1" xfId="9" applyFont="1" applyAlignment="1">
      <alignment horizontal="center" vertical="center" wrapText="1"/>
    </xf>
    <xf numFmtId="4" fontId="28" fillId="0" borderId="1" xfId="9" applyNumberFormat="1" applyFont="1"/>
    <xf numFmtId="0" fontId="34" fillId="0" borderId="9" xfId="9" applyFont="1" applyBorder="1" applyAlignment="1">
      <alignment horizontal="center" vertical="center" wrapText="1"/>
    </xf>
    <xf numFmtId="0" fontId="33" fillId="0" borderId="20" xfId="45" applyFont="1" applyFill="1" applyBorder="1" applyAlignment="1">
      <alignment horizontal="center" vertical="center" wrapText="1"/>
    </xf>
    <xf numFmtId="4" fontId="34" fillId="0" borderId="9" xfId="9" applyNumberFormat="1" applyFont="1" applyBorder="1" applyAlignment="1">
      <alignment horizontal="center" vertical="center" wrapText="1"/>
    </xf>
    <xf numFmtId="0" fontId="34" fillId="0" borderId="21" xfId="9" applyFont="1" applyBorder="1" applyAlignment="1">
      <alignment horizontal="center" vertical="center" wrapText="1"/>
    </xf>
    <xf numFmtId="0" fontId="28" fillId="0" borderId="1" xfId="9" applyFont="1" applyAlignment="1">
      <alignment vertical="top"/>
    </xf>
    <xf numFmtId="0" fontId="28" fillId="0" borderId="1" xfId="9" applyFont="1" applyAlignment="1">
      <alignment horizontal="center" vertical="top"/>
    </xf>
    <xf numFmtId="0" fontId="23" fillId="0" borderId="19" xfId="44" applyFont="1" applyBorder="1" applyAlignment="1">
      <alignment horizontal="center" vertical="top" wrapText="1"/>
    </xf>
    <xf numFmtId="0" fontId="23" fillId="0" borderId="19" xfId="44" applyFont="1" applyBorder="1" applyAlignment="1">
      <alignment horizontal="centerContinuous" vertical="top" wrapText="1"/>
    </xf>
    <xf numFmtId="1" fontId="23" fillId="0" borderId="19" xfId="44" applyNumberFormat="1" applyFont="1" applyBorder="1" applyAlignment="1">
      <alignment horizontal="center" vertical="top" wrapText="1"/>
    </xf>
    <xf numFmtId="4" fontId="23" fillId="0" borderId="19" xfId="44" applyNumberFormat="1" applyFont="1" applyBorder="1" applyAlignment="1">
      <alignment horizontal="centerContinuous" vertical="top" wrapText="1"/>
    </xf>
    <xf numFmtId="0" fontId="28" fillId="0" borderId="1" xfId="9" applyFont="1" applyAlignment="1">
      <alignment horizontal="right"/>
    </xf>
    <xf numFmtId="0" fontId="23" fillId="0" borderId="19" xfId="44" applyFont="1" applyBorder="1" applyAlignment="1">
      <alignment horizontal="center" vertical="center" wrapText="1"/>
    </xf>
    <xf numFmtId="0" fontId="37" fillId="0" borderId="21" xfId="18" applyFont="1" applyFill="1" applyBorder="1" applyAlignment="1">
      <alignment vertical="center" wrapText="1"/>
    </xf>
    <xf numFmtId="0" fontId="28" fillId="0" borderId="21" xfId="9" applyFont="1" applyBorder="1"/>
    <xf numFmtId="0" fontId="23" fillId="0" borderId="19" xfId="44" applyFont="1" applyBorder="1" applyAlignment="1">
      <alignment horizontal="left" vertical="center" wrapText="1"/>
    </xf>
    <xf numFmtId="0" fontId="28" fillId="4" borderId="19" xfId="9" applyFont="1" applyFill="1" applyBorder="1" applyAlignment="1">
      <alignment horizontal="center" vertical="top" wrapText="1"/>
    </xf>
    <xf numFmtId="0" fontId="37" fillId="0" borderId="21" xfId="18" applyFont="1" applyFill="1" applyBorder="1" applyAlignment="1">
      <alignment vertical="top" wrapText="1"/>
    </xf>
    <xf numFmtId="0" fontId="28" fillId="0" borderId="21" xfId="9" applyFont="1" applyBorder="1" applyAlignment="1">
      <alignment vertical="top"/>
    </xf>
    <xf numFmtId="0" fontId="28" fillId="4" borderId="21" xfId="9" applyFont="1" applyFill="1" applyBorder="1" applyAlignment="1">
      <alignment horizontal="center" vertical="top" wrapText="1"/>
    </xf>
    <xf numFmtId="0" fontId="23" fillId="0" borderId="19" xfId="44" applyFont="1" applyBorder="1" applyAlignment="1">
      <alignment horizontal="left" vertical="center" wrapText="1" indent="3"/>
    </xf>
    <xf numFmtId="4" fontId="23" fillId="0" borderId="19" xfId="44" applyNumberFormat="1" applyFont="1" applyBorder="1" applyAlignment="1">
      <alignment horizontal="right" vertical="top" wrapText="1"/>
    </xf>
    <xf numFmtId="0" fontId="37" fillId="0" borderId="21" xfId="18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vertical="top" wrapText="1"/>
    </xf>
    <xf numFmtId="0" fontId="39" fillId="0" borderId="26" xfId="0" applyFont="1" applyBorder="1" applyAlignment="1">
      <alignment vertical="top" wrapText="1"/>
    </xf>
    <xf numFmtId="0" fontId="39" fillId="0" borderId="21" xfId="0" applyFont="1" applyBorder="1" applyAlignment="1">
      <alignment vertical="top" wrapText="1"/>
    </xf>
    <xf numFmtId="1" fontId="23" fillId="0" borderId="19" xfId="44" applyNumberFormat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12" fillId="0" borderId="17" xfId="3" applyFont="1" applyBorder="1" applyAlignment="1">
      <alignment horizontal="left" vertical="center" wrapText="1"/>
    </xf>
    <xf numFmtId="49" fontId="8" fillId="0" borderId="1" xfId="1" applyNumberFormat="1" applyFont="1" applyAlignment="1">
      <alignment horizontal="right" vertical="center"/>
    </xf>
    <xf numFmtId="0" fontId="8" fillId="0" borderId="1" xfId="3" applyFont="1" applyAlignment="1">
      <alignment horizontal="center" vertical="center" wrapText="1"/>
    </xf>
    <xf numFmtId="0" fontId="12" fillId="0" borderId="1" xfId="3" applyFont="1" applyAlignment="1">
      <alignment horizontal="center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2" fillId="0" borderId="12" xfId="3" applyFont="1" applyBorder="1" applyAlignment="1">
      <alignment horizontal="left" vertical="center" wrapText="1"/>
    </xf>
    <xf numFmtId="0" fontId="8" fillId="0" borderId="1" xfId="3" applyFont="1" applyAlignment="1">
      <alignment horizontal="left" vertical="center" wrapText="1"/>
    </xf>
    <xf numFmtId="0" fontId="8" fillId="0" borderId="1" xfId="1" applyFont="1" applyAlignment="1">
      <alignment horizontal="left" vertical="center" wrapText="1"/>
    </xf>
    <xf numFmtId="164" fontId="8" fillId="0" borderId="1" xfId="7" applyFont="1" applyFill="1" applyAlignment="1">
      <alignment horizontal="left"/>
    </xf>
    <xf numFmtId="49" fontId="8" fillId="0" borderId="9" xfId="4" applyNumberFormat="1" applyFont="1" applyBorder="1" applyAlignment="1">
      <alignment horizontal="center" vertical="center" wrapText="1"/>
    </xf>
    <xf numFmtId="49" fontId="8" fillId="4" borderId="9" xfId="4" applyNumberFormat="1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165" fontId="8" fillId="0" borderId="13" xfId="5" applyNumberFormat="1" applyFont="1" applyBorder="1" applyAlignment="1">
      <alignment horizontal="center" vertical="center" wrapText="1"/>
    </xf>
    <xf numFmtId="165" fontId="8" fillId="4" borderId="14" xfId="5" applyNumberFormat="1" applyFont="1" applyFill="1" applyBorder="1" applyAlignment="1">
      <alignment horizontal="center" vertical="center" wrapText="1"/>
    </xf>
    <xf numFmtId="49" fontId="8" fillId="4" borderId="15" xfId="4" applyNumberFormat="1" applyFont="1" applyFill="1" applyBorder="1" applyAlignment="1">
      <alignment horizontal="center" vertical="top" wrapText="1"/>
    </xf>
    <xf numFmtId="49" fontId="8" fillId="4" borderId="16" xfId="4" applyNumberFormat="1" applyFont="1" applyFill="1" applyBorder="1" applyAlignment="1">
      <alignment horizontal="center" vertical="top" wrapText="1"/>
    </xf>
    <xf numFmtId="49" fontId="8" fillId="4" borderId="10" xfId="4" applyNumberFormat="1" applyFont="1" applyFill="1" applyBorder="1" applyAlignment="1">
      <alignment horizontal="center" vertical="top" wrapText="1"/>
    </xf>
    <xf numFmtId="0" fontId="8" fillId="4" borderId="15" xfId="1" applyFont="1" applyFill="1" applyBorder="1" applyAlignment="1">
      <alignment horizontal="left" vertical="top" wrapText="1"/>
    </xf>
    <xf numFmtId="0" fontId="8" fillId="4" borderId="16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horizontal="left" vertical="top" wrapText="1"/>
    </xf>
    <xf numFmtId="16" fontId="12" fillId="4" borderId="17" xfId="1" applyNumberFormat="1" applyFont="1" applyFill="1" applyBorder="1" applyAlignment="1">
      <alignment horizontal="center" vertical="top"/>
    </xf>
    <xf numFmtId="49" fontId="8" fillId="0" borderId="1" xfId="1" applyNumberFormat="1" applyFont="1" applyAlignment="1">
      <alignment horizontal="left"/>
    </xf>
    <xf numFmtId="0" fontId="35" fillId="0" borderId="1" xfId="9" applyFont="1" applyAlignment="1">
      <alignment horizontal="left" vertical="top" wrapText="1"/>
    </xf>
    <xf numFmtId="0" fontId="28" fillId="0" borderId="1" xfId="9" applyFont="1" applyAlignment="1">
      <alignment horizontal="right" vertical="top"/>
    </xf>
    <xf numFmtId="0" fontId="32" fillId="0" borderId="1" xfId="45" applyFont="1" applyBorder="1" applyAlignment="1">
      <alignment horizontal="left" vertical="top" wrapText="1"/>
    </xf>
    <xf numFmtId="0" fontId="28" fillId="0" borderId="1" xfId="46" applyFont="1" applyAlignment="1">
      <alignment horizontal="left" vertical="top" wrapText="1"/>
    </xf>
    <xf numFmtId="0" fontId="29" fillId="4" borderId="1" xfId="9" applyFont="1" applyFill="1" applyAlignment="1">
      <alignment horizontal="right" vertical="center"/>
    </xf>
    <xf numFmtId="0" fontId="31" fillId="0" borderId="21" xfId="9" applyFont="1" applyBorder="1" applyAlignment="1">
      <alignment horizontal="right" vertical="center"/>
    </xf>
    <xf numFmtId="0" fontId="30" fillId="4" borderId="1" xfId="9" applyFont="1" applyFill="1" applyAlignment="1">
      <alignment horizontal="center" wrapText="1"/>
    </xf>
    <xf numFmtId="0" fontId="36" fillId="0" borderId="22" xfId="9" applyFont="1" applyBorder="1" applyAlignment="1">
      <alignment horizontal="left" vertical="center" wrapText="1"/>
    </xf>
    <xf numFmtId="0" fontId="36" fillId="0" borderId="24" xfId="9" applyFont="1" applyBorder="1" applyAlignment="1">
      <alignment horizontal="left" vertical="center" wrapText="1"/>
    </xf>
    <xf numFmtId="0" fontId="36" fillId="0" borderId="25" xfId="9" applyFont="1" applyBorder="1" applyAlignment="1">
      <alignment horizontal="left" vertical="center" wrapText="1"/>
    </xf>
    <xf numFmtId="0" fontId="28" fillId="0" borderId="23" xfId="9" applyFont="1" applyBorder="1" applyAlignment="1">
      <alignment horizontal="center" vertical="top"/>
    </xf>
    <xf numFmtId="0" fontId="28" fillId="0" borderId="16" xfId="9" applyFont="1" applyBorder="1" applyAlignment="1">
      <alignment horizontal="center" vertical="top"/>
    </xf>
  </cellXfs>
  <cellStyles count="53">
    <cellStyle name="Normal_MAIN" xfId="44"/>
    <cellStyle name="Normal_смета_к дог 45А_03_03_Азев с НДС" xfId="5"/>
    <cellStyle name="Гиперссылка" xfId="45" builtinId="8"/>
    <cellStyle name="Обычный" xfId="0" builtinId="0"/>
    <cellStyle name="Обычный 10" xfId="17"/>
    <cellStyle name="Обычный 10 2" xfId="31"/>
    <cellStyle name="Обычный 10 6" xfId="21"/>
    <cellStyle name="Обычный 10_Спецификация" xfId="47"/>
    <cellStyle name="Обычный 11" xfId="2"/>
    <cellStyle name="Обычный 12" xfId="19"/>
    <cellStyle name="Обычный 12 2" xfId="36"/>
    <cellStyle name="Обычный 12 3" xfId="43"/>
    <cellStyle name="Обычный 13" xfId="20"/>
    <cellStyle name="Обычный 13 2" xfId="32"/>
    <cellStyle name="Обычный 14" xfId="24"/>
    <cellStyle name="Обычный 14 2" xfId="40"/>
    <cellStyle name="Обычный 14 3" xfId="37"/>
    <cellStyle name="Обычный 15" xfId="6"/>
    <cellStyle name="Обычный 16" xfId="38"/>
    <cellStyle name="Обычный 17" xfId="25"/>
    <cellStyle name="Обычный 18" xfId="26"/>
    <cellStyle name="Обычный 19" xfId="28"/>
    <cellStyle name="Обычный 2" xfId="1"/>
    <cellStyle name="Обычный 2 2" xfId="18"/>
    <cellStyle name="Обычный 2 2 2" xfId="4"/>
    <cellStyle name="Обычный 2 2 2 2" xfId="12"/>
    <cellStyle name="Обычный 2 2 3" xfId="22"/>
    <cellStyle name="Обычный 2 2 3 2" xfId="35"/>
    <cellStyle name="Обычный 2 2_Спецификация" xfId="48"/>
    <cellStyle name="Обычный 2 3" xfId="49"/>
    <cellStyle name="Обычный 20" xfId="41"/>
    <cellStyle name="Обычный 21" xfId="42"/>
    <cellStyle name="Обычный 24 2" xfId="50"/>
    <cellStyle name="Обычный 25" xfId="51"/>
    <cellStyle name="Обычный 3" xfId="9"/>
    <cellStyle name="Обычный 3 3" xfId="52"/>
    <cellStyle name="Обычный 4" xfId="8"/>
    <cellStyle name="Обычный 4 2" xfId="11"/>
    <cellStyle name="Обычный 4 3" xfId="33"/>
    <cellStyle name="Обычный 4 4" xfId="27"/>
    <cellStyle name="Обычный 5" xfId="10"/>
    <cellStyle name="Обычный 5 2" xfId="34"/>
    <cellStyle name="Обычный 5 3" xfId="29"/>
    <cellStyle name="Обычный 6" xfId="13"/>
    <cellStyle name="Обычный 7" xfId="14"/>
    <cellStyle name="Обычный 7 2" xfId="23"/>
    <cellStyle name="Обычный 8" xfId="15"/>
    <cellStyle name="Обычный 9" xfId="16"/>
    <cellStyle name="Обычный 9 2" xfId="39"/>
    <cellStyle name="Обычный 9 3" xfId="30"/>
    <cellStyle name="Обычный_Спецификация" xfId="46"/>
    <cellStyle name="Стиль 1 2" xfId="3"/>
    <cellStyle name="Финансовый 2" xfId="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19" customWidth="1"/>
    <col min="2" max="2" width="39.7265625" style="19" customWidth="1"/>
    <col min="3" max="3" width="6.453125" style="19" customWidth="1"/>
    <col min="4" max="4" width="25.1796875" style="69" customWidth="1"/>
    <col min="5" max="5" width="10.7265625" style="70" customWidth="1"/>
    <col min="6" max="6" width="12" style="71" customWidth="1"/>
    <col min="7" max="7" width="15.81640625" style="71" customWidth="1"/>
    <col min="8" max="8" width="12.453125" style="23" customWidth="1"/>
    <col min="9" max="9" width="11.81640625" style="19" bestFit="1" customWidth="1"/>
    <col min="10" max="11" width="8.7265625" style="19"/>
    <col min="12" max="12" width="18" style="19" customWidth="1"/>
    <col min="13" max="16384" width="8.7265625" style="19"/>
  </cols>
  <sheetData>
    <row r="1" spans="1:15" x14ac:dyDescent="0.25">
      <c r="A1" s="130" t="s">
        <v>42</v>
      </c>
      <c r="B1" s="130"/>
      <c r="C1" s="130"/>
      <c r="D1" s="130"/>
      <c r="E1" s="130"/>
      <c r="F1" s="130"/>
      <c r="G1" s="130"/>
      <c r="H1" s="18"/>
      <c r="I1" s="18"/>
      <c r="J1" s="18"/>
      <c r="K1" s="18"/>
      <c r="L1" s="18"/>
      <c r="M1" s="18"/>
      <c r="N1" s="18"/>
    </row>
    <row r="2" spans="1:15" ht="9.65" customHeight="1" x14ac:dyDescent="0.25">
      <c r="A2" s="130"/>
      <c r="B2" s="130"/>
      <c r="C2" s="130"/>
      <c r="D2" s="130"/>
      <c r="E2" s="130"/>
      <c r="F2" s="130"/>
      <c r="G2" s="130"/>
      <c r="H2" s="18"/>
      <c r="I2" s="18"/>
      <c r="J2" s="18"/>
      <c r="K2" s="18"/>
      <c r="L2" s="18"/>
      <c r="M2" s="18"/>
      <c r="N2" s="18"/>
    </row>
    <row r="3" spans="1:15" x14ac:dyDescent="0.25">
      <c r="A3" s="20"/>
      <c r="B3" s="131" t="s">
        <v>40</v>
      </c>
      <c r="C3" s="131"/>
      <c r="D3" s="131"/>
      <c r="E3" s="131"/>
      <c r="F3" s="131"/>
      <c r="G3" s="21"/>
      <c r="H3" s="18"/>
      <c r="I3" s="18"/>
      <c r="J3" s="18"/>
      <c r="K3" s="18"/>
      <c r="L3" s="18"/>
      <c r="M3" s="18"/>
      <c r="N3" s="18"/>
    </row>
    <row r="4" spans="1:15" x14ac:dyDescent="0.25">
      <c r="A4" s="20"/>
      <c r="B4" s="132" t="s">
        <v>58</v>
      </c>
      <c r="C4" s="132"/>
      <c r="D4" s="132"/>
      <c r="E4" s="132"/>
      <c r="F4" s="132"/>
      <c r="G4" s="22"/>
    </row>
    <row r="5" spans="1:15" x14ac:dyDescent="0.25">
      <c r="A5" s="20"/>
      <c r="B5" s="132"/>
      <c r="C5" s="132"/>
      <c r="D5" s="132"/>
      <c r="E5" s="132"/>
      <c r="F5" s="132"/>
      <c r="G5" s="22"/>
      <c r="M5" s="19" t="s">
        <v>60</v>
      </c>
    </row>
    <row r="6" spans="1:15" ht="42.65" customHeight="1" x14ac:dyDescent="0.25">
      <c r="A6" s="127" t="s">
        <v>28</v>
      </c>
      <c r="B6" s="128"/>
      <c r="C6" s="129" t="s">
        <v>74</v>
      </c>
      <c r="D6" s="129"/>
      <c r="E6" s="129"/>
      <c r="F6" s="129"/>
      <c r="G6" s="129"/>
      <c r="J6" s="19" t="str">
        <f>D14</f>
        <v>Руководитель проекта</v>
      </c>
      <c r="M6" s="80" t="e">
        <f>E14+'12-02'!E14+#REF!+#REF!</f>
        <v>#REF!</v>
      </c>
      <c r="O6" s="19" t="s">
        <v>72</v>
      </c>
    </row>
    <row r="7" spans="1:15" ht="24" customHeight="1" x14ac:dyDescent="0.25">
      <c r="A7" s="133" t="s">
        <v>29</v>
      </c>
      <c r="B7" s="134"/>
      <c r="C7" s="135" t="s">
        <v>27</v>
      </c>
      <c r="D7" s="135"/>
      <c r="E7" s="135"/>
      <c r="F7" s="135"/>
      <c r="G7" s="135"/>
      <c r="J7" s="19" t="str">
        <f t="shared" ref="J7:J15" si="0">D15</f>
        <v>Главный инженер проекта</v>
      </c>
      <c r="M7" s="80" t="e">
        <f>E15+'12-02'!E15+#REF!+#REF!+#REF!+#REF!+#REF!+#REF!+#REF!</f>
        <v>#REF!</v>
      </c>
      <c r="O7" s="19" t="s">
        <v>66</v>
      </c>
    </row>
    <row r="8" spans="1:15" ht="17.5" customHeight="1" x14ac:dyDescent="0.25">
      <c r="A8" s="133" t="s">
        <v>30</v>
      </c>
      <c r="B8" s="134"/>
      <c r="C8" s="135"/>
      <c r="D8" s="135"/>
      <c r="E8" s="135"/>
      <c r="F8" s="135"/>
      <c r="G8" s="135"/>
      <c r="J8" s="19" t="str">
        <f t="shared" si="0"/>
        <v>Начальник отдела СЗИ</v>
      </c>
      <c r="M8" s="80" t="e">
        <f>E16+'12-02'!E16+#REF!+#REF!+#REF!+#REF!+#REF!+#REF!+#REF!+#REF!+#REF!+#REF!</f>
        <v>#REF!</v>
      </c>
      <c r="O8" s="19" t="s">
        <v>65</v>
      </c>
    </row>
    <row r="9" spans="1:15" ht="12.65" customHeight="1" x14ac:dyDescent="0.25">
      <c r="A9" s="136"/>
      <c r="B9" s="137"/>
      <c r="C9" s="136"/>
      <c r="D9" s="136"/>
      <c r="E9" s="136"/>
      <c r="F9" s="136"/>
      <c r="G9" s="136"/>
      <c r="J9" s="19" t="str">
        <f t="shared" si="0"/>
        <v>Начальник УЭСПД</v>
      </c>
      <c r="M9" s="80" t="e">
        <f>E17+'12-02'!E17+#REF!+#REF!+#REF!+#REF!+#REF!+#REF!+#REF!</f>
        <v>#REF!</v>
      </c>
      <c r="O9" s="19" t="s">
        <v>64</v>
      </c>
    </row>
    <row r="10" spans="1:15" ht="13.4" customHeight="1" x14ac:dyDescent="0.25">
      <c r="A10" s="24" t="s">
        <v>31</v>
      </c>
      <c r="B10" s="25"/>
      <c r="C10" s="25"/>
      <c r="D10" s="26"/>
      <c r="E10" s="27"/>
      <c r="F10" s="28"/>
      <c r="G10" s="29" t="s">
        <v>32</v>
      </c>
      <c r="J10" s="19" t="str">
        <f t="shared" si="0"/>
        <v>Главный эксперт ОСЗИ</v>
      </c>
      <c r="M10" s="80" t="e">
        <f>E18+'12-02'!E18+#REF!+#REF!+#REF!+#REF!</f>
        <v>#REF!</v>
      </c>
      <c r="O10" s="19" t="s">
        <v>63</v>
      </c>
    </row>
    <row r="11" spans="1:15" s="31" customFormat="1" x14ac:dyDescent="0.25">
      <c r="A11" s="139" t="s">
        <v>0</v>
      </c>
      <c r="B11" s="141" t="s">
        <v>1</v>
      </c>
      <c r="C11" s="143" t="s">
        <v>2</v>
      </c>
      <c r="D11" s="144"/>
      <c r="E11" s="145" t="s">
        <v>33</v>
      </c>
      <c r="F11" s="141" t="s">
        <v>34</v>
      </c>
      <c r="G11" s="141" t="s">
        <v>35</v>
      </c>
      <c r="H11" s="30"/>
      <c r="J11" s="19" t="str">
        <f t="shared" si="0"/>
        <v>Главный эксперт УЭСПД</v>
      </c>
      <c r="M11" s="80" t="e">
        <f>E19+'12-02'!E19+#REF!+#REF!+#REF!+#REF!+#REF!+#REF!</f>
        <v>#REF!</v>
      </c>
      <c r="O11" s="19" t="s">
        <v>67</v>
      </c>
    </row>
    <row r="12" spans="1:15" ht="26" x14ac:dyDescent="0.25">
      <c r="A12" s="140"/>
      <c r="B12" s="142"/>
      <c r="C12" s="76" t="s">
        <v>36</v>
      </c>
      <c r="D12" s="32" t="s">
        <v>3</v>
      </c>
      <c r="E12" s="146"/>
      <c r="F12" s="142"/>
      <c r="G12" s="142"/>
      <c r="J12" s="19" t="str">
        <f t="shared" si="0"/>
        <v xml:space="preserve">Ведущий эксперт </v>
      </c>
      <c r="M12" s="80" t="e">
        <f>E20+'12-02'!E20+#REF!+#REF!+#REF!+#REF!</f>
        <v>#REF!</v>
      </c>
      <c r="O12" s="19" t="s">
        <v>69</v>
      </c>
    </row>
    <row r="13" spans="1:15" x14ac:dyDescent="0.2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J13" s="19" t="str">
        <f t="shared" si="0"/>
        <v>Ведущий эксперт ОСЗИ</v>
      </c>
      <c r="M13" s="80" t="e">
        <f>E21+'12-02'!E21+#REF!+#REF!+#REF!</f>
        <v>#REF!</v>
      </c>
      <c r="O13" s="19" t="s">
        <v>68</v>
      </c>
    </row>
    <row r="14" spans="1:15" ht="20.25" customHeight="1" x14ac:dyDescent="0.25">
      <c r="A14" s="147" t="s">
        <v>41</v>
      </c>
      <c r="B14" s="150" t="s">
        <v>59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1">ROUND(E14*F14,0)</f>
        <v>17099</v>
      </c>
      <c r="J14" s="19" t="str">
        <f t="shared" si="0"/>
        <v>Главный эксперт ОСЗИ АльфаДок</v>
      </c>
      <c r="M14" s="80" t="e">
        <f>E22+'12-02'!E22+#REF!+#REF!+#REF!</f>
        <v>#REF!</v>
      </c>
      <c r="O14" s="19" t="s">
        <v>62</v>
      </c>
    </row>
    <row r="15" spans="1:15" ht="20.25" customHeight="1" x14ac:dyDescent="0.25">
      <c r="A15" s="148"/>
      <c r="B15" s="151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1"/>
        <v>156663</v>
      </c>
      <c r="J15" s="19" t="str">
        <f t="shared" si="0"/>
        <v>Ведущий эксперт (технический писатель)</v>
      </c>
      <c r="M15" s="80" t="e">
        <f>E23+'12-02'!E23+#REF!+#REF!</f>
        <v>#REF!</v>
      </c>
      <c r="O15" s="19" t="s">
        <v>61</v>
      </c>
    </row>
    <row r="16" spans="1:15" ht="20.25" customHeight="1" x14ac:dyDescent="0.25">
      <c r="A16" s="148"/>
      <c r="B16" s="151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1"/>
        <v>48773</v>
      </c>
      <c r="I16" s="23"/>
      <c r="M16" s="80" t="e">
        <f>SUM(M6:M15)</f>
        <v>#REF!</v>
      </c>
    </row>
    <row r="17" spans="1:13" ht="20.25" customHeight="1" x14ac:dyDescent="0.25">
      <c r="A17" s="148"/>
      <c r="B17" s="151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1"/>
        <v>75291</v>
      </c>
      <c r="I17" s="23"/>
      <c r="M17" s="81" t="s">
        <v>70</v>
      </c>
    </row>
    <row r="18" spans="1:13" ht="20.25" customHeight="1" x14ac:dyDescent="0.25">
      <c r="A18" s="148"/>
      <c r="B18" s="151"/>
      <c r="C18" s="73">
        <v>1</v>
      </c>
      <c r="D18" s="35" t="s">
        <v>53</v>
      </c>
      <c r="E18" s="79">
        <v>6</v>
      </c>
      <c r="F18" s="78">
        <v>10018.81</v>
      </c>
      <c r="G18" s="75">
        <f t="shared" si="1"/>
        <v>60113</v>
      </c>
      <c r="I18" s="23"/>
      <c r="M18" s="82" t="e">
        <f>SUM(E14:E23,'12-02'!E14:E23,#REF!,#REF!,#REF!,#REF!,#REF!,#REF!,#REF!,#REF!,#REF!,#REF!,#REF!)</f>
        <v>#REF!</v>
      </c>
    </row>
    <row r="19" spans="1:13" ht="20.25" customHeight="1" x14ac:dyDescent="0.25">
      <c r="A19" s="148"/>
      <c r="B19" s="151"/>
      <c r="C19" s="74">
        <v>1</v>
      </c>
      <c r="D19" s="35" t="s">
        <v>45</v>
      </c>
      <c r="E19" s="36">
        <v>12</v>
      </c>
      <c r="F19" s="72">
        <v>10169.959999999999</v>
      </c>
      <c r="G19" s="75">
        <f t="shared" si="1"/>
        <v>122040</v>
      </c>
      <c r="I19" s="23"/>
    </row>
    <row r="20" spans="1:13" ht="20.25" customHeight="1" x14ac:dyDescent="0.25">
      <c r="A20" s="148"/>
      <c r="B20" s="151"/>
      <c r="C20" s="74">
        <v>1</v>
      </c>
      <c r="D20" s="35" t="s">
        <v>56</v>
      </c>
      <c r="E20" s="36">
        <v>6</v>
      </c>
      <c r="F20" s="72">
        <v>8350.81</v>
      </c>
      <c r="G20" s="75">
        <f t="shared" si="1"/>
        <v>50105</v>
      </c>
      <c r="I20" s="23"/>
    </row>
    <row r="21" spans="1:13" ht="20.25" customHeight="1" x14ac:dyDescent="0.25">
      <c r="A21" s="148"/>
      <c r="B21" s="151"/>
      <c r="C21" s="74">
        <v>1</v>
      </c>
      <c r="D21" s="35" t="s">
        <v>46</v>
      </c>
      <c r="E21" s="36">
        <v>4</v>
      </c>
      <c r="F21" s="72">
        <v>6099.81</v>
      </c>
      <c r="G21" s="75">
        <f t="shared" si="1"/>
        <v>24399</v>
      </c>
      <c r="I21" s="23"/>
    </row>
    <row r="22" spans="1:13" ht="22.5" customHeight="1" x14ac:dyDescent="0.25">
      <c r="A22" s="148"/>
      <c r="B22" s="151"/>
      <c r="C22" s="73">
        <v>1</v>
      </c>
      <c r="D22" s="35" t="s">
        <v>54</v>
      </c>
      <c r="E22" s="79">
        <v>4</v>
      </c>
      <c r="F22" s="72">
        <v>7014.79</v>
      </c>
      <c r="G22" s="75">
        <f t="shared" si="1"/>
        <v>28059</v>
      </c>
      <c r="I22" s="23"/>
    </row>
    <row r="23" spans="1:13" ht="24.75" customHeight="1" x14ac:dyDescent="0.25">
      <c r="A23" s="149"/>
      <c r="B23" s="152"/>
      <c r="C23" s="74">
        <v>1</v>
      </c>
      <c r="D23" s="35" t="s">
        <v>44</v>
      </c>
      <c r="E23" s="36">
        <v>5</v>
      </c>
      <c r="F23" s="78">
        <v>5700.36</v>
      </c>
      <c r="G23" s="75">
        <f t="shared" si="1"/>
        <v>28502</v>
      </c>
      <c r="I23" s="23"/>
    </row>
    <row r="24" spans="1:13" x14ac:dyDescent="0.25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611044</v>
      </c>
      <c r="I24" s="23"/>
    </row>
    <row r="25" spans="1:13" x14ac:dyDescent="0.25">
      <c r="A25" s="44" t="s">
        <v>10</v>
      </c>
      <c r="B25" s="45"/>
      <c r="C25" s="46"/>
      <c r="D25" s="47"/>
      <c r="E25" s="48"/>
      <c r="F25" s="49"/>
      <c r="G25" s="50"/>
    </row>
    <row r="26" spans="1:13" x14ac:dyDescent="0.25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13" x14ac:dyDescent="0.25">
      <c r="A27" s="51" t="s">
        <v>12</v>
      </c>
      <c r="B27" s="38"/>
      <c r="C27" s="39"/>
      <c r="D27" s="40"/>
      <c r="E27" s="41"/>
      <c r="F27" s="42"/>
      <c r="G27" s="43">
        <f>ROUND(G24/(G26/100),0)</f>
        <v>872920</v>
      </c>
      <c r="H27" s="52"/>
    </row>
    <row r="28" spans="1:13" x14ac:dyDescent="0.25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13" x14ac:dyDescent="0.25">
      <c r="A29" s="54" t="s">
        <v>38</v>
      </c>
      <c r="B29" s="38"/>
      <c r="C29" s="39"/>
      <c r="D29" s="40"/>
      <c r="E29" s="41"/>
      <c r="F29" s="42"/>
      <c r="G29" s="50">
        <f>ROUND(G27*(G28/100+1),0)</f>
        <v>916566</v>
      </c>
      <c r="H29" s="52"/>
    </row>
    <row r="30" spans="1:13" ht="9.65" customHeight="1" x14ac:dyDescent="0.25">
      <c r="A30" s="51"/>
      <c r="B30" s="38"/>
      <c r="C30" s="39"/>
      <c r="D30" s="40"/>
      <c r="E30" s="55"/>
      <c r="F30" s="42"/>
      <c r="G30" s="56"/>
      <c r="H30" s="57"/>
    </row>
    <row r="31" spans="1:13" x14ac:dyDescent="0.25">
      <c r="A31" s="153" t="s">
        <v>75</v>
      </c>
      <c r="B31" s="153"/>
      <c r="C31" s="153"/>
      <c r="D31" s="153"/>
      <c r="E31" s="153"/>
      <c r="F31" s="153"/>
      <c r="G31" s="153"/>
    </row>
    <row r="32" spans="1:13" s="65" customFormat="1" x14ac:dyDescent="0.25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5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3">
      <c r="A34" s="154" t="s">
        <v>73</v>
      </c>
      <c r="B34" s="154"/>
      <c r="C34" s="154"/>
      <c r="D34" s="154"/>
      <c r="E34" s="138" t="s">
        <v>71</v>
      </c>
      <c r="F34" s="138"/>
      <c r="G34" s="138"/>
      <c r="H34" s="64"/>
    </row>
    <row r="35" spans="1:8" s="68" customFormat="1" ht="18" customHeight="1" x14ac:dyDescent="0.3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3">
      <c r="A36" s="137" t="s">
        <v>47</v>
      </c>
      <c r="B36" s="137"/>
      <c r="C36" s="137"/>
      <c r="D36" s="137"/>
      <c r="E36" s="138" t="s">
        <v>39</v>
      </c>
      <c r="F36" s="138"/>
      <c r="G36" s="138"/>
      <c r="H36" s="64"/>
    </row>
  </sheetData>
  <autoFilter ref="A13:G29"/>
  <mergeCells count="26"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  <mergeCell ref="A7:B7"/>
    <mergeCell ref="C7:G7"/>
    <mergeCell ref="A8:B8"/>
    <mergeCell ref="C8:G8"/>
    <mergeCell ref="A9:B9"/>
    <mergeCell ref="C9:G9"/>
    <mergeCell ref="A6:B6"/>
    <mergeCell ref="C6:G6"/>
    <mergeCell ref="A1:G1"/>
    <mergeCell ref="A2:G2"/>
    <mergeCell ref="B3:F3"/>
    <mergeCell ref="B4:F4"/>
    <mergeCell ref="B5:F5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19" customWidth="1"/>
    <col min="2" max="2" width="39.7265625" style="19" customWidth="1"/>
    <col min="3" max="3" width="6.453125" style="19" customWidth="1"/>
    <col min="4" max="4" width="25.1796875" style="69" customWidth="1"/>
    <col min="5" max="5" width="10.7265625" style="70" customWidth="1"/>
    <col min="6" max="6" width="12" style="71" customWidth="1"/>
    <col min="7" max="7" width="15.81640625" style="71" customWidth="1"/>
    <col min="8" max="8" width="12.453125" style="23" customWidth="1"/>
    <col min="9" max="9" width="11.81640625" style="19" bestFit="1" customWidth="1"/>
    <col min="10" max="16384" width="8.7265625" style="19"/>
  </cols>
  <sheetData>
    <row r="1" spans="1:14" x14ac:dyDescent="0.25">
      <c r="A1" s="130" t="s">
        <v>43</v>
      </c>
      <c r="B1" s="130"/>
      <c r="C1" s="130"/>
      <c r="D1" s="130"/>
      <c r="E1" s="130"/>
      <c r="F1" s="130"/>
      <c r="G1" s="130"/>
      <c r="H1" s="18"/>
      <c r="I1" s="18"/>
      <c r="J1" s="18"/>
      <c r="K1" s="18"/>
      <c r="L1" s="18"/>
      <c r="M1" s="18"/>
      <c r="N1" s="18"/>
    </row>
    <row r="2" spans="1:14" ht="9.65" customHeight="1" x14ac:dyDescent="0.25">
      <c r="A2" s="130"/>
      <c r="B2" s="130"/>
      <c r="C2" s="130"/>
      <c r="D2" s="130"/>
      <c r="E2" s="130"/>
      <c r="F2" s="130"/>
      <c r="G2" s="130"/>
      <c r="H2" s="18"/>
      <c r="I2" s="18"/>
      <c r="J2" s="18"/>
      <c r="K2" s="18"/>
      <c r="L2" s="18"/>
      <c r="M2" s="18"/>
      <c r="N2" s="18"/>
    </row>
    <row r="3" spans="1:14" x14ac:dyDescent="0.25">
      <c r="A3" s="20"/>
      <c r="B3" s="131" t="s">
        <v>57</v>
      </c>
      <c r="C3" s="131"/>
      <c r="D3" s="131"/>
      <c r="E3" s="131"/>
      <c r="F3" s="131"/>
      <c r="G3" s="21"/>
      <c r="H3" s="18"/>
      <c r="I3" s="18"/>
      <c r="J3" s="18"/>
      <c r="K3" s="18"/>
      <c r="L3" s="18"/>
      <c r="M3" s="18"/>
      <c r="N3" s="18"/>
    </row>
    <row r="4" spans="1:14" x14ac:dyDescent="0.25">
      <c r="A4" s="20"/>
      <c r="B4" s="132" t="s">
        <v>48</v>
      </c>
      <c r="C4" s="132"/>
      <c r="D4" s="132"/>
      <c r="E4" s="132"/>
      <c r="F4" s="132"/>
      <c r="G4" s="22"/>
    </row>
    <row r="5" spans="1:14" x14ac:dyDescent="0.25">
      <c r="A5" s="20"/>
      <c r="B5" s="132"/>
      <c r="C5" s="132"/>
      <c r="D5" s="132"/>
      <c r="E5" s="132"/>
      <c r="F5" s="132"/>
      <c r="G5" s="22"/>
    </row>
    <row r="6" spans="1:14" ht="42.65" customHeight="1" x14ac:dyDescent="0.25">
      <c r="A6" s="127" t="s">
        <v>28</v>
      </c>
      <c r="B6" s="128"/>
      <c r="C6" s="129" t="s">
        <v>74</v>
      </c>
      <c r="D6" s="129"/>
      <c r="E6" s="129"/>
      <c r="F6" s="129"/>
      <c r="G6" s="129"/>
    </row>
    <row r="7" spans="1:14" ht="24" customHeight="1" x14ac:dyDescent="0.25">
      <c r="A7" s="133" t="s">
        <v>29</v>
      </c>
      <c r="B7" s="134"/>
      <c r="C7" s="135" t="s">
        <v>27</v>
      </c>
      <c r="D7" s="135"/>
      <c r="E7" s="135"/>
      <c r="F7" s="135"/>
      <c r="G7" s="135"/>
    </row>
    <row r="8" spans="1:14" ht="17.5" customHeight="1" x14ac:dyDescent="0.25">
      <c r="A8" s="133" t="s">
        <v>30</v>
      </c>
      <c r="B8" s="134"/>
      <c r="C8" s="135"/>
      <c r="D8" s="135"/>
      <c r="E8" s="135"/>
      <c r="F8" s="135"/>
      <c r="G8" s="135"/>
    </row>
    <row r="9" spans="1:14" ht="7.15" customHeight="1" x14ac:dyDescent="0.25">
      <c r="A9" s="136"/>
      <c r="B9" s="137"/>
      <c r="C9" s="136"/>
      <c r="D9" s="136"/>
      <c r="E9" s="136"/>
      <c r="F9" s="136"/>
      <c r="G9" s="136"/>
    </row>
    <row r="10" spans="1:14" ht="13.4" customHeight="1" x14ac:dyDescent="0.25">
      <c r="A10" s="24" t="s">
        <v>31</v>
      </c>
      <c r="B10" s="25"/>
      <c r="C10" s="25"/>
      <c r="D10" s="26"/>
      <c r="E10" s="27"/>
      <c r="F10" s="28"/>
      <c r="G10" s="29" t="s">
        <v>32</v>
      </c>
    </row>
    <row r="11" spans="1:14" s="31" customFormat="1" x14ac:dyDescent="0.25">
      <c r="A11" s="139" t="s">
        <v>0</v>
      </c>
      <c r="B11" s="141" t="s">
        <v>1</v>
      </c>
      <c r="C11" s="143" t="s">
        <v>2</v>
      </c>
      <c r="D11" s="144"/>
      <c r="E11" s="145" t="s">
        <v>33</v>
      </c>
      <c r="F11" s="141" t="s">
        <v>34</v>
      </c>
      <c r="G11" s="141" t="s">
        <v>35</v>
      </c>
      <c r="H11" s="30"/>
    </row>
    <row r="12" spans="1:14" ht="26" x14ac:dyDescent="0.25">
      <c r="A12" s="140"/>
      <c r="B12" s="142"/>
      <c r="C12" s="76" t="s">
        <v>36</v>
      </c>
      <c r="D12" s="32" t="s">
        <v>3</v>
      </c>
      <c r="E12" s="146"/>
      <c r="F12" s="142"/>
      <c r="G12" s="142"/>
    </row>
    <row r="13" spans="1:14" x14ac:dyDescent="0.2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</row>
    <row r="14" spans="1:14" ht="20.25" customHeight="1" x14ac:dyDescent="0.25">
      <c r="A14" s="147" t="s">
        <v>41</v>
      </c>
      <c r="B14" s="150" t="s">
        <v>49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0">ROUND(E14*F14,0)</f>
        <v>17099</v>
      </c>
    </row>
    <row r="15" spans="1:14" ht="20.25" customHeight="1" x14ac:dyDescent="0.25">
      <c r="A15" s="148"/>
      <c r="B15" s="151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0"/>
        <v>156663</v>
      </c>
    </row>
    <row r="16" spans="1:14" ht="20.25" customHeight="1" x14ac:dyDescent="0.25">
      <c r="A16" s="148"/>
      <c r="B16" s="151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0"/>
        <v>48773</v>
      </c>
      <c r="I16" s="23"/>
    </row>
    <row r="17" spans="1:9" ht="20.25" customHeight="1" x14ac:dyDescent="0.25">
      <c r="A17" s="148"/>
      <c r="B17" s="151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0"/>
        <v>75291</v>
      </c>
      <c r="I17" s="23"/>
    </row>
    <row r="18" spans="1:9" ht="20.25" customHeight="1" x14ac:dyDescent="0.25">
      <c r="A18" s="148"/>
      <c r="B18" s="151"/>
      <c r="C18" s="73">
        <v>1</v>
      </c>
      <c r="D18" s="35" t="s">
        <v>53</v>
      </c>
      <c r="E18" s="79">
        <v>12</v>
      </c>
      <c r="F18" s="78">
        <v>10018.81</v>
      </c>
      <c r="G18" s="75">
        <f t="shared" si="0"/>
        <v>120226</v>
      </c>
      <c r="I18" s="23"/>
    </row>
    <row r="19" spans="1:9" ht="20.25" customHeight="1" x14ac:dyDescent="0.25">
      <c r="A19" s="148"/>
      <c r="B19" s="151"/>
      <c r="C19" s="74">
        <v>1</v>
      </c>
      <c r="D19" s="35" t="s">
        <v>45</v>
      </c>
      <c r="E19" s="36">
        <v>20</v>
      </c>
      <c r="F19" s="72">
        <v>10169.959999999999</v>
      </c>
      <c r="G19" s="75">
        <f t="shared" si="0"/>
        <v>203399</v>
      </c>
      <c r="I19" s="23"/>
    </row>
    <row r="20" spans="1:9" ht="20.25" customHeight="1" x14ac:dyDescent="0.25">
      <c r="A20" s="148"/>
      <c r="B20" s="151"/>
      <c r="C20" s="74">
        <v>1</v>
      </c>
      <c r="D20" s="35" t="s">
        <v>56</v>
      </c>
      <c r="E20" s="36">
        <v>10</v>
      </c>
      <c r="F20" s="72">
        <v>8350.81</v>
      </c>
      <c r="G20" s="75">
        <f t="shared" si="0"/>
        <v>83508</v>
      </c>
      <c r="I20" s="23"/>
    </row>
    <row r="21" spans="1:9" ht="20.25" customHeight="1" x14ac:dyDescent="0.25">
      <c r="A21" s="148"/>
      <c r="B21" s="151"/>
      <c r="C21" s="74">
        <v>1</v>
      </c>
      <c r="D21" s="35" t="s">
        <v>46</v>
      </c>
      <c r="E21" s="36">
        <v>6</v>
      </c>
      <c r="F21" s="72">
        <v>6099.81</v>
      </c>
      <c r="G21" s="75">
        <f t="shared" si="0"/>
        <v>36599</v>
      </c>
      <c r="I21" s="23"/>
    </row>
    <row r="22" spans="1:9" ht="28.9" customHeight="1" x14ac:dyDescent="0.25">
      <c r="A22" s="148"/>
      <c r="B22" s="151"/>
      <c r="C22" s="73">
        <v>1</v>
      </c>
      <c r="D22" s="35" t="s">
        <v>54</v>
      </c>
      <c r="E22" s="79">
        <v>6</v>
      </c>
      <c r="F22" s="72">
        <v>7014.79</v>
      </c>
      <c r="G22" s="75">
        <f t="shared" si="0"/>
        <v>42089</v>
      </c>
      <c r="I22" s="23"/>
    </row>
    <row r="23" spans="1:9" ht="24.75" customHeight="1" x14ac:dyDescent="0.25">
      <c r="A23" s="149"/>
      <c r="B23" s="152"/>
      <c r="C23" s="74">
        <v>1</v>
      </c>
      <c r="D23" s="35" t="s">
        <v>44</v>
      </c>
      <c r="E23" s="36">
        <v>6</v>
      </c>
      <c r="F23" s="78">
        <v>5700.36</v>
      </c>
      <c r="G23" s="75">
        <f t="shared" si="0"/>
        <v>34202</v>
      </c>
      <c r="I23" s="23"/>
    </row>
    <row r="24" spans="1:9" x14ac:dyDescent="0.25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817849</v>
      </c>
      <c r="I24" s="23"/>
    </row>
    <row r="25" spans="1:9" x14ac:dyDescent="0.25">
      <c r="A25" s="44" t="s">
        <v>10</v>
      </c>
      <c r="B25" s="45"/>
      <c r="C25" s="46"/>
      <c r="D25" s="47"/>
      <c r="E25" s="48"/>
      <c r="F25" s="49"/>
      <c r="G25" s="50"/>
    </row>
    <row r="26" spans="1:9" x14ac:dyDescent="0.25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9" x14ac:dyDescent="0.25">
      <c r="A27" s="51" t="s">
        <v>12</v>
      </c>
      <c r="B27" s="38"/>
      <c r="C27" s="39"/>
      <c r="D27" s="40"/>
      <c r="E27" s="41"/>
      <c r="F27" s="42"/>
      <c r="G27" s="43">
        <f>ROUND(G24/(G26/100),0)</f>
        <v>1168356</v>
      </c>
      <c r="H27" s="52"/>
    </row>
    <row r="28" spans="1:9" x14ac:dyDescent="0.25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9" x14ac:dyDescent="0.25">
      <c r="A29" s="54" t="s">
        <v>38</v>
      </c>
      <c r="B29" s="38"/>
      <c r="C29" s="39"/>
      <c r="D29" s="40"/>
      <c r="E29" s="41"/>
      <c r="F29" s="42"/>
      <c r="G29" s="50">
        <f>ROUND(G27*(G28/100+1),0)</f>
        <v>1226774</v>
      </c>
      <c r="H29" s="52"/>
    </row>
    <row r="30" spans="1:9" ht="9.65" customHeight="1" x14ac:dyDescent="0.25">
      <c r="A30" s="51"/>
      <c r="B30" s="38"/>
      <c r="C30" s="39"/>
      <c r="D30" s="40"/>
      <c r="E30" s="55"/>
      <c r="F30" s="42"/>
      <c r="G30" s="56"/>
      <c r="H30" s="57"/>
    </row>
    <row r="31" spans="1:9" x14ac:dyDescent="0.25">
      <c r="A31" s="153" t="s">
        <v>76</v>
      </c>
      <c r="B31" s="153"/>
      <c r="C31" s="153"/>
      <c r="D31" s="153"/>
      <c r="E31" s="153"/>
      <c r="F31" s="153"/>
      <c r="G31" s="153"/>
    </row>
    <row r="32" spans="1:9" s="65" customFormat="1" x14ac:dyDescent="0.25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5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3">
      <c r="A34" s="154" t="s">
        <v>73</v>
      </c>
      <c r="B34" s="154"/>
      <c r="C34" s="154"/>
      <c r="D34" s="154"/>
      <c r="E34" s="138" t="s">
        <v>71</v>
      </c>
      <c r="F34" s="138"/>
      <c r="G34" s="138"/>
      <c r="H34" s="64"/>
    </row>
    <row r="35" spans="1:8" s="68" customFormat="1" ht="18" customHeight="1" x14ac:dyDescent="0.3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3">
      <c r="A36" s="137" t="s">
        <v>47</v>
      </c>
      <c r="B36" s="137"/>
      <c r="C36" s="137"/>
      <c r="D36" s="137"/>
      <c r="E36" s="138" t="s">
        <v>39</v>
      </c>
      <c r="F36" s="138"/>
      <c r="G36" s="138"/>
      <c r="H36" s="64"/>
    </row>
  </sheetData>
  <autoFilter ref="A13:G29"/>
  <mergeCells count="26"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applyStyles="1" summaryBelow="0" summaryRight="0"/>
    <pageSetUpPr fitToPage="1"/>
  </sheetPr>
  <dimension ref="A1:T47"/>
  <sheetViews>
    <sheetView tabSelected="1" zoomScale="55" zoomScaleNormal="55" zoomScaleSheetLayoutView="70" workbookViewId="0">
      <selection activeCell="C6" sqref="C6:R6"/>
    </sheetView>
  </sheetViews>
  <sheetFormatPr defaultColWidth="9.1796875" defaultRowHeight="14.5" x14ac:dyDescent="0.35"/>
  <cols>
    <col min="1" max="1" width="9.26953125" style="83" customWidth="1"/>
    <col min="2" max="2" width="7.453125" style="99" bestFit="1" customWidth="1"/>
    <col min="3" max="3" width="72.1796875" style="83" customWidth="1"/>
    <col min="4" max="4" width="21.453125" style="83" bestFit="1" customWidth="1"/>
    <col min="5" max="5" width="20.26953125" style="83" bestFit="1" customWidth="1"/>
    <col min="6" max="6" width="18.1796875" style="83" customWidth="1"/>
    <col min="7" max="7" width="17.1796875" style="83" customWidth="1"/>
    <col min="8" max="9" width="22.81640625" style="83" customWidth="1"/>
    <col min="10" max="10" width="12.54296875" style="83" customWidth="1"/>
    <col min="11" max="11" width="13.7265625" style="83" bestFit="1" customWidth="1"/>
    <col min="12" max="12" width="18.26953125" style="100" customWidth="1"/>
    <col min="13" max="13" width="18" style="83" customWidth="1"/>
    <col min="14" max="14" width="18.26953125" style="83" customWidth="1"/>
    <col min="15" max="17" width="20.453125" style="83" customWidth="1"/>
    <col min="18" max="18" width="32.7265625" style="83" customWidth="1"/>
    <col min="19" max="19" width="38.54296875" style="83" customWidth="1"/>
    <col min="20" max="20" width="29.54296875" style="87" customWidth="1"/>
    <col min="21" max="22" width="9.26953125" style="83" bestFit="1" customWidth="1"/>
    <col min="23" max="16384" width="9.1796875" style="83"/>
  </cols>
  <sheetData>
    <row r="1" spans="1:18" ht="18.5" x14ac:dyDescent="0.35">
      <c r="B1" s="84"/>
      <c r="C1" s="85"/>
      <c r="D1" s="85"/>
      <c r="E1" s="85"/>
      <c r="F1" s="85"/>
      <c r="G1" s="85"/>
      <c r="H1" s="85"/>
      <c r="I1" s="85"/>
      <c r="J1" s="85"/>
      <c r="K1" s="85"/>
      <c r="L1" s="159"/>
      <c r="M1" s="159"/>
      <c r="N1" s="159"/>
      <c r="O1" s="159"/>
      <c r="P1" s="86"/>
      <c r="Q1" s="86"/>
      <c r="R1" s="111" t="s">
        <v>103</v>
      </c>
    </row>
    <row r="2" spans="1:18" ht="18.5" x14ac:dyDescent="0.45">
      <c r="A2" s="161" t="s">
        <v>128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x14ac:dyDescent="0.35">
      <c r="B3" s="84"/>
      <c r="C3" s="85"/>
      <c r="D3" s="85"/>
      <c r="E3" s="85"/>
      <c r="F3" s="85"/>
      <c r="G3" s="85"/>
      <c r="H3" s="85"/>
      <c r="I3" s="85"/>
      <c r="J3" s="85"/>
      <c r="K3" s="85"/>
      <c r="L3" s="88"/>
      <c r="M3" s="85"/>
      <c r="N3" s="85"/>
      <c r="O3" s="85"/>
      <c r="P3" s="85"/>
      <c r="Q3" s="85"/>
    </row>
    <row r="4" spans="1:18" ht="77" customHeight="1" x14ac:dyDescent="0.35">
      <c r="A4" s="101" t="s">
        <v>78</v>
      </c>
      <c r="B4" s="101" t="s">
        <v>79</v>
      </c>
      <c r="C4" s="101" t="s">
        <v>83</v>
      </c>
      <c r="D4" s="90" t="s">
        <v>84</v>
      </c>
      <c r="E4" s="90" t="s">
        <v>85</v>
      </c>
      <c r="F4" s="102" t="s">
        <v>86</v>
      </c>
      <c r="G4" s="102" t="s">
        <v>87</v>
      </c>
      <c r="H4" s="90" t="s">
        <v>88</v>
      </c>
      <c r="I4" s="89" t="s">
        <v>96</v>
      </c>
      <c r="J4" s="101" t="s">
        <v>80</v>
      </c>
      <c r="K4" s="101" t="s">
        <v>81</v>
      </c>
      <c r="L4" s="103" t="s">
        <v>77</v>
      </c>
      <c r="M4" s="101" t="s">
        <v>97</v>
      </c>
      <c r="N4" s="101" t="s">
        <v>89</v>
      </c>
      <c r="O4" s="101" t="s">
        <v>98</v>
      </c>
      <c r="P4" s="104" t="s">
        <v>99</v>
      </c>
      <c r="Q4" s="104" t="s">
        <v>90</v>
      </c>
      <c r="R4" s="90" t="s">
        <v>100</v>
      </c>
    </row>
    <row r="5" spans="1:18" ht="15.5" x14ac:dyDescent="0.35">
      <c r="A5" s="91">
        <v>1</v>
      </c>
      <c r="B5" s="91">
        <v>2</v>
      </c>
      <c r="C5" s="92">
        <v>3</v>
      </c>
      <c r="D5" s="91">
        <v>4</v>
      </c>
      <c r="E5" s="91">
        <v>5</v>
      </c>
      <c r="F5" s="92">
        <v>6</v>
      </c>
      <c r="G5" s="91">
        <v>7</v>
      </c>
      <c r="H5" s="91">
        <v>8</v>
      </c>
      <c r="I5" s="92">
        <v>9</v>
      </c>
      <c r="J5" s="91">
        <v>10</v>
      </c>
      <c r="K5" s="91">
        <v>11</v>
      </c>
      <c r="L5" s="92">
        <v>12</v>
      </c>
      <c r="M5" s="91">
        <v>13</v>
      </c>
      <c r="N5" s="91">
        <v>14</v>
      </c>
      <c r="O5" s="92">
        <v>15</v>
      </c>
      <c r="P5" s="91">
        <v>16</v>
      </c>
      <c r="Q5" s="91">
        <v>17</v>
      </c>
      <c r="R5" s="92">
        <v>18</v>
      </c>
    </row>
    <row r="6" spans="1:18" x14ac:dyDescent="0.35">
      <c r="A6" s="165">
        <v>1</v>
      </c>
      <c r="B6" s="119"/>
      <c r="C6" s="162" t="s">
        <v>130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4"/>
    </row>
    <row r="7" spans="1:18" x14ac:dyDescent="0.35">
      <c r="A7" s="166"/>
      <c r="B7" s="119">
        <v>1</v>
      </c>
      <c r="C7" s="123" t="s">
        <v>131</v>
      </c>
      <c r="D7" s="112"/>
      <c r="E7" s="112"/>
      <c r="F7" s="107"/>
      <c r="G7" s="107"/>
      <c r="H7" s="107"/>
      <c r="I7" s="107"/>
      <c r="J7" s="108" t="s">
        <v>125</v>
      </c>
      <c r="K7" s="109">
        <v>1</v>
      </c>
      <c r="L7" s="121"/>
      <c r="M7" s="121">
        <f>K7*L7</f>
        <v>0</v>
      </c>
      <c r="N7" s="121">
        <f>22%*M7</f>
        <v>0</v>
      </c>
      <c r="O7" s="121">
        <f>M7+N7</f>
        <v>0</v>
      </c>
      <c r="P7" s="122"/>
      <c r="Q7" s="113"/>
      <c r="R7" s="114"/>
    </row>
    <row r="8" spans="1:18" x14ac:dyDescent="0.35">
      <c r="A8" s="166"/>
      <c r="B8" s="116">
        <v>2</v>
      </c>
      <c r="C8" s="123" t="s">
        <v>132</v>
      </c>
      <c r="D8" s="112"/>
      <c r="E8" s="112"/>
      <c r="F8" s="107"/>
      <c r="G8" s="107"/>
      <c r="H8" s="107"/>
      <c r="I8" s="107"/>
      <c r="J8" s="108" t="s">
        <v>125</v>
      </c>
      <c r="K8" s="109">
        <v>1</v>
      </c>
      <c r="L8" s="121"/>
      <c r="M8" s="121">
        <f t="shared" ref="M8:M24" si="0">K8*L8</f>
        <v>0</v>
      </c>
      <c r="N8" s="121">
        <f t="shared" ref="N8:N24" si="1">22%*M8</f>
        <v>0</v>
      </c>
      <c r="O8" s="121">
        <f t="shared" ref="O8:O24" si="2">M8+N8</f>
        <v>0</v>
      </c>
      <c r="P8" s="122"/>
      <c r="Q8" s="113"/>
      <c r="R8" s="114"/>
    </row>
    <row r="9" spans="1:18" x14ac:dyDescent="0.35">
      <c r="A9" s="166"/>
      <c r="B9" s="116">
        <v>3</v>
      </c>
      <c r="C9" s="123" t="s">
        <v>133</v>
      </c>
      <c r="D9" s="112"/>
      <c r="E9" s="112"/>
      <c r="F9" s="107"/>
      <c r="G9" s="107"/>
      <c r="H9" s="107"/>
      <c r="I9" s="107"/>
      <c r="J9" s="108" t="s">
        <v>125</v>
      </c>
      <c r="K9" s="109">
        <v>1</v>
      </c>
      <c r="L9" s="121"/>
      <c r="M9" s="121">
        <f t="shared" si="0"/>
        <v>0</v>
      </c>
      <c r="N9" s="121">
        <f t="shared" si="1"/>
        <v>0</v>
      </c>
      <c r="O9" s="121">
        <f t="shared" si="2"/>
        <v>0</v>
      </c>
      <c r="P9" s="122"/>
      <c r="Q9" s="113"/>
      <c r="R9" s="114"/>
    </row>
    <row r="10" spans="1:18" x14ac:dyDescent="0.35">
      <c r="A10" s="166"/>
      <c r="B10" s="119">
        <v>4</v>
      </c>
      <c r="C10" s="124" t="s">
        <v>134</v>
      </c>
      <c r="D10" s="112"/>
      <c r="E10" s="112"/>
      <c r="F10" s="107"/>
      <c r="G10" s="107"/>
      <c r="H10" s="107"/>
      <c r="I10" s="107"/>
      <c r="J10" s="108" t="s">
        <v>125</v>
      </c>
      <c r="K10" s="109">
        <v>1</v>
      </c>
      <c r="L10" s="121"/>
      <c r="M10" s="121">
        <f t="shared" si="0"/>
        <v>0</v>
      </c>
      <c r="N10" s="121">
        <f t="shared" si="1"/>
        <v>0</v>
      </c>
      <c r="O10" s="121">
        <f t="shared" si="2"/>
        <v>0</v>
      </c>
      <c r="P10" s="122"/>
      <c r="Q10" s="113"/>
      <c r="R10" s="114"/>
    </row>
    <row r="11" spans="1:18" x14ac:dyDescent="0.35">
      <c r="A11" s="166"/>
      <c r="B11" s="116">
        <v>5</v>
      </c>
      <c r="C11" s="125" t="s">
        <v>135</v>
      </c>
      <c r="D11" s="112"/>
      <c r="E11" s="112"/>
      <c r="F11" s="107"/>
      <c r="G11" s="107"/>
      <c r="H11" s="107"/>
      <c r="I11" s="107"/>
      <c r="J11" s="108" t="s">
        <v>125</v>
      </c>
      <c r="K11" s="109">
        <v>1</v>
      </c>
      <c r="L11" s="121"/>
      <c r="M11" s="121">
        <f t="shared" si="0"/>
        <v>0</v>
      </c>
      <c r="N11" s="121">
        <f t="shared" si="1"/>
        <v>0</v>
      </c>
      <c r="O11" s="121">
        <f t="shared" si="2"/>
        <v>0</v>
      </c>
      <c r="P11" s="122"/>
      <c r="Q11" s="113"/>
      <c r="R11" s="114"/>
    </row>
    <row r="12" spans="1:18" x14ac:dyDescent="0.35">
      <c r="A12" s="166"/>
      <c r="B12" s="116">
        <v>6</v>
      </c>
      <c r="C12" s="125" t="s">
        <v>136</v>
      </c>
      <c r="D12" s="112"/>
      <c r="E12" s="112"/>
      <c r="F12" s="107"/>
      <c r="G12" s="107"/>
      <c r="H12" s="107"/>
      <c r="I12" s="107"/>
      <c r="J12" s="108" t="s">
        <v>125</v>
      </c>
      <c r="K12" s="109">
        <v>1</v>
      </c>
      <c r="L12" s="121"/>
      <c r="M12" s="121">
        <f t="shared" si="0"/>
        <v>0</v>
      </c>
      <c r="N12" s="121">
        <f t="shared" si="1"/>
        <v>0</v>
      </c>
      <c r="O12" s="121">
        <f t="shared" si="2"/>
        <v>0</v>
      </c>
      <c r="P12" s="122"/>
      <c r="Q12" s="113"/>
      <c r="R12" s="114"/>
    </row>
    <row r="13" spans="1:18" x14ac:dyDescent="0.35">
      <c r="A13" s="166"/>
      <c r="B13" s="119">
        <v>7</v>
      </c>
      <c r="C13" s="125" t="s">
        <v>137</v>
      </c>
      <c r="D13" s="112"/>
      <c r="E13" s="112"/>
      <c r="F13" s="107"/>
      <c r="G13" s="107"/>
      <c r="H13" s="107"/>
      <c r="I13" s="107"/>
      <c r="J13" s="108" t="s">
        <v>125</v>
      </c>
      <c r="K13" s="109">
        <v>1</v>
      </c>
      <c r="L13" s="121"/>
      <c r="M13" s="121">
        <f t="shared" si="0"/>
        <v>0</v>
      </c>
      <c r="N13" s="121">
        <f t="shared" si="1"/>
        <v>0</v>
      </c>
      <c r="O13" s="121">
        <f t="shared" si="2"/>
        <v>0</v>
      </c>
      <c r="P13" s="122"/>
      <c r="Q13" s="113"/>
      <c r="R13" s="114"/>
    </row>
    <row r="14" spans="1:18" x14ac:dyDescent="0.35">
      <c r="A14" s="166"/>
      <c r="B14" s="116">
        <v>8</v>
      </c>
      <c r="C14" s="125" t="s">
        <v>138</v>
      </c>
      <c r="D14" s="112"/>
      <c r="E14" s="112"/>
      <c r="F14" s="107"/>
      <c r="G14" s="107"/>
      <c r="H14" s="107"/>
      <c r="I14" s="107"/>
      <c r="J14" s="108" t="s">
        <v>125</v>
      </c>
      <c r="K14" s="109">
        <v>1</v>
      </c>
      <c r="L14" s="121"/>
      <c r="M14" s="121">
        <f t="shared" si="0"/>
        <v>0</v>
      </c>
      <c r="N14" s="121">
        <f t="shared" si="1"/>
        <v>0</v>
      </c>
      <c r="O14" s="121">
        <f t="shared" si="2"/>
        <v>0</v>
      </c>
      <c r="P14" s="122"/>
      <c r="Q14" s="113"/>
      <c r="R14" s="114"/>
    </row>
    <row r="15" spans="1:18" x14ac:dyDescent="0.35">
      <c r="A15" s="166"/>
      <c r="B15" s="116">
        <v>9</v>
      </c>
      <c r="C15" s="125" t="s">
        <v>139</v>
      </c>
      <c r="D15" s="112"/>
      <c r="E15" s="112"/>
      <c r="F15" s="107"/>
      <c r="G15" s="107"/>
      <c r="H15" s="107"/>
      <c r="I15" s="107"/>
      <c r="J15" s="108" t="s">
        <v>125</v>
      </c>
      <c r="K15" s="109">
        <v>1</v>
      </c>
      <c r="L15" s="121"/>
      <c r="M15" s="121">
        <f t="shared" si="0"/>
        <v>0</v>
      </c>
      <c r="N15" s="121">
        <f t="shared" si="1"/>
        <v>0</v>
      </c>
      <c r="O15" s="121">
        <f t="shared" si="2"/>
        <v>0</v>
      </c>
      <c r="P15" s="122"/>
      <c r="Q15" s="113"/>
      <c r="R15" s="114"/>
    </row>
    <row r="16" spans="1:18" x14ac:dyDescent="0.35">
      <c r="A16" s="166"/>
      <c r="B16" s="119">
        <v>10</v>
      </c>
      <c r="C16" s="125" t="s">
        <v>140</v>
      </c>
      <c r="D16" s="112"/>
      <c r="E16" s="112"/>
      <c r="F16" s="107"/>
      <c r="G16" s="107"/>
      <c r="H16" s="107"/>
      <c r="I16" s="107"/>
      <c r="J16" s="108" t="s">
        <v>125</v>
      </c>
      <c r="K16" s="109">
        <v>1</v>
      </c>
      <c r="L16" s="121"/>
      <c r="M16" s="121">
        <f t="shared" si="0"/>
        <v>0</v>
      </c>
      <c r="N16" s="121">
        <f t="shared" si="1"/>
        <v>0</v>
      </c>
      <c r="O16" s="121">
        <f t="shared" si="2"/>
        <v>0</v>
      </c>
      <c r="P16" s="122"/>
      <c r="Q16" s="113"/>
      <c r="R16" s="114"/>
    </row>
    <row r="17" spans="1:20" x14ac:dyDescent="0.35">
      <c r="A17" s="166"/>
      <c r="B17" s="116">
        <v>11</v>
      </c>
      <c r="C17" s="125" t="s">
        <v>141</v>
      </c>
      <c r="D17" s="112"/>
      <c r="E17" s="112"/>
      <c r="F17" s="107"/>
      <c r="G17" s="107"/>
      <c r="H17" s="107"/>
      <c r="I17" s="107"/>
      <c r="J17" s="108" t="s">
        <v>125</v>
      </c>
      <c r="K17" s="109">
        <v>1</v>
      </c>
      <c r="L17" s="121"/>
      <c r="M17" s="121">
        <f t="shared" si="0"/>
        <v>0</v>
      </c>
      <c r="N17" s="121">
        <f t="shared" si="1"/>
        <v>0</v>
      </c>
      <c r="O17" s="121">
        <f t="shared" si="2"/>
        <v>0</v>
      </c>
      <c r="P17" s="122"/>
      <c r="Q17" s="113"/>
      <c r="R17" s="114"/>
    </row>
    <row r="18" spans="1:20" x14ac:dyDescent="0.35">
      <c r="A18" s="166"/>
      <c r="B18" s="116">
        <v>12</v>
      </c>
      <c r="C18" s="125" t="s">
        <v>142</v>
      </c>
      <c r="D18" s="112"/>
      <c r="E18" s="112"/>
      <c r="F18" s="107"/>
      <c r="G18" s="107"/>
      <c r="H18" s="107"/>
      <c r="I18" s="107"/>
      <c r="J18" s="108" t="s">
        <v>125</v>
      </c>
      <c r="K18" s="109">
        <v>1</v>
      </c>
      <c r="L18" s="121"/>
      <c r="M18" s="121">
        <f t="shared" si="0"/>
        <v>0</v>
      </c>
      <c r="N18" s="121">
        <f t="shared" si="1"/>
        <v>0</v>
      </c>
      <c r="O18" s="121">
        <f t="shared" si="2"/>
        <v>0</v>
      </c>
      <c r="P18" s="122"/>
      <c r="Q18" s="113"/>
      <c r="R18" s="114"/>
    </row>
    <row r="19" spans="1:20" x14ac:dyDescent="0.35">
      <c r="A19" s="166"/>
      <c r="B19" s="119">
        <v>13</v>
      </c>
      <c r="C19" s="125" t="s">
        <v>143</v>
      </c>
      <c r="D19" s="112"/>
      <c r="E19" s="112"/>
      <c r="F19" s="107"/>
      <c r="G19" s="107"/>
      <c r="H19" s="107"/>
      <c r="I19" s="107"/>
      <c r="J19" s="108" t="s">
        <v>125</v>
      </c>
      <c r="K19" s="109">
        <v>1</v>
      </c>
      <c r="L19" s="121"/>
      <c r="M19" s="121">
        <f t="shared" si="0"/>
        <v>0</v>
      </c>
      <c r="N19" s="121">
        <f t="shared" si="1"/>
        <v>0</v>
      </c>
      <c r="O19" s="121">
        <f t="shared" si="2"/>
        <v>0</v>
      </c>
      <c r="P19" s="122"/>
      <c r="Q19" s="113"/>
      <c r="R19" s="114"/>
    </row>
    <row r="20" spans="1:20" x14ac:dyDescent="0.35">
      <c r="A20" s="166"/>
      <c r="B20" s="116">
        <v>14</v>
      </c>
      <c r="C20" s="125" t="s">
        <v>144</v>
      </c>
      <c r="D20" s="112"/>
      <c r="E20" s="112"/>
      <c r="F20" s="107"/>
      <c r="G20" s="107"/>
      <c r="H20" s="107"/>
      <c r="I20" s="107"/>
      <c r="J20" s="108" t="s">
        <v>125</v>
      </c>
      <c r="K20" s="109">
        <v>1</v>
      </c>
      <c r="L20" s="121"/>
      <c r="M20" s="121">
        <f t="shared" si="0"/>
        <v>0</v>
      </c>
      <c r="N20" s="121">
        <f t="shared" si="1"/>
        <v>0</v>
      </c>
      <c r="O20" s="121">
        <f t="shared" si="2"/>
        <v>0</v>
      </c>
      <c r="P20" s="122"/>
      <c r="Q20" s="113"/>
      <c r="R20" s="114"/>
    </row>
    <row r="21" spans="1:20" x14ac:dyDescent="0.35">
      <c r="A21" s="166"/>
      <c r="B21" s="116">
        <v>15</v>
      </c>
      <c r="C21" s="125" t="s">
        <v>145</v>
      </c>
      <c r="D21" s="112"/>
      <c r="E21" s="112"/>
      <c r="F21" s="107"/>
      <c r="G21" s="107"/>
      <c r="H21" s="107"/>
      <c r="I21" s="107"/>
      <c r="J21" s="108" t="s">
        <v>125</v>
      </c>
      <c r="K21" s="109">
        <v>1</v>
      </c>
      <c r="L21" s="121"/>
      <c r="M21" s="121">
        <f t="shared" si="0"/>
        <v>0</v>
      </c>
      <c r="N21" s="121">
        <f t="shared" si="1"/>
        <v>0</v>
      </c>
      <c r="O21" s="121">
        <f t="shared" si="2"/>
        <v>0</v>
      </c>
      <c r="P21" s="122"/>
      <c r="Q21" s="113"/>
      <c r="R21" s="114"/>
    </row>
    <row r="22" spans="1:20" x14ac:dyDescent="0.35">
      <c r="A22" s="166"/>
      <c r="B22" s="119">
        <v>16</v>
      </c>
      <c r="C22" s="115" t="s">
        <v>146</v>
      </c>
      <c r="D22" s="112"/>
      <c r="E22" s="112"/>
      <c r="F22" s="107"/>
      <c r="G22" s="107"/>
      <c r="H22" s="107"/>
      <c r="I22" s="107"/>
      <c r="J22" s="108" t="s">
        <v>125</v>
      </c>
      <c r="K22" s="109">
        <v>1</v>
      </c>
      <c r="L22" s="121"/>
      <c r="M22" s="121">
        <f>K22*L22</f>
        <v>0</v>
      </c>
      <c r="N22" s="121">
        <f t="shared" si="1"/>
        <v>0</v>
      </c>
      <c r="O22" s="121">
        <f t="shared" si="2"/>
        <v>0</v>
      </c>
      <c r="P22" s="122"/>
      <c r="Q22" s="113"/>
      <c r="R22" s="114"/>
    </row>
    <row r="23" spans="1:20" x14ac:dyDescent="0.35">
      <c r="A23" s="166"/>
      <c r="B23" s="116">
        <v>17</v>
      </c>
      <c r="C23" s="115" t="s">
        <v>147</v>
      </c>
      <c r="D23" s="112"/>
      <c r="E23" s="112"/>
      <c r="F23" s="107"/>
      <c r="G23" s="107"/>
      <c r="H23" s="107"/>
      <c r="I23" s="107"/>
      <c r="J23" s="108" t="s">
        <v>125</v>
      </c>
      <c r="K23" s="109">
        <v>1</v>
      </c>
      <c r="L23" s="121"/>
      <c r="M23" s="121">
        <f t="shared" si="0"/>
        <v>0</v>
      </c>
      <c r="N23" s="121">
        <f t="shared" si="1"/>
        <v>0</v>
      </c>
      <c r="O23" s="121">
        <f t="shared" si="2"/>
        <v>0</v>
      </c>
      <c r="P23" s="122"/>
      <c r="Q23" s="113"/>
      <c r="R23" s="114"/>
    </row>
    <row r="24" spans="1:20" x14ac:dyDescent="0.35">
      <c r="A24" s="166"/>
      <c r="B24" s="116">
        <v>18</v>
      </c>
      <c r="C24" s="115" t="s">
        <v>148</v>
      </c>
      <c r="D24" s="112"/>
      <c r="E24" s="112"/>
      <c r="F24" s="107"/>
      <c r="G24" s="107"/>
      <c r="H24" s="107"/>
      <c r="I24" s="107"/>
      <c r="J24" s="108" t="s">
        <v>125</v>
      </c>
      <c r="K24" s="109">
        <v>1</v>
      </c>
      <c r="L24" s="121"/>
      <c r="M24" s="121">
        <f t="shared" si="0"/>
        <v>0</v>
      </c>
      <c r="N24" s="121">
        <f t="shared" si="1"/>
        <v>0</v>
      </c>
      <c r="O24" s="121">
        <f t="shared" si="2"/>
        <v>0</v>
      </c>
      <c r="P24" s="122"/>
      <c r="Q24" s="113"/>
      <c r="R24" s="114"/>
    </row>
    <row r="25" spans="1:20" s="105" customFormat="1" x14ac:dyDescent="0.25">
      <c r="A25" s="166"/>
      <c r="B25" s="116">
        <v>19</v>
      </c>
      <c r="C25" s="115" t="s">
        <v>129</v>
      </c>
      <c r="D25" s="112"/>
      <c r="E25" s="107"/>
      <c r="F25" s="107"/>
      <c r="G25" s="107"/>
      <c r="H25" s="107"/>
      <c r="I25" s="107"/>
      <c r="J25" s="108"/>
      <c r="K25" s="109"/>
      <c r="L25" s="110"/>
      <c r="M25" s="121"/>
      <c r="N25" s="121"/>
      <c r="O25" s="121"/>
      <c r="P25" s="122"/>
      <c r="Q25" s="117"/>
      <c r="R25" s="118"/>
      <c r="T25" s="106"/>
    </row>
    <row r="26" spans="1:20" s="105" customFormat="1" x14ac:dyDescent="0.25">
      <c r="A26" s="166"/>
      <c r="B26" s="116" t="s">
        <v>149</v>
      </c>
      <c r="C26" s="120" t="s">
        <v>104</v>
      </c>
      <c r="D26" s="112" t="s">
        <v>105</v>
      </c>
      <c r="E26" s="112" t="s">
        <v>124</v>
      </c>
      <c r="F26" s="112" t="s">
        <v>82</v>
      </c>
      <c r="G26" s="112" t="s">
        <v>82</v>
      </c>
      <c r="H26" s="112"/>
      <c r="I26" s="112"/>
      <c r="J26" s="112" t="s">
        <v>125</v>
      </c>
      <c r="K26" s="126">
        <v>2</v>
      </c>
      <c r="L26" s="121"/>
      <c r="M26" s="121">
        <f>L26*K26</f>
        <v>0</v>
      </c>
      <c r="N26" s="121">
        <v>0</v>
      </c>
      <c r="O26" s="121">
        <f t="shared" ref="O26:O35" si="3">M26+N26</f>
        <v>0</v>
      </c>
      <c r="P26" s="122"/>
      <c r="Q26" s="117"/>
      <c r="R26" s="118"/>
      <c r="T26" s="106"/>
    </row>
    <row r="27" spans="1:20" s="105" customFormat="1" ht="29" x14ac:dyDescent="0.25">
      <c r="A27" s="166"/>
      <c r="B27" s="116" t="s">
        <v>150</v>
      </c>
      <c r="C27" s="120" t="s">
        <v>106</v>
      </c>
      <c r="D27" s="112" t="s">
        <v>107</v>
      </c>
      <c r="E27" s="112" t="s">
        <v>124</v>
      </c>
      <c r="F27" s="112" t="s">
        <v>82</v>
      </c>
      <c r="G27" s="112" t="s">
        <v>82</v>
      </c>
      <c r="H27" s="112"/>
      <c r="I27" s="112"/>
      <c r="J27" s="112" t="s">
        <v>125</v>
      </c>
      <c r="K27" s="126">
        <v>2</v>
      </c>
      <c r="L27" s="121"/>
      <c r="M27" s="121">
        <f t="shared" ref="M27:M35" si="4">L27*K27</f>
        <v>0</v>
      </c>
      <c r="N27" s="121">
        <v>0</v>
      </c>
      <c r="O27" s="121">
        <f t="shared" si="3"/>
        <v>0</v>
      </c>
      <c r="P27" s="122"/>
      <c r="Q27" s="117"/>
      <c r="R27" s="118"/>
      <c r="T27" s="106"/>
    </row>
    <row r="28" spans="1:20" s="105" customFormat="1" ht="29" x14ac:dyDescent="0.25">
      <c r="A28" s="166"/>
      <c r="B28" s="116" t="s">
        <v>151</v>
      </c>
      <c r="C28" s="120" t="s">
        <v>108</v>
      </c>
      <c r="D28" s="112" t="s">
        <v>109</v>
      </c>
      <c r="E28" s="112" t="s">
        <v>124</v>
      </c>
      <c r="F28" s="112" t="s">
        <v>82</v>
      </c>
      <c r="G28" s="112" t="s">
        <v>82</v>
      </c>
      <c r="H28" s="112"/>
      <c r="I28" s="112"/>
      <c r="J28" s="112" t="s">
        <v>125</v>
      </c>
      <c r="K28" s="126">
        <v>2</v>
      </c>
      <c r="L28" s="121"/>
      <c r="M28" s="121">
        <f t="shared" si="4"/>
        <v>0</v>
      </c>
      <c r="N28" s="121">
        <v>0</v>
      </c>
      <c r="O28" s="121">
        <f t="shared" si="3"/>
        <v>0</v>
      </c>
      <c r="P28" s="122"/>
      <c r="Q28" s="117"/>
      <c r="R28" s="118"/>
      <c r="T28" s="106"/>
    </row>
    <row r="29" spans="1:20" s="105" customFormat="1" ht="29" x14ac:dyDescent="0.25">
      <c r="A29" s="166"/>
      <c r="B29" s="116" t="s">
        <v>152</v>
      </c>
      <c r="C29" s="120" t="s">
        <v>110</v>
      </c>
      <c r="D29" s="112" t="s">
        <v>111</v>
      </c>
      <c r="E29" s="112" t="s">
        <v>124</v>
      </c>
      <c r="F29" s="112" t="s">
        <v>82</v>
      </c>
      <c r="G29" s="112" t="s">
        <v>82</v>
      </c>
      <c r="H29" s="112"/>
      <c r="I29" s="112"/>
      <c r="J29" s="112" t="s">
        <v>125</v>
      </c>
      <c r="K29" s="126">
        <v>2</v>
      </c>
      <c r="L29" s="121"/>
      <c r="M29" s="121">
        <f t="shared" si="4"/>
        <v>0</v>
      </c>
      <c r="N29" s="121">
        <v>0</v>
      </c>
      <c r="O29" s="121">
        <f t="shared" si="3"/>
        <v>0</v>
      </c>
      <c r="P29" s="122"/>
      <c r="Q29" s="117"/>
      <c r="R29" s="118"/>
      <c r="T29" s="106"/>
    </row>
    <row r="30" spans="1:20" s="105" customFormat="1" x14ac:dyDescent="0.25">
      <c r="A30" s="166"/>
      <c r="B30" s="116" t="s">
        <v>153</v>
      </c>
      <c r="C30" s="120" t="s">
        <v>112</v>
      </c>
      <c r="D30" s="112" t="s">
        <v>113</v>
      </c>
      <c r="E30" s="112" t="s">
        <v>124</v>
      </c>
      <c r="F30" s="112" t="s">
        <v>82</v>
      </c>
      <c r="G30" s="112" t="s">
        <v>82</v>
      </c>
      <c r="H30" s="112"/>
      <c r="I30" s="112"/>
      <c r="J30" s="112" t="s">
        <v>125</v>
      </c>
      <c r="K30" s="126">
        <v>2</v>
      </c>
      <c r="L30" s="121"/>
      <c r="M30" s="121">
        <f t="shared" si="4"/>
        <v>0</v>
      </c>
      <c r="N30" s="121">
        <v>0</v>
      </c>
      <c r="O30" s="121">
        <f t="shared" si="3"/>
        <v>0</v>
      </c>
      <c r="P30" s="122"/>
      <c r="Q30" s="117"/>
      <c r="R30" s="118"/>
      <c r="T30" s="106"/>
    </row>
    <row r="31" spans="1:20" s="105" customFormat="1" x14ac:dyDescent="0.25">
      <c r="A31" s="166"/>
      <c r="B31" s="116" t="s">
        <v>154</v>
      </c>
      <c r="C31" s="120" t="s">
        <v>114</v>
      </c>
      <c r="D31" s="112" t="s">
        <v>115</v>
      </c>
      <c r="E31" s="112" t="s">
        <v>124</v>
      </c>
      <c r="F31" s="112" t="s">
        <v>82</v>
      </c>
      <c r="G31" s="112" t="s">
        <v>82</v>
      </c>
      <c r="H31" s="112"/>
      <c r="I31" s="112"/>
      <c r="J31" s="112" t="s">
        <v>125</v>
      </c>
      <c r="K31" s="126">
        <v>2</v>
      </c>
      <c r="L31" s="121"/>
      <c r="M31" s="121">
        <f t="shared" si="4"/>
        <v>0</v>
      </c>
      <c r="N31" s="121">
        <v>0</v>
      </c>
      <c r="O31" s="121">
        <f t="shared" si="3"/>
        <v>0</v>
      </c>
      <c r="P31" s="122"/>
      <c r="Q31" s="117"/>
      <c r="R31" s="118"/>
      <c r="T31" s="106"/>
    </row>
    <row r="32" spans="1:20" s="105" customFormat="1" x14ac:dyDescent="0.25">
      <c r="A32" s="166"/>
      <c r="B32" s="116" t="s">
        <v>155</v>
      </c>
      <c r="C32" s="120" t="s">
        <v>116</v>
      </c>
      <c r="D32" s="112" t="s">
        <v>117</v>
      </c>
      <c r="E32" s="112" t="s">
        <v>124</v>
      </c>
      <c r="F32" s="112" t="s">
        <v>82</v>
      </c>
      <c r="G32" s="112" t="s">
        <v>82</v>
      </c>
      <c r="H32" s="112"/>
      <c r="I32" s="112"/>
      <c r="J32" s="112" t="s">
        <v>125</v>
      </c>
      <c r="K32" s="126">
        <v>2</v>
      </c>
      <c r="L32" s="121"/>
      <c r="M32" s="121">
        <f t="shared" si="4"/>
        <v>0</v>
      </c>
      <c r="N32" s="121">
        <v>0</v>
      </c>
      <c r="O32" s="121">
        <f t="shared" si="3"/>
        <v>0</v>
      </c>
      <c r="P32" s="122"/>
      <c r="Q32" s="117"/>
      <c r="R32" s="118"/>
      <c r="T32" s="106"/>
    </row>
    <row r="33" spans="1:20" s="105" customFormat="1" x14ac:dyDescent="0.25">
      <c r="A33" s="166"/>
      <c r="B33" s="116" t="s">
        <v>156</v>
      </c>
      <c r="C33" s="120" t="s">
        <v>118</v>
      </c>
      <c r="D33" s="112" t="s">
        <v>119</v>
      </c>
      <c r="E33" s="112" t="s">
        <v>124</v>
      </c>
      <c r="F33" s="112" t="s">
        <v>82</v>
      </c>
      <c r="G33" s="112" t="s">
        <v>82</v>
      </c>
      <c r="H33" s="112"/>
      <c r="I33" s="112"/>
      <c r="J33" s="112" t="s">
        <v>125</v>
      </c>
      <c r="K33" s="126">
        <v>2</v>
      </c>
      <c r="L33" s="121"/>
      <c r="M33" s="121">
        <f t="shared" si="4"/>
        <v>0</v>
      </c>
      <c r="N33" s="121">
        <v>0</v>
      </c>
      <c r="O33" s="121">
        <f t="shared" si="3"/>
        <v>0</v>
      </c>
      <c r="P33" s="122"/>
      <c r="Q33" s="117"/>
      <c r="R33" s="118"/>
      <c r="T33" s="106"/>
    </row>
    <row r="34" spans="1:20" s="105" customFormat="1" x14ac:dyDescent="0.25">
      <c r="A34" s="166"/>
      <c r="B34" s="116" t="s">
        <v>157</v>
      </c>
      <c r="C34" s="120" t="s">
        <v>120</v>
      </c>
      <c r="D34" s="112" t="s">
        <v>121</v>
      </c>
      <c r="E34" s="107" t="s">
        <v>124</v>
      </c>
      <c r="F34" s="107" t="s">
        <v>82</v>
      </c>
      <c r="G34" s="107" t="s">
        <v>82</v>
      </c>
      <c r="H34" s="107"/>
      <c r="I34" s="107"/>
      <c r="J34" s="108" t="s">
        <v>125</v>
      </c>
      <c r="K34" s="109">
        <v>2</v>
      </c>
      <c r="L34" s="121"/>
      <c r="M34" s="121">
        <f t="shared" si="4"/>
        <v>0</v>
      </c>
      <c r="N34" s="121">
        <v>0</v>
      </c>
      <c r="O34" s="121">
        <f t="shared" si="3"/>
        <v>0</v>
      </c>
      <c r="P34" s="122"/>
      <c r="Q34" s="117"/>
      <c r="R34" s="118"/>
      <c r="T34" s="106"/>
    </row>
    <row r="35" spans="1:20" s="105" customFormat="1" x14ac:dyDescent="0.25">
      <c r="A35" s="166"/>
      <c r="B35" s="116" t="s">
        <v>158</v>
      </c>
      <c r="C35" s="120" t="s">
        <v>122</v>
      </c>
      <c r="D35" s="112" t="s">
        <v>123</v>
      </c>
      <c r="E35" s="107" t="s">
        <v>124</v>
      </c>
      <c r="F35" s="107" t="s">
        <v>82</v>
      </c>
      <c r="G35" s="107" t="s">
        <v>82</v>
      </c>
      <c r="H35" s="107"/>
      <c r="I35" s="107"/>
      <c r="J35" s="108" t="s">
        <v>125</v>
      </c>
      <c r="K35" s="109">
        <v>2</v>
      </c>
      <c r="L35" s="121"/>
      <c r="M35" s="121">
        <f t="shared" si="4"/>
        <v>0</v>
      </c>
      <c r="N35" s="121">
        <v>0</v>
      </c>
      <c r="O35" s="121">
        <f t="shared" si="3"/>
        <v>0</v>
      </c>
      <c r="P35" s="122"/>
      <c r="Q35" s="117"/>
      <c r="R35" s="118"/>
      <c r="T35" s="106"/>
    </row>
    <row r="36" spans="1:20" s="105" customFormat="1" ht="15.5" x14ac:dyDescent="0.25">
      <c r="A36" s="160" t="s">
        <v>126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93">
        <f>SUM(M26:M35)</f>
        <v>0</v>
      </c>
      <c r="N36" s="93">
        <f>SUM(N26:N35)</f>
        <v>0</v>
      </c>
      <c r="O36" s="93">
        <f>SUM(O26:O35)</f>
        <v>0</v>
      </c>
      <c r="P36" s="117"/>
      <c r="Q36" s="117"/>
      <c r="R36" s="118"/>
      <c r="T36" s="106"/>
    </row>
    <row r="37" spans="1:20" s="105" customFormat="1" ht="15.5" x14ac:dyDescent="0.25">
      <c r="A37" s="160" t="s">
        <v>102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93">
        <f>SUM(M7:M24)</f>
        <v>0</v>
      </c>
      <c r="N37" s="93">
        <f t="shared" ref="N37:O37" si="5">SUM(N7:N24)</f>
        <v>0</v>
      </c>
      <c r="O37" s="93">
        <f t="shared" si="5"/>
        <v>0</v>
      </c>
      <c r="P37" s="117"/>
      <c r="Q37" s="117"/>
      <c r="R37" s="118"/>
      <c r="T37" s="106"/>
    </row>
    <row r="38" spans="1:20" ht="15.5" x14ac:dyDescent="0.35">
      <c r="A38" s="160" t="s">
        <v>127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93">
        <f>M36+M37</f>
        <v>0</v>
      </c>
      <c r="N38" s="93">
        <f t="shared" ref="N38:O38" si="6">N36+N37</f>
        <v>0</v>
      </c>
      <c r="O38" s="93">
        <f t="shared" si="6"/>
        <v>0</v>
      </c>
      <c r="P38" s="94"/>
      <c r="Q38" s="94"/>
      <c r="R38" s="95"/>
    </row>
    <row r="39" spans="1:20" ht="15.5" x14ac:dyDescent="0.3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  <c r="N39" s="97"/>
      <c r="O39" s="97"/>
      <c r="P39" s="98"/>
      <c r="Q39" s="98"/>
      <c r="R39" s="98"/>
    </row>
    <row r="40" spans="1:20" ht="15.5" x14ac:dyDescent="0.35">
      <c r="A40" s="155" t="s">
        <v>101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</row>
    <row r="41" spans="1:20" ht="15.5" x14ac:dyDescent="0.3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7"/>
      <c r="N41" s="97"/>
      <c r="O41" s="97"/>
      <c r="P41" s="98"/>
      <c r="Q41" s="98"/>
      <c r="R41" s="98"/>
    </row>
    <row r="43" spans="1:20" x14ac:dyDescent="0.35">
      <c r="A43" s="83">
        <v>1</v>
      </c>
      <c r="B43" s="158" t="s">
        <v>91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</row>
    <row r="44" spans="1:20" x14ac:dyDescent="0.35">
      <c r="A44" s="83">
        <v>2</v>
      </c>
      <c r="B44" s="158" t="s">
        <v>92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</row>
    <row r="45" spans="1:20" x14ac:dyDescent="0.35">
      <c r="A45" s="156">
        <v>3</v>
      </c>
      <c r="B45" s="157" t="s">
        <v>93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</row>
    <row r="46" spans="1:20" x14ac:dyDescent="0.35">
      <c r="A46" s="156"/>
      <c r="B46" s="157" t="s">
        <v>94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</row>
    <row r="47" spans="1:20" x14ac:dyDescent="0.35">
      <c r="A47" s="156"/>
      <c r="B47" s="157" t="s">
        <v>95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</row>
  </sheetData>
  <autoFilter ref="A4:R38"/>
  <mergeCells count="14">
    <mergeCell ref="L1:O1"/>
    <mergeCell ref="A38:L38"/>
    <mergeCell ref="A2:R2"/>
    <mergeCell ref="C6:R6"/>
    <mergeCell ref="A37:L37"/>
    <mergeCell ref="A36:L36"/>
    <mergeCell ref="A6:A35"/>
    <mergeCell ref="A40:R40"/>
    <mergeCell ref="A45:A47"/>
    <mergeCell ref="B46:R46"/>
    <mergeCell ref="B47:R47"/>
    <mergeCell ref="B43:R43"/>
    <mergeCell ref="B44:R44"/>
    <mergeCell ref="B45:R45"/>
  </mergeCells>
  <phoneticPr fontId="38" type="noConversion"/>
  <hyperlinks>
    <hyperlink ref="B45:R45" r:id="rId1" display="Реестре российской промышленной продукции (ПП РФ 719)"/>
    <hyperlink ref="B46:R46" r:id="rId2" display="Единый реестр российской радиоэлектронной продукции (ПП РФ 878)"/>
    <hyperlink ref="B47:R47" r:id="rId3" display="Едином реестре российских программ для электронных вычислительных машин и баз данных (ПП РФ 1236)"/>
    <hyperlink ref="F4" location="Спецификация!A565" display="Страна происхождения товара"/>
    <hyperlink ref="G4" location="Спецификация!A566" display="Страна регистрации2 производителя / правообладателя ПО"/>
    <hyperlink ref="I4" location="Спецификация!A567" display="Спецификация!A567"/>
  </hyperlinks>
  <pageMargins left="0.7" right="0.7" top="0.75" bottom="0.75" header="0.3" footer="0.3"/>
  <pageSetup paperSize="9" scale="35" fitToHeight="0" orientation="landscape" horizont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1640625" defaultRowHeight="12.75" customHeight="1" x14ac:dyDescent="0.25"/>
  <cols>
    <col min="1" max="1" width="8.81640625" style="4" customWidth="1"/>
    <col min="2" max="2" width="33.453125" style="4" customWidth="1"/>
    <col min="3" max="3" width="37.453125" style="4" customWidth="1"/>
    <col min="4" max="4" width="12.453125" style="4" customWidth="1"/>
    <col min="5" max="256" width="8.81640625" style="4" customWidth="1"/>
  </cols>
  <sheetData>
    <row r="1" spans="1:7" ht="15" customHeight="1" x14ac:dyDescent="0.25">
      <c r="A1" s="1"/>
      <c r="B1" s="1"/>
      <c r="C1" s="1"/>
      <c r="D1" s="1"/>
      <c r="E1" s="1"/>
      <c r="F1" s="1"/>
      <c r="G1" s="1"/>
    </row>
    <row r="2" spans="1:7" ht="15" customHeight="1" x14ac:dyDescent="0.25">
      <c r="A2" s="1"/>
      <c r="B2" s="5"/>
      <c r="C2" s="5"/>
      <c r="D2" s="1"/>
      <c r="E2" s="1"/>
      <c r="F2" s="1"/>
      <c r="G2" s="1"/>
    </row>
    <row r="3" spans="1:7" ht="15" customHeight="1" x14ac:dyDescent="0.3">
      <c r="A3" s="6"/>
      <c r="B3" s="7" t="s">
        <v>14</v>
      </c>
      <c r="C3" s="7" t="s">
        <v>15</v>
      </c>
      <c r="D3" s="8"/>
      <c r="E3" s="1"/>
      <c r="F3" s="1"/>
      <c r="G3" s="1"/>
    </row>
    <row r="4" spans="1:7" ht="25.5" customHeight="1" x14ac:dyDescent="0.25">
      <c r="A4" s="6"/>
      <c r="B4" s="3" t="s">
        <v>16</v>
      </c>
      <c r="C4" s="3" t="s">
        <v>17</v>
      </c>
      <c r="D4" s="9">
        <v>17244</v>
      </c>
      <c r="E4" s="10">
        <f t="shared" ref="E4:E9" si="0">D4/0.59*1.1</f>
        <v>32149.830508474581</v>
      </c>
      <c r="F4" s="11">
        <f t="shared" ref="F4:F9" si="1">31220/E4</f>
        <v>0.97107821429324548</v>
      </c>
      <c r="G4" s="1"/>
    </row>
    <row r="5" spans="1:7" ht="15" customHeight="1" x14ac:dyDescent="0.25">
      <c r="A5" s="6"/>
      <c r="B5" s="3" t="s">
        <v>7</v>
      </c>
      <c r="C5" s="3" t="s">
        <v>18</v>
      </c>
      <c r="D5" s="9">
        <v>19633</v>
      </c>
      <c r="E5" s="10">
        <f t="shared" si="0"/>
        <v>36603.898305084753</v>
      </c>
      <c r="F5" s="11">
        <f t="shared" si="1"/>
        <v>0.85291461963391857</v>
      </c>
      <c r="G5" s="1"/>
    </row>
    <row r="6" spans="1:7" ht="15" customHeight="1" x14ac:dyDescent="0.3">
      <c r="A6" s="6"/>
      <c r="B6" s="3" t="s">
        <v>4</v>
      </c>
      <c r="C6" s="12" t="s">
        <v>19</v>
      </c>
      <c r="D6" s="9">
        <v>11987</v>
      </c>
      <c r="E6" s="10">
        <f t="shared" si="0"/>
        <v>22348.644067796613</v>
      </c>
      <c r="F6" s="11">
        <f t="shared" si="1"/>
        <v>1.3969527594287749</v>
      </c>
      <c r="G6" s="1"/>
    </row>
    <row r="7" spans="1:7" ht="15" customHeight="1" x14ac:dyDescent="0.25">
      <c r="A7" s="6"/>
      <c r="B7" s="3" t="s">
        <v>5</v>
      </c>
      <c r="C7" s="13" t="s">
        <v>20</v>
      </c>
      <c r="D7" s="9">
        <v>10333</v>
      </c>
      <c r="E7" s="10">
        <f t="shared" si="0"/>
        <v>19264.91525423729</v>
      </c>
      <c r="F7" s="11">
        <f t="shared" si="1"/>
        <v>1.6205625401405908</v>
      </c>
      <c r="G7" s="1"/>
    </row>
    <row r="8" spans="1:7" ht="25.5" customHeight="1" x14ac:dyDescent="0.25">
      <c r="A8" s="6"/>
      <c r="B8" s="3" t="s">
        <v>6</v>
      </c>
      <c r="C8" s="3" t="s">
        <v>21</v>
      </c>
      <c r="D8" s="9">
        <v>5787</v>
      </c>
      <c r="E8" s="10">
        <f t="shared" si="0"/>
        <v>10789.322033898306</v>
      </c>
      <c r="F8" s="11">
        <f t="shared" si="1"/>
        <v>2.8936016463232632</v>
      </c>
      <c r="G8" s="1"/>
    </row>
    <row r="9" spans="1:7" ht="15" customHeight="1" x14ac:dyDescent="0.3">
      <c r="A9" s="6"/>
      <c r="B9" s="3" t="s">
        <v>22</v>
      </c>
      <c r="C9" s="7" t="s">
        <v>23</v>
      </c>
      <c r="D9" s="9">
        <v>8267</v>
      </c>
      <c r="E9" s="10">
        <f t="shared" si="0"/>
        <v>15413.050847457629</v>
      </c>
      <c r="F9" s="11">
        <f t="shared" si="1"/>
        <v>2.0255561542606415</v>
      </c>
      <c r="G9" s="14">
        <f>E9*2</f>
        <v>30826.101694915258</v>
      </c>
    </row>
    <row r="10" spans="1:7" ht="15" customHeight="1" x14ac:dyDescent="0.3">
      <c r="A10" s="6"/>
      <c r="B10" s="15"/>
      <c r="C10" s="15"/>
      <c r="D10" s="9"/>
      <c r="E10" s="10"/>
      <c r="F10" s="11"/>
      <c r="G10" s="1"/>
    </row>
    <row r="11" spans="1:7" ht="15" customHeight="1" x14ac:dyDescent="0.3">
      <c r="A11" s="6"/>
      <c r="B11" s="15"/>
      <c r="C11" s="15"/>
      <c r="D11" s="9"/>
      <c r="E11" s="10"/>
      <c r="F11" s="11"/>
      <c r="G11" s="1"/>
    </row>
    <row r="12" spans="1:7" ht="15" customHeight="1" x14ac:dyDescent="0.3">
      <c r="A12" s="6"/>
      <c r="B12" s="15"/>
      <c r="C12" s="3" t="s">
        <v>24</v>
      </c>
      <c r="D12" s="9">
        <v>10333</v>
      </c>
      <c r="E12" s="10">
        <f>D12/0.59*1.1</f>
        <v>19264.91525423729</v>
      </c>
      <c r="F12" s="11">
        <f>31220/E12</f>
        <v>1.6205625401405908</v>
      </c>
      <c r="G12" s="1"/>
    </row>
    <row r="13" spans="1:7" ht="15" customHeight="1" x14ac:dyDescent="0.3">
      <c r="A13" s="6"/>
      <c r="B13" s="15"/>
      <c r="C13" s="3" t="s">
        <v>25</v>
      </c>
      <c r="D13" s="9">
        <v>15500</v>
      </c>
      <c r="E13" s="10">
        <f>D13/0.59*1.1</f>
        <v>28898.305084745767</v>
      </c>
      <c r="F13" s="11">
        <f>31220/E13</f>
        <v>1.0803401759530791</v>
      </c>
      <c r="G13" s="1"/>
    </row>
    <row r="14" spans="1:7" ht="15" customHeight="1" x14ac:dyDescent="0.3">
      <c r="A14" s="6"/>
      <c r="B14" s="15"/>
      <c r="C14" s="3" t="s">
        <v>26</v>
      </c>
      <c r="D14" s="9">
        <v>8267</v>
      </c>
      <c r="E14" s="10">
        <f>D14/0.59*1.1</f>
        <v>15413.050847457629</v>
      </c>
      <c r="F14" s="11">
        <f>31220/E14</f>
        <v>2.0255561542606415</v>
      </c>
      <c r="G14" s="1"/>
    </row>
    <row r="15" spans="1:7" ht="15" customHeight="1" x14ac:dyDescent="0.3">
      <c r="A15" s="1"/>
      <c r="B15" s="16"/>
      <c r="C15" s="16"/>
      <c r="D15" s="17"/>
      <c r="E15" s="1"/>
      <c r="F15" s="1"/>
      <c r="G15" s="1"/>
    </row>
    <row r="16" spans="1:7" ht="15" customHeight="1" x14ac:dyDescent="0.25">
      <c r="A16" s="1"/>
      <c r="B16" s="1"/>
      <c r="C16" s="1"/>
      <c r="D16" s="1"/>
      <c r="E16" s="1"/>
      <c r="F16" s="1"/>
      <c r="G16" s="1"/>
    </row>
    <row r="17" spans="1:7" ht="15" customHeight="1" x14ac:dyDescent="0.3">
      <c r="A17" s="1"/>
      <c r="B17" s="2"/>
      <c r="C17" s="2"/>
      <c r="D17" s="1"/>
      <c r="E17" s="1"/>
      <c r="F17" s="1"/>
      <c r="G17" s="1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61382-3B65-469C-9151-035365D1CD4F}">
  <ds:schemaRefs>
    <ds:schemaRef ds:uri="1c574e5c-3a1c-46cc-9cf3-155d79c90e6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12-01</vt:lpstr>
      <vt:lpstr>12-02</vt:lpstr>
      <vt:lpstr>Спецификация</vt:lpstr>
      <vt:lpstr>ФОТ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Михаил Лигай</cp:lastModifiedBy>
  <cp:lastPrinted>2024-01-18T14:18:03Z</cp:lastPrinted>
  <dcterms:created xsi:type="dcterms:W3CDTF">2019-03-01T11:43:22Z</dcterms:created>
  <dcterms:modified xsi:type="dcterms:W3CDTF">2026-06-29T14:38:36Z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