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позиции по ФССЦ (справочно)" sheetId="1" state="hidden" r:id="rId2"/>
    <sheet name="РЕМ 2027" sheetId="2" state="visible" r:id="rId3"/>
  </sheets>
  <definedNames>
    <definedName function="false" hidden="false" localSheetId="0" name="_xlnm.Print_Area" vbProcedure="false">'позиции по ФССЦ (справочно)'!$A$1:$AP$59</definedName>
    <definedName function="false" hidden="true" localSheetId="0" name="_xlnm._FilterDatabase" vbProcedure="false">'позиции по ФССЦ (справочно)'!$B$9:$AP$57</definedName>
    <definedName function="false" hidden="true" localSheetId="1" name="_xlnm._FilterDatabase" vbProcedure="false">'РЕМ 2027'!$A$8:$AI$71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<sst xmlns="http://schemas.openxmlformats.org/spreadsheetml/2006/main" count="336" uniqueCount="187">
  <si>
    <t xml:space="preserve">Реест ФССЦ (справочно)</t>
  </si>
  <si>
    <t xml:space="preserve">№ п/п</t>
  </si>
  <si>
    <r>
      <rPr>
        <b val="true"/>
        <sz val="10"/>
        <rFont val="Arial"/>
        <family val="2"/>
        <charset val="1"/>
      </rPr>
      <t xml:space="preserve">Наименование планируемой к закупке продукции</t>
    </r>
    <r>
      <rPr>
        <b val="true"/>
        <vertAlign val="superscript"/>
        <sz val="10"/>
        <rFont val="Arial"/>
        <family val="2"/>
        <charset val="1"/>
      </rPr>
      <t xml:space="preserve">1</t>
    </r>
  </si>
  <si>
    <t xml:space="preserve">Единица изменения</t>
  </si>
  <si>
    <t xml:space="preserve">Требуемое количество</t>
  </si>
  <si>
    <t xml:space="preserve">ПЦ по основному методу, в  руб. без НДС</t>
  </si>
  <si>
    <t xml:space="preserve">ПРОВЕРОЧКА ЦЕН</t>
  </si>
  <si>
    <t xml:space="preserve">ПЦ по проверочному методу, в руб. без НДС</t>
  </si>
  <si>
    <r>
      <rPr>
        <b val="true"/>
        <sz val="10"/>
        <rFont val="Arial"/>
        <family val="2"/>
        <charset val="1"/>
      </rPr>
      <t xml:space="preserve">ПЦ итоговая, в руб. без НДС</t>
    </r>
    <r>
      <rPr>
        <b val="true"/>
        <vertAlign val="superscript"/>
        <sz val="10"/>
        <rFont val="Arial"/>
        <family val="2"/>
        <charset val="1"/>
      </rPr>
      <t xml:space="preserve">8</t>
    </r>
    <r>
      <rPr>
        <b val="true"/>
        <sz val="10"/>
        <rFont val="Arial"/>
        <family val="2"/>
        <charset val="1"/>
      </rPr>
      <t xml:space="preserve"> </t>
    </r>
  </si>
  <si>
    <t xml:space="preserve">КОММЕНТАРИЙ</t>
  </si>
  <si>
    <r>
      <rPr>
        <b val="true"/>
        <sz val="10"/>
        <rFont val="Arial"/>
        <family val="2"/>
        <charset val="1"/>
      </rPr>
      <t xml:space="preserve">ИЦИ-1</t>
    </r>
    <r>
      <rPr>
        <b val="true"/>
        <vertAlign val="superscript"/>
        <sz val="10"/>
        <rFont val="Arial"/>
        <family val="2"/>
        <charset val="1"/>
      </rPr>
      <t xml:space="preserve">2</t>
    </r>
  </si>
  <si>
    <t xml:space="preserve">ФССЦ</t>
  </si>
  <si>
    <r>
      <rPr>
        <b val="true"/>
        <sz val="10"/>
        <rFont val="Arial"/>
        <family val="2"/>
        <charset val="1"/>
      </rPr>
      <t xml:space="preserve">ИЦИ-2</t>
    </r>
    <r>
      <rPr>
        <b val="true"/>
        <vertAlign val="superscript"/>
        <sz val="10"/>
        <rFont val="Arial"/>
        <family val="2"/>
        <charset val="1"/>
      </rPr>
      <t xml:space="preserve">2</t>
    </r>
  </si>
  <si>
    <r>
      <rPr>
        <b val="true"/>
        <sz val="10"/>
        <rFont val="Arial"/>
        <family val="2"/>
        <charset val="1"/>
      </rPr>
      <t xml:space="preserve">ИЦИ-N</t>
    </r>
    <r>
      <rPr>
        <b val="true"/>
        <vertAlign val="superscript"/>
        <sz val="10"/>
        <rFont val="Arial"/>
        <family val="2"/>
        <charset val="1"/>
      </rPr>
      <t xml:space="preserve">2</t>
    </r>
  </si>
  <si>
    <t xml:space="preserve">Наименование предлагаемого ТКП</t>
  </si>
  <si>
    <t xml:space="preserve">Стоимость продукциипо ТКП</t>
  </si>
  <si>
    <t xml:space="preserve">Стоимость продукции (за весь объем), руб. без НДС</t>
  </si>
  <si>
    <t xml:space="preserve">Принятая ФССЦ</t>
  </si>
  <si>
    <r>
      <rPr>
        <b val="true"/>
        <sz val="10"/>
        <rFont val="Arial"/>
        <family val="2"/>
        <charset val="1"/>
      </rPr>
      <t xml:space="preserve">Ссылка на ИЦИ</t>
    </r>
    <r>
      <rPr>
        <b val="true"/>
        <vertAlign val="superscript"/>
        <sz val="10"/>
        <rFont val="Arial"/>
        <family val="2"/>
        <charset val="1"/>
      </rPr>
      <t xml:space="preserve">4</t>
    </r>
    <r>
      <rPr>
        <b val="true"/>
        <sz val="10"/>
        <rFont val="Arial"/>
        <family val="2"/>
        <charset val="1"/>
      </rPr>
      <t xml:space="preserve">               </t>
    </r>
    <r>
      <rPr>
        <sz val="10"/>
        <rFont val="Arial"/>
        <family val="2"/>
        <charset val="1"/>
      </rPr>
      <t xml:space="preserve">(при наличии)</t>
    </r>
  </si>
  <si>
    <r>
      <rPr>
        <b val="true"/>
        <sz val="10"/>
        <rFont val="Arial"/>
        <family val="2"/>
        <charset val="1"/>
      </rPr>
      <t xml:space="preserve">Стоимость продукции (за единицу) в ИЦИ, тыс. руб. без НДС</t>
    </r>
    <r>
      <rPr>
        <b val="true"/>
        <vertAlign val="superscript"/>
        <sz val="10"/>
        <rFont val="Arial"/>
        <family val="2"/>
        <charset val="1"/>
      </rPr>
      <t xml:space="preserve">5</t>
    </r>
  </si>
  <si>
    <r>
      <rPr>
        <b val="true"/>
        <sz val="10"/>
        <rFont val="Arial"/>
        <family val="2"/>
        <charset val="1"/>
      </rPr>
      <t xml:space="preserve">Ценообразующие факторы</t>
    </r>
    <r>
      <rPr>
        <b val="true"/>
        <vertAlign val="superscript"/>
        <sz val="10"/>
        <rFont val="Arial"/>
        <family val="2"/>
        <charset val="1"/>
      </rPr>
      <t xml:space="preserve">6</t>
    </r>
  </si>
  <si>
    <r>
      <rPr>
        <b val="true"/>
        <sz val="10"/>
        <rFont val="Arial"/>
        <family val="2"/>
        <charset val="1"/>
      </rPr>
      <t xml:space="preserve">Стоимость продукции (за единицу) с учетом ценообразующих факторов, тыс. руб. без НДС</t>
    </r>
    <r>
      <rPr>
        <b val="true"/>
        <vertAlign val="superscript"/>
        <sz val="10"/>
        <rFont val="Arial"/>
        <family val="2"/>
        <charset val="1"/>
      </rPr>
      <t xml:space="preserve">7</t>
    </r>
  </si>
  <si>
    <t xml:space="preserve">Стоимость ФССЦ</t>
  </si>
  <si>
    <r>
      <rPr>
        <b val="true"/>
        <sz val="10"/>
        <rFont val="Arial"/>
        <family val="2"/>
        <charset val="1"/>
      </rPr>
      <t xml:space="preserve">Наименование ИЦИ</t>
    </r>
    <r>
      <rPr>
        <b val="true"/>
        <vertAlign val="superscript"/>
        <sz val="10"/>
        <rFont val="Arial"/>
        <family val="2"/>
        <charset val="1"/>
      </rPr>
      <t xml:space="preserve">3</t>
    </r>
  </si>
  <si>
    <t xml:space="preserve">согласование</t>
  </si>
  <si>
    <r>
      <rPr>
        <b val="true"/>
        <sz val="10"/>
        <rFont val="Arial"/>
        <family val="2"/>
        <charset val="1"/>
      </rPr>
      <t xml:space="preserve">Стоимость продукции (за весь объем) с учетом ценообразующих факторов, тыс. руб. без НДС</t>
    </r>
    <r>
      <rPr>
        <b val="true"/>
        <vertAlign val="superscript"/>
        <sz val="10"/>
        <rFont val="Arial"/>
        <family val="2"/>
        <charset val="1"/>
      </rPr>
      <t xml:space="preserve">7</t>
    </r>
  </si>
  <si>
    <t xml:space="preserve">% отклонения ИИ № 1</t>
  </si>
  <si>
    <t xml:space="preserve">% отклонения ИИ № 2</t>
  </si>
  <si>
    <t xml:space="preserve">% отклонения ИИ № 3</t>
  </si>
  <si>
    <t xml:space="preserve">Жир говяжий, несоленый</t>
  </si>
  <si>
    <t xml:space="preserve">КГ</t>
  </si>
  <si>
    <t xml:space="preserve">ООО Аламиг сч. 336 от 02.03.23г.</t>
  </si>
  <si>
    <t xml:space="preserve">ФССЦ-20.1.02.06-0001 Жир паяльный</t>
  </si>
  <si>
    <t xml:space="preserve">СОГЛАСОВАНО ФССЦ ГР-ВКК</t>
  </si>
  <si>
    <t xml:space="preserve">Клей плиточный «Флизенклебер», КНАУФ сухой в пакетах 30кг, ТУ 5745-012-04001508,97</t>
  </si>
  <si>
    <t xml:space="preserve">кг</t>
  </si>
  <si>
    <t xml:space="preserve">ООО Группа Отдер сч. 22904/Айв от 04.05.23г.</t>
  </si>
  <si>
    <t xml:space="preserve">ФССЦ-14.1.02.01-0004 Клей плиточный ВГТ, для внутренних работ</t>
  </si>
  <si>
    <t xml:space="preserve">ИП Хавронин М.Е. сч. 361 от 29.05.2023г.</t>
  </si>
  <si>
    <t xml:space="preserve">ООО Пигмент-Волга сч. Ксч-100240 от 19.05.2023г.</t>
  </si>
  <si>
    <t xml:space="preserve">Моющее средство 'Вертолин-74' марка А ТУ 38.10960-86</t>
  </si>
  <si>
    <t xml:space="preserve">ООО Аламиг сч. 75 от 19.01.23г.</t>
  </si>
  <si>
    <t xml:space="preserve">ФССЦ-01.7.07.19-0011 Средство моющее (раствор)</t>
  </si>
  <si>
    <t xml:space="preserve">https://www.aquateka.ru/?cat=products&amp;prod=himicheskaya-produkciya-vertolin-74-sredstvo-moyushee-tehnicheskoe-5-l-650205</t>
  </si>
  <si>
    <t xml:space="preserve">https://samara.harat.ru/catalog/1613879-vertolin-74-marka-a</t>
  </si>
  <si>
    <t xml:space="preserve">Нержамет' - краска для металла по ржавчине красная ТУ 2312-007-98310821-08 (расход 0,2-0,3 кг/м2)</t>
  </si>
  <si>
    <t xml:space="preserve">ФССЦ-14.4.04.03-1006 Эмаль алкидная финишная</t>
  </si>
  <si>
    <t xml:space="preserve">Нержамет' - краска для металла по ржавчине ТУ 2312-007-98310821-08</t>
  </si>
  <si>
    <t xml:space="preserve">'Нержамет' - краска для металла по ржавчине ТУ 2312-007-98310821-08 (серая)</t>
  </si>
  <si>
    <t xml:space="preserve">Нержамет' - краска для металла по ржавчине ТУ2312-007-98310821-08 (белая)</t>
  </si>
  <si>
    <t xml:space="preserve">Нержамет' - краска для металла по ржавчине  синий RAL5005</t>
  </si>
  <si>
    <t xml:space="preserve">Рукав высокого давления Pn=10кгс/см2, Dn32 мм, длина одного рукава 10 метров (36 рукавов) Рукав Г(IV)-10-32-47-ХЛ ГОСТ 18698-79</t>
  </si>
  <si>
    <t xml:space="preserve">М</t>
  </si>
  <si>
    <t xml:space="preserve">ООО ТД Инженерные технологии счю 2087 от 29.05.2023г.</t>
  </si>
  <si>
    <t xml:space="preserve">ФССЦ-01.7.19.09-0024  Рукава резинотканевые напорно-всасывающие для воды давлением 1 МПа (10 кгс/см2), внутренний диаметр 32 мм</t>
  </si>
  <si>
    <t xml:space="preserve">https://gms1520.ru/product/rezinovye-rukava/rukava-napornye/g-iv-10-32-47-khl-gost-18698-79/</t>
  </si>
  <si>
    <t xml:space="preserve">https://www.rezina-evraz.ru/goods/231179733-rukav_g_iv_10_32_47_khl_gost_18698_79</t>
  </si>
  <si>
    <t xml:space="preserve">Смазка полимочевинная высокотемпературная  'Политерм' ТУ 0254-001-40439881-99</t>
  </si>
  <si>
    <t xml:space="preserve">ООО Аламиг сч. 111 от 24.01.23г.</t>
  </si>
  <si>
    <t xml:space="preserve">ФССЦ-01.3.01.06-0030 Смазка пластичная высокотемпературная, многоцелевая индустриальная и автомобильная</t>
  </si>
  <si>
    <t xml:space="preserve">https://www.beoil.ru/smazki/termostoykie/politerm-s-1-18-kg</t>
  </si>
  <si>
    <t xml:space="preserve">https://snab-n.ru/catalog/smazki/politerm-s-1-0-8-kg/</t>
  </si>
  <si>
    <t xml:space="preserve">Ткань фильтровальная Бельтинг, арт.2030 ГОСТ 332-91, ширина 1,5 м, толщ. 2 мм</t>
  </si>
  <si>
    <t xml:space="preserve">ПОГ М</t>
  </si>
  <si>
    <t xml:space="preserve">ИП Хадыкин Ю.П. сч. АЕ763 от 26.05.2023г.</t>
  </si>
  <si>
    <t xml:space="preserve">ФССЦ-01.7.20.08-0163 Ткань фильтрующая рулонная СТОИМОСТЬ за 1кв.м</t>
  </si>
  <si>
    <t xml:space="preserve">https://ivatex.ru/teh-tkani/belting-bf-bd-2030/belting-bf-bd-art-2030-140-gost-332-91-1/</t>
  </si>
  <si>
    <t xml:space="preserve">https://rostexika.ru/p/753645734-belting-art-2030-sh-110-sm/</t>
  </si>
  <si>
    <t xml:space="preserve">Цепь сварная (диаметр проволоки 4мм, внутренняя длина звена 32мм, наружная ширина звена 16мм, рабочая нагрузка 1кН, разрывная нагрузка 6кН, вес одного метра цепи 0,28кг). (цепь 5,5 метров - 2шт., цепь 1,5 метра - 2 шт.) общий вес 0,014тн</t>
  </si>
  <si>
    <t xml:space="preserve">м</t>
  </si>
  <si>
    <t xml:space="preserve">ООО Мегастроп сч. 382 от 24.01.23г.</t>
  </si>
  <si>
    <t xml:space="preserve">ФССЦ-08.1.02.20-0011 Цепи якорные СТОИМОСТЬ за тонну 12577,54*8,13</t>
  </si>
  <si>
    <t xml:space="preserve">Головка пожарная муфтовая ГМ-50 диаметром 50 мм, ГОСТ 28352-89</t>
  </si>
  <si>
    <t xml:space="preserve">ШТ</t>
  </si>
  <si>
    <t xml:space="preserve">https://nn.vseinstrumenti.ru/product/muftovaya-golovka-prestizh-gm-50-779083/</t>
  </si>
  <si>
    <t xml:space="preserve">ФССЦ-18.3.01.01-0011 Головки соединительные напорные для соединения напорных пожарных рукавов между собой и с пожарным оборудованием-муфтовые ГМ 50</t>
  </si>
  <si>
    <t xml:space="preserve">https://www.magazin01.ru/catalog/rukava-inventar/Stvoly-pojarnye-i-golovki-soedinitelnye/Golovki-napornye/Golovka-GM-50-latun/</t>
  </si>
  <si>
    <t xml:space="preserve">https://www.hidrocontrol.ru/products/golovka-napornaya-legmash-50-mm-gm-50-aliuminii-muftovaya</t>
  </si>
  <si>
    <t xml:space="preserve">сумма ткп</t>
  </si>
  <si>
    <t xml:space="preserve">сумма фссц</t>
  </si>
  <si>
    <t xml:space="preserve">Наименования расценок ФССЦ соответствует наименованию МТР фирм производителей</t>
  </si>
  <si>
    <t xml:space="preserve">n. _____________</t>
  </si>
  <si>
    <r>
      <rPr>
        <i val="true"/>
        <vertAlign val="superscript"/>
        <sz val="10"/>
        <rFont val="Arial"/>
        <family val="2"/>
        <charset val="1"/>
      </rPr>
      <t xml:space="preserve">1 </t>
    </r>
    <r>
      <rPr>
        <i val="true"/>
        <sz val="10"/>
        <rFont val="Arial"/>
        <family val="2"/>
        <charset val="1"/>
      </rPr>
      <t xml:space="preserve">Указывается наименование продукции, в отношении которой проводится расчет ПЦ. Не допускаются орфографические и арифметические ошибки, меняющие наименование продукции и допускающие иное толкование вида, марки.</t>
    </r>
  </si>
  <si>
    <r>
      <rPr>
        <i val="true"/>
        <vertAlign val="superscript"/>
        <sz val="10"/>
        <rFont val="Arial"/>
        <family val="2"/>
        <charset val="1"/>
      </rPr>
      <t xml:space="preserve">2</t>
    </r>
    <r>
      <rPr>
        <i val="true"/>
        <sz val="10"/>
        <rFont val="Arial"/>
        <family val="2"/>
        <charset val="1"/>
      </rPr>
      <t xml:space="preserve"> Указывается не менее 3-х источников ценовой информации по методу анализа ТКП, методу мониторинга рынка и иным методам, в отношении которых необходимо наличие нескольких ИЦИ (с учетом исключений для монопольного и олигопольного рынков - в данном случае столбце "комментарии" указываются соответствующие пояснения). Согласно условиям Методики возможно совмещение методов для получения нужного количества ценовой информации.</t>
    </r>
  </si>
  <si>
    <r>
      <rPr>
        <i val="true"/>
        <vertAlign val="superscript"/>
        <sz val="10"/>
        <rFont val="Arial"/>
        <family val="2"/>
        <charset val="1"/>
      </rPr>
      <t xml:space="preserve">3</t>
    </r>
    <r>
      <rPr>
        <sz val="10"/>
        <rFont val="Arial"/>
        <family val="2"/>
        <charset val="1"/>
      </rPr>
      <t xml:space="preserve"> </t>
    </r>
    <r>
      <rPr>
        <i val="true"/>
        <sz val="10"/>
        <rFont val="Arial"/>
        <family val="2"/>
        <charset val="1"/>
      </rPr>
      <t xml:space="preserve">Указывается наименование ИЦИ. Например, для метода анализа ТКП указываются наименования поставщиков; для метода анализа договоров указывается - "Аналогичный договор"  </t>
    </r>
  </si>
  <si>
    <r>
      <rPr>
        <i val="true"/>
        <vertAlign val="superscript"/>
        <sz val="10"/>
        <rFont val="Arial"/>
        <family val="2"/>
        <charset val="1"/>
      </rPr>
      <t xml:space="preserve">4</t>
    </r>
    <r>
      <rPr>
        <sz val="10"/>
        <rFont val="Arial"/>
        <family val="2"/>
        <charset val="1"/>
      </rPr>
      <t xml:space="preserve"> У</t>
    </r>
    <r>
      <rPr>
        <i val="true"/>
        <sz val="10"/>
        <rFont val="Arial"/>
        <family val="2"/>
        <charset val="1"/>
      </rPr>
      <t xml:space="preserve">казывается ссылка на открытый ИЦИ (при наличии) или указывается информация об использовании внутренней информации Заказчика Группы РусГидро, например, что использован аналогичный договор и т.п.</t>
    </r>
  </si>
  <si>
    <r>
      <rPr>
        <i val="true"/>
        <vertAlign val="superscript"/>
        <sz val="10"/>
        <rFont val="Arial"/>
        <family val="2"/>
        <charset val="1"/>
      </rPr>
      <t xml:space="preserve">5</t>
    </r>
    <r>
      <rPr>
        <i val="true"/>
        <sz val="10"/>
        <rFont val="Arial"/>
        <family val="2"/>
        <charset val="1"/>
      </rPr>
      <t xml:space="preserve"> Указывается общая стоимость продукции, которая имеется в ИЦИ, и которая взята для расчета ПЦ (например, общая стоимость договора или явным образом выделенная часть стоимости договора - если используется только такая часть для расчета ПЦ)</t>
    </r>
  </si>
  <si>
    <r>
      <rPr>
        <i val="true"/>
        <vertAlign val="superscript"/>
        <sz val="10"/>
        <rFont val="Arial"/>
        <family val="2"/>
        <charset val="1"/>
      </rPr>
      <t xml:space="preserve">6</t>
    </r>
    <r>
      <rPr>
        <i val="true"/>
        <sz val="10"/>
        <rFont val="Arial"/>
        <family val="2"/>
        <charset val="1"/>
      </rPr>
      <t xml:space="preserve"> Указывается ценообразующий(ие) фактор(ы) в соответствии с Методикой формирования ПЦ. Например: условия оплаты, объем закупаемой продукции и/или иные ценообразующие факторы, указанные в Главе 4 Методики (расчеты необходимо приложить к настоящему файлу). Если ценообразующие факторы не применяются - необходимо указать: "нет". Сопоставление / приведение стоимости в ИЦИ с текущими потребностями Заказчика осуществляется в случае использования метода анализа аналогичных договоров и иных случаев, указанных в Главе 4 Методики</t>
    </r>
  </si>
  <si>
    <r>
      <rPr>
        <i val="true"/>
        <vertAlign val="superscript"/>
        <sz val="10"/>
        <rFont val="Arial"/>
        <family val="2"/>
        <charset val="1"/>
      </rPr>
      <t xml:space="preserve">7</t>
    </r>
    <r>
      <rPr>
        <i val="true"/>
        <sz val="10"/>
        <rFont val="Arial"/>
        <family val="2"/>
        <charset val="1"/>
      </rPr>
      <t xml:space="preserve"> Указывается общая ПЦ закупаемой продукции, рассчитанная по конкретному ИЦИ (путем приведения стоимости, указанной в ИЦИ, к текущим требованиям Заказчика путем добавления или вычитания стоимостей отдельных ценообразующих факторов). Расчеты со стоимостями ценообразующих факторов необходимо приложить к настоящему файлу. Примеры приведения цены к сопоставимым условиям приведены во вкладках "Пример сопоставления по объему" и "Пример сопоставления по условиям оплаты"</t>
    </r>
  </si>
  <si>
    <r>
      <rPr>
        <i val="true"/>
        <vertAlign val="superscript"/>
        <sz val="10"/>
        <rFont val="Arial"/>
        <family val="2"/>
        <charset val="1"/>
      </rPr>
      <t xml:space="preserve">8</t>
    </r>
    <r>
      <rPr>
        <i val="true"/>
        <sz val="10"/>
        <rFont val="Arial"/>
        <family val="2"/>
        <charset val="1"/>
      </rPr>
      <t xml:space="preserve"> Указывается общая ПЦ закупаемой продукции, рассчитанная на основании результатов расчетов по всем использованным методам расчета ПЦ в порядке, предусмотренным Методикой.</t>
    </r>
  </si>
  <si>
    <r>
      <rPr>
        <i val="true"/>
        <vertAlign val="superscript"/>
        <sz val="10"/>
        <rFont val="Arial"/>
        <family val="2"/>
        <charset val="1"/>
      </rPr>
      <t xml:space="preserve">9</t>
    </r>
    <r>
      <rPr>
        <i val="true"/>
        <sz val="10"/>
        <rFont val="Arial"/>
        <family val="2"/>
        <charset val="1"/>
      </rPr>
      <t xml:space="preserve"> Указываются и прикладываются все приложения, обосновывающие расчет ПЦ с учетом следующего:
1) ТКП в формате «pdf» должны быть подписаны поставщиками / официальными дилерами, давшими такое ТКП
2) Снимки экрана «скриншот», содержащие изображения соответствующих страниц сайтов с указанием ссылки на сайт, даты формирования, наименования поставщика, информации о цене продукции, контактного телефона), полученные посредством электронной почты ответы на запросы Заказчиков от поставщиков продукции должны быть подписаны Заказчиком (уполномоченным представителем Заказчика)
3) При применении метода аналогичных договоров прикладываются страницы договоры в формате «pdf», подтверждающие ценовую информацию о продукции, указанную в расчете (страницы должны быть подписаны Заказчиком (уполномоченным представителем Заказчика)
4) Вся иная информация, подтвержающая расчеты (выдержки из оферт, экспертные заключения) должна быть представлена в формате документов, подписанных Заказчиком (уполномоченным представителем Заказчика)</t>
    </r>
  </si>
  <si>
    <t xml:space="preserve">Приложение № 5</t>
  </si>
  <si>
    <t xml:space="preserve">к Требованиям к оформлению и составлению сметной документации на оказание услуг по эксплуатации подъёмных сооружений</t>
  </si>
  <si>
    <t xml:space="preserve">Ремонтные работы на 2027 год цех ЭТО</t>
  </si>
  <si>
    <t xml:space="preserve">Расчет плановой цены</t>
  </si>
  <si>
    <t xml:space="preserve">Наименование планируемой к закупке продукции</t>
  </si>
  <si>
    <t xml:space="preserve">Лампа светодиодная Космос LkecLED20wA60E2745 20Вт E27 A60 220-230В 1800лм 4500К</t>
  </si>
  <si>
    <t xml:space="preserve">шт</t>
  </si>
  <si>
    <t xml:space="preserve">Лампа светодиодная IEK A60 LLE-A60-15-230-65-E27 15Вт E27 шарообразная 230В 1500лм 6500К</t>
  </si>
  <si>
    <t xml:space="preserve">Лампа энергосберегающая: TOSHIBA 30W/3U E27</t>
  </si>
  <si>
    <t xml:space="preserve">Светильник светодиодный BY 950P LED50 L-B/NW LG б/у</t>
  </si>
  <si>
    <t xml:space="preserve">Светильник светодиодный встраиваемый Philips RC091V LED34S/840 PSU W60L60 RU 911401714952 4000К 34Вт 220В 3400лм 595х595х30мм пластик IP20</t>
  </si>
  <si>
    <t xml:space="preserve">Прожектор светодиодный ЭРА LPR023040K050 50Вт 4000К 4000лм</t>
  </si>
  <si>
    <t xml:space="preserve">Выключатель автоматический КЭАЗ OptiDin BM63-1C6-УХЛ3 AC 6А C 1P 6кА 220В 260515</t>
  </si>
  <si>
    <t xml:space="preserve">Щетка ЭГ4 25х32х60мм для электрических машин</t>
  </si>
  <si>
    <t xml:space="preserve">Щетка ЭГ-4 ГОСТ 2232-75</t>
  </si>
  <si>
    <t xml:space="preserve">Втулочный анкер-болт 10/10-65мм Fischer S068523, оцинкованная сталь</t>
  </si>
  <si>
    <t xml:space="preserve">Смазка электропроводящая ЭПС-98 ГОСТ 10434-82</t>
  </si>
  <si>
    <t xml:space="preserve">Оболочка защитная трасформаторная ОЗТ 4,5х2,0 производитель АО 'Ярославльрезинотехника' (NSI-3300271111)</t>
  </si>
  <si>
    <t xml:space="preserve">Силикагель-индикатор 5кг Силик</t>
  </si>
  <si>
    <t xml:space="preserve">Силикагель КСКГ</t>
  </si>
  <si>
    <t xml:space="preserve">Грунт-эмаль эпоксидная антикоррозионная по бетону/металлу Корника ЭП-1-100 светло-серая</t>
  </si>
  <si>
    <t xml:space="preserve">Грунт-эмаль антикоррозионная по ржавчине 3 в 1 серая 1.9кг Престиж 6-22029</t>
  </si>
  <si>
    <t xml:space="preserve">Грунт-эмаль антикоррозионная по ржавчине 3в1 Спецназ Ярославские краски черная </t>
  </si>
  <si>
    <t xml:space="preserve">Грунт-эмаль антикоррозионная по ржавчине 3в1 Спецназ Ярославские краски светло-серая</t>
  </si>
  <si>
    <t xml:space="preserve">Грунт-эмаль антикоррозионная по ржавчине 3 в 1 RAL 9005 Нержамет</t>
  </si>
  <si>
    <t xml:space="preserve">Грунт-эмаль антикоррозионная по ржавчине 3 в 1 Рифомет-ПГЛ серая кг Рифорн</t>
  </si>
  <si>
    <t xml:space="preserve">Пластина резиновая для трансформаторов УМ(масло бензостойкая), ГОСТ 12855-77: резина полосовая толщиной 8 мм</t>
  </si>
  <si>
    <t xml:space="preserve">https://attal.ru/goods/plastina-rezinovaya-dlya-transformatorov-gost-12855-77</t>
  </si>
  <si>
    <t xml:space="preserve">ИП Онищенко КЮ № 9 от 09.06.2026</t>
  </si>
  <si>
    <t xml:space="preserve">https://profrezina.ru/catalog/vidy-izdeliy/shnury-kruglogo-i-pryamougolnogo-secheniya/polosa-transformatornaya-um/?ysclid=mq0kh63f26935722031</t>
  </si>
  <si>
    <t xml:space="preserve">согласовано</t>
  </si>
  <si>
    <t xml:space="preserve">Герметик-прокладка термостойкий силиконовый 11223 Автосил туба 180г</t>
  </si>
  <si>
    <t xml:space="preserve"> ООО "Группа Ордер" СЧЁТ
№ 5279/ЛЦ</t>
  </si>
  <si>
    <t xml:space="preserve">ООО "Ас-Снаб"№ 9 от 9 июня 2026 </t>
  </si>
  <si>
    <t xml:space="preserve">Герметик универсальный «LIFE TIME», 300 мл</t>
  </si>
  <si>
    <t xml:space="preserve">Герметик водостойкий силиконовый универсальный SUT28 KRONbuild картридж 280мл прозрачный</t>
  </si>
  <si>
    <t xml:space="preserve">Манометр технический показывающий ТМ-510Р.00 0-0.6МПа М12х1.5 G1/2 радиальный IP40</t>
  </si>
  <si>
    <t xml:space="preserve">Обогреватель Rittal 3105370 для распределительного шкафа SK 130-150Вт 110-240В</t>
  </si>
  <si>
    <t xml:space="preserve">Труба трехслойная гладкая негорючая ПЭ100 63х5.4мм SN64 F62 Т105 ПВ-0 красно-бело-черная ГОСТ Р 70751</t>
  </si>
  <si>
    <t xml:space="preserve">Труба трехслойная гладкая негорючая ПЭ100 75х7.4мм SN64 F62 Т105 ПВ-0 красно-бело-черная ГОСТ Р 70751</t>
  </si>
  <si>
    <t xml:space="preserve">Труба трехслойная гладкая негорючая ПЭ100 90х7.7мм SN64 F62 Т105 ПВ-0 красно-бело-черная ГОСТ Р 70751</t>
  </si>
  <si>
    <t xml:space="preserve">Труба трехслойная гладкая негорючая ПЭ100 110/91.2мм SN64 F62 Т105 ПВ-0 красно-бело-черная</t>
  </si>
  <si>
    <t xml:space="preserve">Трубка термоусаживаемая полиолефин ТУТнг 60/30мм черная КВТ</t>
  </si>
  <si>
    <t xml:space="preserve">Труба гибкая армированная 32мм DKC 57032</t>
  </si>
  <si>
    <t xml:space="preserve">Сальник кабельный PG36 c контрогайкой (D кабеля 22-32 мм) IP54</t>
  </si>
  <si>
    <t xml:space="preserve">Наконечник штыревой втулочный изолированный НШВИ 16-12 КВТ 16мм2 L12мм медь/полипропилен 100шт</t>
  </si>
  <si>
    <t xml:space="preserve">Ветошь 1 сорт трикотажная 40х60см Лаут Ресайклинг в брикетах 10кг</t>
  </si>
  <si>
    <t xml:space="preserve">Труба гофрированная двустенная для кабельной канализации ПНД 40мм DKC 151940100 с протяжкой 100м черная</t>
  </si>
  <si>
    <t xml:space="preserve">Металлорукав DKC 6071R-035NP 35мм черный в ПВХ изоляции с протяжкой</t>
  </si>
  <si>
    <t xml:space="preserve">Держатель с хомутиком DKC 51200 16-32мм для труб ПВХ</t>
  </si>
  <si>
    <t xml:space="preserve">Состав двухкомпонентный терморасширяющийся противопожарный СЭ-01 250050 Стандарт-электрик 430мл ТУ 23.20.13-012-16783731-2020</t>
  </si>
  <si>
    <t xml:space="preserve">Состав противопожарный терморасширяющийся СЭ-01Б 250063 блок ТУ 23.20.13-013-16783731-2020 Стандарт-электрик 200х145х80мм</t>
  </si>
  <si>
    <t xml:space="preserve">Ткань брезентовая СКПВ 90см 430г/м2 водоупорность 120мм</t>
  </si>
  <si>
    <t xml:space="preserve">Стойка железобетонная коническая СКЦ 11-2.5-1к H11м</t>
  </si>
  <si>
    <t xml:space="preserve">Коробка соединительная EKM-2035-4S6-1R</t>
  </si>
  <si>
    <t xml:space="preserve">Провод установочный ПуГВнг(A)-LS 1x16</t>
  </si>
  <si>
    <t xml:space="preserve">Конвектор электрический Electrolux ECH/AS2-2000 ER 2кВт 220В 800х413х139мм IP24</t>
  </si>
  <si>
    <t xml:space="preserve">Конвектор электрический 1кВт напольный/настенный Ettore BEC/ETER-1000 Ballu</t>
  </si>
  <si>
    <t xml:space="preserve">Нагреватель трубчатый электрический Rexant RCT-2500 70-0319-1 фланец М6 42мм (с терморегулятором 70С и уплотнительным кольцом)</t>
  </si>
  <si>
    <t xml:space="preserve">Корпус ЩРН-П-36 Krepta 3 MKP12-N-36-40-05 IEK IP41 пластиковый 307х473х99мм навесной</t>
  </si>
  <si>
    <t xml:space="preserve">Болт М8х40мм 8.8 оцинкованный шестигранная головка DIN 933</t>
  </si>
  <si>
    <t xml:space="preserve">Гайка шестигранная М8х6.5 оцинкованная DIN 934</t>
  </si>
  <si>
    <t xml:space="preserve">Болт М6х20мм DIN 603</t>
  </si>
  <si>
    <t xml:space="preserve">Болт анкерный с гайкой 10х77мм Puncher 101762760384</t>
  </si>
  <si>
    <t xml:space="preserve">Стяжка кабельная нейлоновая 5х300мм</t>
  </si>
  <si>
    <t xml:space="preserve">Стяжка кабельная нейлоновая 7.6х300мм </t>
  </si>
  <si>
    <t xml:space="preserve">Хомут-стяжка кабельный нейлоновый 5х500мм черный 100шт</t>
  </si>
  <si>
    <t xml:space="preserve">Лоток кабельный перфорированный Стандарт-электрик LPS 400/h-50/s-1.2 hdg 400351 стальной оцинкованный 400х50х3000мм (без крышки)</t>
  </si>
  <si>
    <t xml:space="preserve">Лоток кабельный перфорированный Стандарт LPS 400/h-100/s-1.2hdg 400222 стальной оцинкованный 400х100х3000х1.2мм</t>
  </si>
  <si>
    <t xml:space="preserve">Профиль Стандарт-электрик ST 41/41/2.5-6 ГЦ стальной 41х41х2.5х6000мм 460101</t>
  </si>
  <si>
    <t xml:space="preserve">Блок газобетонный перегородочный D500 650х80х250мм</t>
  </si>
  <si>
    <t xml:space="preserve"> Краска водно-дисперсионная огнезащитная Кедр-КБ матовая белая 25 кг</t>
  </si>
  <si>
    <t xml:space="preserve">Хладон CF4 баллон 28кг</t>
  </si>
  <si>
    <t xml:space="preserve">Краска по металлу, для наружных работ акриловая 3 в 1 черная Hammerite</t>
  </si>
  <si>
    <t xml:space="preserve">Наконечник кольцевой НКИ 6.0-6 КВТ 47482</t>
  </si>
  <si>
    <t xml:space="preserve">Шина нулевая N IEK 8х12мм 14/1 YNN20-14-100 14групп/крепеж по центру</t>
  </si>
  <si>
    <t xml:space="preserve">Щит распределительный ЩРН-М КРЗМИ IP54 металлический 370х325х180мм навесной</t>
  </si>
  <si>
    <t xml:space="preserve">DIN-рейка перфорированная TDM 1200мм оцинкованная</t>
  </si>
  <si>
    <t xml:space="preserve">Контактор малогабаритный КМИе-23210 230В 32А 1НО АС3</t>
  </si>
  <si>
    <t xml:space="preserve">Термостат для электротехнических шкафов MTK-CT0</t>
  </si>
  <si>
    <t xml:space="preserve">Выключатель автоматический Schneider Electric EASY 9 EZ9F34232 AC 32А 2P 50Гц IP20 4.5кА</t>
  </si>
  <si>
    <t xml:space="preserve">Выключатель автоматический Schneider Electric Acti9 iC60N 10А C 1P 6кА A9F79110</t>
  </si>
  <si>
    <t xml:space="preserve">Выключатель автоматический Schneider Electric iC60N 16А C 1P 6кА A9F79116</t>
  </si>
  <si>
    <t xml:space="preserve">Выключатель автоматический Schneider Electric C120N 100А C 3P 10кА A9N18367</t>
  </si>
  <si>
    <t xml:space="preserve">Муфта кабельная концевая КВТ 1ПКВТ-35-70/120</t>
  </si>
  <si>
    <t xml:space="preserve">Муфта кабельная соединительная 1ПСт10-120/240-В (данная позиция снята с производства, предлагают Муфта кабельная концевая КВТ 1ПКВТ-10-150/240-Б нг-LS 76422)</t>
  </si>
  <si>
    <t xml:space="preserve">Муфта кабельная концевая 10кВ КВТ КВТп-10-150/240 3х150-240</t>
  </si>
  <si>
    <t xml:space="preserve">Шина электротехническая М1Т 4х30х4000мм медная</t>
  </si>
  <si>
    <t xml:space="preserve">Стяжка неоткрывающаяся Top Tools нейлоновая 2.5х100мм белая 100шт</t>
  </si>
  <si>
    <t xml:space="preserve">Коронка алмазная 52х500мм М41</t>
  </si>
  <si>
    <t xml:space="preserve">Пленка упаковочная воздушно-пузырчатая 1.2м 10м</t>
  </si>
  <si>
    <t xml:space="preserve">Сплит-система HITACHI RAC-35WEF/RAK-35REF</t>
  </si>
  <si>
    <t xml:space="preserve">Держатель полосы 25-40мм оцинкованная сталь IEK, арт. ZDP70-11-1-40</t>
  </si>
  <si>
    <t xml:space="preserve">Усиленный клиновой анкер М8х65, DKC арт. CM480865</t>
  </si>
  <si>
    <r>
      <rPr>
        <b val="true"/>
        <sz val="10"/>
        <color rgb="FF000000"/>
        <rFont val="Times New Roman"/>
        <family val="1"/>
        <charset val="204"/>
      </rPr>
      <t xml:space="preserve">* При получении трех и более ТКП, рассчитать цену как среднее арифметическое значение полученных ТКП. Требования к порядку отбора ТКП для расчета цены:
</t>
    </r>
    <r>
      <rPr>
        <sz val="10"/>
        <color rgb="FF000000"/>
        <rFont val="Times New Roman"/>
        <family val="1"/>
        <charset val="204"/>
      </rPr>
      <t xml:space="preserve">1. при отсутствии монопольного или олигопольного рынка не допускается использование ценовой информации, которая превышает более, чем на 20% среднее арифметическое значение всех полученных ценовых предложений. Использование ценовой  информации, которая ниже 20% среднего арифметического значения всех полученных ценовых предложений, является правом Заказчика;
2. в случае несоответствия, указанного в п.1, из расчета исключается ценовая информация, имеющая наибольшее отклонение от среднего арифметического значения и осуществляется повторный расчет. Указанные действия осуществляются до устранения несоответствия (нормы отклонения до 20%. В случае, если по результатам указанных действий, осталось менее трех значений полученной ценовой информации, то необходимо осуществить поиск дополнительной ценовой информации из других источников ценовой информации;
3. в случае олигопольного рынка допускается использовать ценовую информацию из двух источников ценовой информации, которая отличается более, чем на 20% от среднего арифметического значения полученных ценовых предложений (выбор конкретного значения цены из двух полученных согласовывается Заказчиком). При этом Заказчику следует провести дополнительную проверку корректности полученной информации (в том числе корректность направленных им запросов ТКП).</t>
    </r>
  </si>
  <si>
    <t xml:space="preserve">* Если, в связи с условиями рынка получение ценовой информации из трех и более источников информации невозможно – рассчитать цену, как среднее арифметическое из полученных предложений (при олигопольном рынке) или принять единственное предложение (при монопольном рынке) (с указанием соответствующих пояснений).</t>
  </si>
</sst>
</file>

<file path=xl/styles.xml><?xml version="1.0" encoding="utf-8"?>
<styleSheet xmlns="http://schemas.openxmlformats.org/spreadsheetml/2006/main">
  <numFmts count="9">
    <numFmt numFmtId="164" formatCode="General"/>
    <numFmt numFmtId="165" formatCode="#,##0.00&quot; ₽&quot;"/>
    <numFmt numFmtId="166" formatCode="#,##0.00"/>
    <numFmt numFmtId="167" formatCode="0"/>
    <numFmt numFmtId="168" formatCode="0.00%"/>
    <numFmt numFmtId="169" formatCode="#,##0.000"/>
    <numFmt numFmtId="170" formatCode="@"/>
    <numFmt numFmtId="171" formatCode="\ * #,##0.00\ ;\-* #,##0.00\ ;\ * \-#\ ;\ @\ "/>
    <numFmt numFmtId="172" formatCode="_-* #,##0\ _₽_-;\-* #,##0\ _₽_-;_-* \-??\ _₽_-;_-@_-"/>
  </numFmts>
  <fonts count="33">
    <font>
      <sz val="11"/>
      <color rgb="FF000000"/>
      <name val="Calibri"/>
      <family val="2"/>
      <charset val="1"/>
    </font>
    <font>
      <sz val="10"/>
      <name val="Arial"/>
      <family val="0"/>
    </font>
    <font>
      <sz val="10"/>
      <name val="Arial"/>
      <family val="0"/>
    </font>
    <font>
      <sz val="10"/>
      <name val="Arial"/>
      <family val="0"/>
    </font>
    <font>
      <sz val="10"/>
      <name val="Arial Cyr"/>
      <family val="0"/>
      <charset val="1"/>
    </font>
    <font>
      <sz val="11"/>
      <color rgb="FF000000"/>
      <name val="Calibri"/>
      <family val="2"/>
      <charset val="204"/>
    </font>
    <font>
      <sz val="10"/>
      <name val="Arial"/>
      <family val="2"/>
      <charset val="1"/>
    </font>
    <font>
      <sz val="10"/>
      <color rgb="FF000000"/>
      <name val="Arial"/>
      <family val="2"/>
      <charset val="1"/>
    </font>
    <font>
      <i val="true"/>
      <sz val="10"/>
      <color rgb="FFFF0000"/>
      <name val="Arial"/>
      <family val="2"/>
      <charset val="1"/>
    </font>
    <font>
      <sz val="10"/>
      <color rgb="FFFF0000"/>
      <name val="Arial"/>
      <family val="2"/>
      <charset val="1"/>
    </font>
    <font>
      <b val="true"/>
      <sz val="10"/>
      <name val="Arial"/>
      <family val="2"/>
      <charset val="1"/>
    </font>
    <font>
      <b val="true"/>
      <vertAlign val="superscript"/>
      <sz val="10"/>
      <name val="Arial"/>
      <family val="2"/>
      <charset val="1"/>
    </font>
    <font>
      <b val="true"/>
      <sz val="10"/>
      <color rgb="FF000000"/>
      <name val="Arial"/>
      <family val="2"/>
      <charset val="1"/>
    </font>
    <font>
      <u val="single"/>
      <sz val="11"/>
      <color rgb="FF0563C1"/>
      <name val="Calibri"/>
      <family val="2"/>
      <charset val="1"/>
    </font>
    <font>
      <u val="single"/>
      <sz val="10"/>
      <color rgb="FF0563C1"/>
      <name val="Arial"/>
      <family val="2"/>
      <charset val="1"/>
    </font>
    <font>
      <i val="true"/>
      <vertAlign val="superscript"/>
      <sz val="10"/>
      <name val="Arial"/>
      <family val="2"/>
      <charset val="1"/>
    </font>
    <font>
      <i val="true"/>
      <sz val="10"/>
      <name val="Arial"/>
      <family val="2"/>
      <charset val="1"/>
    </font>
    <font>
      <sz val="10"/>
      <color rgb="FF000000"/>
      <name val="Times New Roman"/>
      <family val="1"/>
      <charset val="204"/>
    </font>
    <font>
      <b val="true"/>
      <sz val="16"/>
      <name val="Times New Roman"/>
      <family val="1"/>
      <charset val="204"/>
    </font>
    <font>
      <sz val="10"/>
      <name val="Times New Roman"/>
      <family val="1"/>
      <charset val="204"/>
    </font>
    <font>
      <b val="true"/>
      <sz val="10"/>
      <name val="Times New Roman"/>
      <family val="1"/>
      <charset val="204"/>
    </font>
    <font>
      <b val="true"/>
      <sz val="10"/>
      <name val="Arial"/>
      <family val="2"/>
      <charset val="204"/>
    </font>
    <font>
      <sz val="10"/>
      <name val="Arial"/>
      <family val="2"/>
      <charset val="204"/>
    </font>
    <font>
      <b val="true"/>
      <sz val="10"/>
      <color rgb="FF000000"/>
      <name val="Times New Roman"/>
      <family val="1"/>
      <charset val="204"/>
    </font>
    <font>
      <sz val="10"/>
      <color rgb="FF000000"/>
      <name val="Arial"/>
      <family val="2"/>
      <charset val="204"/>
    </font>
    <font>
      <sz val="10"/>
      <color rgb="FF0000FF"/>
      <name val="Times New Roman"/>
      <family val="1"/>
      <charset val="204"/>
    </font>
    <font>
      <b val="true"/>
      <sz val="10"/>
      <color rgb="FFC9211E"/>
      <name val="Times New Roman"/>
      <family val="1"/>
      <charset val="1"/>
    </font>
    <font>
      <b val="true"/>
      <sz val="9"/>
      <name val="Arial Cyr"/>
      <family val="0"/>
      <charset val="1"/>
    </font>
    <font>
      <sz val="10"/>
      <color rgb="FF0000FF"/>
      <name val="Arial"/>
      <family val="2"/>
      <charset val="204"/>
    </font>
    <font>
      <u val="single"/>
      <sz val="11"/>
      <color rgb="FF0000FF"/>
      <name val="Calibri"/>
      <family val="2"/>
      <charset val="1"/>
    </font>
    <font>
      <u val="single"/>
      <sz val="11"/>
      <name val="Calibri"/>
      <family val="2"/>
      <charset val="1"/>
    </font>
    <font>
      <sz val="11"/>
      <color rgb="FF000000"/>
      <name val="Times New Roman"/>
      <family val="1"/>
      <charset val="1"/>
    </font>
    <font>
      <sz val="12"/>
      <name val="Times New Roman"/>
      <family val="1"/>
      <charset val="204"/>
    </font>
  </fonts>
  <fills count="19">
    <fill>
      <patternFill patternType="none"/>
    </fill>
    <fill>
      <patternFill patternType="gray125"/>
    </fill>
    <fill>
      <patternFill patternType="solid">
        <fgColor rgb="FFFFFFFF"/>
        <bgColor rgb="FFF2F2F2"/>
      </patternFill>
    </fill>
    <fill>
      <patternFill patternType="solid">
        <fgColor rgb="FF9DC3E6"/>
        <bgColor rgb="FFB4C7DC"/>
      </patternFill>
    </fill>
    <fill>
      <patternFill patternType="solid">
        <fgColor rgb="FFF8CBAD"/>
        <bgColor rgb="FFE0C2CD"/>
      </patternFill>
    </fill>
    <fill>
      <patternFill patternType="solid">
        <fgColor rgb="FFC5E0B4"/>
        <bgColor rgb="FFDEE6EF"/>
      </patternFill>
    </fill>
    <fill>
      <patternFill patternType="solid">
        <fgColor rgb="FFF2F2F2"/>
        <bgColor rgb="FFEEEEEE"/>
      </patternFill>
    </fill>
    <fill>
      <patternFill patternType="solid">
        <fgColor rgb="FFADB9CA"/>
        <bgColor rgb="FFB4C7DC"/>
      </patternFill>
    </fill>
    <fill>
      <patternFill patternType="solid">
        <fgColor rgb="FF2A6099"/>
        <bgColor rgb="FF0563C1"/>
      </patternFill>
    </fill>
    <fill>
      <patternFill patternType="solid">
        <fgColor rgb="FF92D050"/>
        <bgColor rgb="FFBBE33D"/>
      </patternFill>
    </fill>
    <fill>
      <patternFill patternType="solid">
        <fgColor rgb="FFBBE33D"/>
        <bgColor rgb="FFD4EA6B"/>
      </patternFill>
    </fill>
    <fill>
      <patternFill patternType="solid">
        <fgColor rgb="FFDEE6EF"/>
        <bgColor rgb="FFEEEEEE"/>
      </patternFill>
    </fill>
    <fill>
      <patternFill patternType="solid">
        <fgColor rgb="FFE0C2CD"/>
        <bgColor rgb="FFF8CBAD"/>
      </patternFill>
    </fill>
    <fill>
      <patternFill patternType="solid">
        <fgColor rgb="FFFFFF00"/>
        <bgColor rgb="FFFFD966"/>
      </patternFill>
    </fill>
    <fill>
      <patternFill patternType="solid">
        <fgColor rgb="FFF10D0C"/>
        <bgColor rgb="FFFF0000"/>
      </patternFill>
    </fill>
    <fill>
      <patternFill patternType="solid">
        <fgColor rgb="FFB4C7DC"/>
        <bgColor rgb="FFADB9CA"/>
      </patternFill>
    </fill>
    <fill>
      <patternFill patternType="solid">
        <fgColor rgb="FFFFA6A6"/>
        <bgColor rgb="FFF8CBAD"/>
      </patternFill>
    </fill>
    <fill>
      <patternFill patternType="solid">
        <fgColor rgb="FFD4EA6B"/>
        <bgColor rgb="FFBBE33D"/>
      </patternFill>
    </fill>
    <fill>
      <patternFill patternType="solid">
        <fgColor rgb="FFEEEEEE"/>
        <bgColor rgb="FFF2F2F2"/>
      </patternFill>
    </fill>
  </fills>
  <borders count="15">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style="medium"/>
      <top style="medium"/>
      <bottom style="mediu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right/>
      <top/>
      <bottom style="medium"/>
      <diagonal/>
    </border>
    <border diagonalUp="false" diagonalDown="false">
      <left style="medium"/>
      <right/>
      <top/>
      <bottom style="medium"/>
      <diagonal/>
    </border>
    <border diagonalUp="false" diagonalDown="false">
      <left/>
      <right style="thin"/>
      <top style="thin"/>
      <bottom style="thin"/>
      <diagonal/>
    </border>
    <border diagonalUp="false" diagonalDown="false">
      <left style="medium"/>
      <right style="thin"/>
      <top/>
      <bottom style="thin"/>
      <diagonal/>
    </border>
    <border diagonalUp="false" diagonalDown="false">
      <left style="thin">
        <color rgb="FF222A35"/>
      </left>
      <right style="thin">
        <color rgb="FF222A35"/>
      </right>
      <top style="medium"/>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medium"/>
      <top/>
      <bottom/>
      <diagonal/>
    </border>
    <border diagonalUp="false" diagonalDown="false">
      <left/>
      <right/>
      <top style="thin"/>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3"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20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0" xfId="0" applyFont="true" applyBorder="false" applyAlignment="true" applyProtection="true">
      <alignment horizontal="general" vertical="top"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true" hidden="false"/>
    </xf>
    <xf numFmtId="165" fontId="6" fillId="0" borderId="0" xfId="0" applyFont="true" applyBorder="false" applyAlignment="true" applyProtection="true">
      <alignment horizontal="left" vertical="top" textRotation="0" wrapText="false" indent="0" shrinkToFit="false"/>
      <protection locked="true" hidden="false"/>
    </xf>
    <xf numFmtId="164" fontId="7" fillId="0" borderId="0" xfId="0" applyFont="true" applyBorder="false" applyAlignment="true" applyProtection="true">
      <alignment horizontal="general" vertical="top"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4" fontId="6" fillId="2" borderId="0" xfId="0" applyFont="true" applyBorder="fals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left" vertical="top" textRotation="0" wrapText="true" indent="0" shrinkToFit="false"/>
      <protection locked="true" hidden="false"/>
    </xf>
    <xf numFmtId="165" fontId="6" fillId="0" borderId="0" xfId="0" applyFont="true" applyBorder="false" applyAlignment="true" applyProtection="true">
      <alignment horizontal="left" vertical="top" textRotation="0" wrapText="true" indent="0" shrinkToFit="false"/>
      <protection locked="true" hidden="false"/>
    </xf>
    <xf numFmtId="164" fontId="9" fillId="0" borderId="0" xfId="0" applyFont="true" applyBorder="false" applyAlignment="true" applyProtection="true">
      <alignment horizontal="left" vertical="top" textRotation="0" wrapText="true" indent="0" shrinkToFit="false"/>
      <protection locked="true" hidden="false"/>
    </xf>
    <xf numFmtId="164" fontId="10" fillId="0" borderId="0" xfId="0" applyFont="true" applyBorder="true" applyAlignment="true" applyProtection="true">
      <alignment horizontal="center" vertical="top" textRotation="0" wrapText="true" indent="0" shrinkToFit="false"/>
      <protection locked="true" hidden="false"/>
    </xf>
    <xf numFmtId="164" fontId="10" fillId="2" borderId="1" xfId="0" applyFont="true" applyBorder="true" applyAlignment="true" applyProtection="true">
      <alignment horizontal="center" vertical="center" textRotation="0" wrapText="true" indent="0" shrinkToFit="false"/>
      <protection locked="true" hidden="false"/>
    </xf>
    <xf numFmtId="164" fontId="10" fillId="2" borderId="2"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false" indent="0" shrinkToFit="false"/>
      <protection locked="true" hidden="false"/>
    </xf>
    <xf numFmtId="164" fontId="10" fillId="3" borderId="3" xfId="0" applyFont="true" applyBorder="true" applyAlignment="true" applyProtection="true">
      <alignment horizontal="center"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false" indent="0" shrinkToFit="false"/>
      <protection locked="true" hidden="false"/>
    </xf>
    <xf numFmtId="164" fontId="10" fillId="4" borderId="4" xfId="0" applyFont="true" applyBorder="true" applyAlignment="true" applyProtection="true">
      <alignment horizontal="center" vertical="center" textRotation="0" wrapText="true" indent="0" shrinkToFit="false"/>
      <protection locked="true" hidden="false"/>
    </xf>
    <xf numFmtId="164" fontId="10" fillId="5" borderId="1" xfId="0" applyFont="true" applyBorder="true" applyAlignment="true" applyProtection="true">
      <alignment horizontal="center" vertical="center" textRotation="0" wrapText="true" indent="0" shrinkToFit="false"/>
      <protection locked="true" hidden="false"/>
    </xf>
    <xf numFmtId="164" fontId="10" fillId="2" borderId="4" xfId="0" applyFont="true" applyBorder="true" applyAlignment="true" applyProtection="true">
      <alignment horizontal="center" vertical="top" textRotation="0" wrapText="true" indent="0" shrinkToFit="false"/>
      <protection locked="true" hidden="false"/>
    </xf>
    <xf numFmtId="164" fontId="10" fillId="6" borderId="5" xfId="0" applyFont="true" applyBorder="true" applyAlignment="true" applyProtection="true">
      <alignment horizontal="center" vertical="center" textRotation="0" wrapText="false" indent="0" shrinkToFit="false"/>
      <protection locked="true" hidden="false"/>
    </xf>
    <xf numFmtId="165" fontId="10" fillId="6" borderId="6" xfId="0" applyFont="true" applyBorder="true" applyAlignment="true" applyProtection="true">
      <alignment horizontal="left" vertical="center" textRotation="0" wrapText="false" indent="0" shrinkToFit="false"/>
      <protection locked="true" hidden="false"/>
    </xf>
    <xf numFmtId="164" fontId="10" fillId="6" borderId="7" xfId="0" applyFont="true" applyBorder="true" applyAlignment="true" applyProtection="true">
      <alignment horizontal="center" vertical="center" textRotation="0" wrapText="false" indent="0" shrinkToFit="false"/>
      <protection locked="true" hidden="false"/>
    </xf>
    <xf numFmtId="164" fontId="10" fillId="7" borderId="1" xfId="0" applyFont="true" applyBorder="true" applyAlignment="true" applyProtection="true">
      <alignment horizontal="center" vertical="center" textRotation="0" wrapText="true" indent="0" shrinkToFit="false"/>
      <protection locked="true" hidden="false"/>
    </xf>
    <xf numFmtId="165" fontId="10" fillId="7" borderId="3" xfId="0" applyFont="true" applyBorder="true" applyAlignment="true" applyProtection="true">
      <alignment horizontal="left" vertical="center" textRotation="0" wrapText="true" indent="0" shrinkToFit="false"/>
      <protection locked="true" hidden="false"/>
    </xf>
    <xf numFmtId="165" fontId="10" fillId="6" borderId="1" xfId="0" applyFont="true" applyBorder="true" applyAlignment="true" applyProtection="true">
      <alignment horizontal="left" vertical="center" textRotation="0" wrapText="true" indent="0" shrinkToFit="false"/>
      <protection locked="true" hidden="false"/>
    </xf>
    <xf numFmtId="164" fontId="10" fillId="6" borderId="4" xfId="0" applyFont="true" applyBorder="true" applyAlignment="true" applyProtection="true">
      <alignment horizontal="center" vertical="center" textRotation="0" wrapText="true" indent="0" shrinkToFit="false"/>
      <protection locked="true" hidden="false"/>
    </xf>
    <xf numFmtId="164" fontId="10" fillId="6" borderId="1" xfId="0" applyFont="true" applyBorder="true" applyAlignment="true" applyProtection="true">
      <alignment horizontal="center" vertical="center" textRotation="0" wrapText="true" indent="0" shrinkToFit="false"/>
      <protection locked="true" hidden="false"/>
    </xf>
    <xf numFmtId="164" fontId="10" fillId="6" borderId="3" xfId="0" applyFont="true" applyBorder="true" applyAlignment="true" applyProtection="true">
      <alignment horizontal="center" vertical="center" textRotation="0" wrapText="true" indent="0" shrinkToFit="false"/>
      <protection locked="true" hidden="false"/>
    </xf>
    <xf numFmtId="165" fontId="10" fillId="6" borderId="3" xfId="0" applyFont="true" applyBorder="true" applyAlignment="true" applyProtection="true">
      <alignment horizontal="left" vertical="center" textRotation="0" wrapText="true" indent="0" shrinkToFit="false"/>
      <protection locked="true" hidden="false"/>
    </xf>
    <xf numFmtId="166" fontId="12" fillId="0" borderId="8" xfId="0" applyFont="true" applyBorder="true" applyAlignment="true" applyProtection="true">
      <alignment horizontal="center" vertical="top" textRotation="0" wrapText="true" indent="0" shrinkToFit="false"/>
      <protection locked="true" hidden="false"/>
    </xf>
    <xf numFmtId="167" fontId="6" fillId="2" borderId="9" xfId="0" applyFont="true" applyBorder="true" applyAlignment="true" applyProtection="true">
      <alignment horizontal="center" vertical="top" textRotation="0" wrapText="false" indent="0" shrinkToFit="false"/>
      <protection locked="true" hidden="false"/>
    </xf>
    <xf numFmtId="167" fontId="6" fillId="2" borderId="10" xfId="0" applyFont="true" applyBorder="true" applyAlignment="true" applyProtection="true">
      <alignment horizontal="center" vertical="top" textRotation="0" wrapText="true" indent="0" shrinkToFit="false"/>
      <protection locked="true" hidden="false"/>
    </xf>
    <xf numFmtId="164" fontId="6" fillId="2" borderId="10" xfId="0" applyFont="true" applyBorder="true" applyAlignment="true" applyProtection="true">
      <alignment horizontal="center" vertical="top" textRotation="0" wrapText="true" indent="0" shrinkToFit="false"/>
      <protection locked="true" hidden="false"/>
    </xf>
    <xf numFmtId="164" fontId="6" fillId="2" borderId="9" xfId="0" applyFont="true" applyBorder="true" applyAlignment="true" applyProtection="true">
      <alignment horizontal="center" vertical="top" textRotation="0" wrapText="false" indent="0" shrinkToFit="false"/>
      <protection locked="true" hidden="false"/>
    </xf>
    <xf numFmtId="164" fontId="6" fillId="2" borderId="11" xfId="0" applyFont="true" applyBorder="true" applyAlignment="true" applyProtection="true">
      <alignment horizontal="center" vertical="top" textRotation="0" wrapText="true" indent="0" shrinkToFit="false"/>
      <protection locked="true" hidden="false"/>
    </xf>
    <xf numFmtId="164" fontId="6" fillId="2" borderId="0" xfId="0" applyFont="true" applyBorder="false" applyAlignment="true" applyProtection="true">
      <alignment horizontal="center" vertical="top" textRotation="0" wrapText="false" indent="0" shrinkToFit="false"/>
      <protection locked="true" hidden="false"/>
    </xf>
    <xf numFmtId="164" fontId="6" fillId="0" borderId="11" xfId="0" applyFont="true" applyBorder="true" applyAlignment="true" applyProtection="true">
      <alignment horizontal="center" vertical="top" textRotation="0" wrapText="false" indent="0" shrinkToFit="false"/>
      <protection locked="true" hidden="false"/>
    </xf>
    <xf numFmtId="164" fontId="6" fillId="0" borderId="12" xfId="0" applyFont="true" applyBorder="true" applyAlignment="true" applyProtection="true">
      <alignment horizontal="left" vertical="top" textRotation="0" wrapText="true" indent="0" shrinkToFit="false"/>
      <protection locked="true" hidden="false"/>
    </xf>
    <xf numFmtId="166" fontId="6" fillId="0" borderId="12" xfId="0" applyFont="true" applyBorder="true" applyAlignment="true" applyProtection="true">
      <alignment horizontal="left" vertical="top" textRotation="0" wrapText="true" indent="0" shrinkToFit="false"/>
      <protection locked="true" hidden="false"/>
    </xf>
    <xf numFmtId="164" fontId="6" fillId="0" borderId="11" xfId="0" applyFont="true" applyBorder="true" applyAlignment="true" applyProtection="true">
      <alignment horizontal="left" vertical="top" textRotation="0" wrapText="true" indent="0" shrinkToFit="false"/>
      <protection locked="true" hidden="false"/>
    </xf>
    <xf numFmtId="165" fontId="6" fillId="0" borderId="11" xfId="0" applyFont="true" applyBorder="true" applyAlignment="true" applyProtection="true">
      <alignment horizontal="left" vertical="top" textRotation="0" wrapText="true" indent="0" shrinkToFit="false"/>
      <protection locked="true" hidden="false"/>
    </xf>
    <xf numFmtId="164" fontId="6" fillId="0" borderId="11" xfId="0" applyFont="true" applyBorder="true" applyAlignment="true" applyProtection="true">
      <alignment horizontal="center" vertical="top" textRotation="0" wrapText="true" indent="0" shrinkToFit="false"/>
      <protection locked="true" hidden="false"/>
    </xf>
    <xf numFmtId="165" fontId="6" fillId="0" borderId="11" xfId="0" applyFont="true" applyBorder="true" applyAlignment="true" applyProtection="true">
      <alignment horizontal="center" vertical="top" textRotation="0" wrapText="true" indent="0" shrinkToFit="false"/>
      <protection locked="true" hidden="false"/>
    </xf>
    <xf numFmtId="165" fontId="9" fillId="0" borderId="11" xfId="0" applyFont="true" applyBorder="true" applyAlignment="true" applyProtection="true">
      <alignment horizontal="left" vertical="top" textRotation="0" wrapText="true" indent="0" shrinkToFit="false"/>
      <protection locked="true" hidden="false"/>
    </xf>
    <xf numFmtId="165" fontId="10" fillId="0" borderId="11" xfId="0" applyFont="true" applyBorder="true" applyAlignment="true" applyProtection="true">
      <alignment horizontal="center" vertical="top" textRotation="0" wrapText="true" indent="0" shrinkToFit="false"/>
      <protection locked="true" hidden="false"/>
    </xf>
    <xf numFmtId="164" fontId="14" fillId="0" borderId="11" xfId="20" applyFont="true" applyBorder="true" applyAlignment="true" applyProtection="true">
      <alignment horizontal="left" vertical="top" textRotation="0" wrapText="true" indent="0" shrinkToFit="false"/>
      <protection locked="true" hidden="false"/>
    </xf>
    <xf numFmtId="164" fontId="6" fillId="0" borderId="11" xfId="0" applyFont="true" applyBorder="true" applyAlignment="true" applyProtection="true">
      <alignment horizontal="right" vertical="top" textRotation="0" wrapText="true" indent="0" shrinkToFit="false"/>
      <protection locked="true" hidden="false"/>
    </xf>
    <xf numFmtId="164" fontId="6" fillId="0" borderId="13" xfId="0" applyFont="true" applyBorder="true" applyAlignment="true" applyProtection="true">
      <alignment horizontal="left" vertical="top" textRotation="0" wrapText="true" indent="0" shrinkToFit="false"/>
      <protection locked="true" hidden="false"/>
    </xf>
    <xf numFmtId="168" fontId="6" fillId="0" borderId="11" xfId="0" applyFont="true" applyBorder="true" applyAlignment="true" applyProtection="true">
      <alignment horizontal="center" vertical="top" textRotation="0" wrapText="false" indent="0" shrinkToFit="false"/>
      <protection locked="true" hidden="false"/>
    </xf>
    <xf numFmtId="164" fontId="6" fillId="0" borderId="0" xfId="0" applyFont="true" applyBorder="false" applyAlignment="true" applyProtection="true">
      <alignment horizontal="left" vertical="top" textRotation="0" wrapText="false" indent="0" shrinkToFit="false"/>
      <protection locked="true" hidden="false"/>
    </xf>
    <xf numFmtId="169" fontId="6" fillId="0" borderId="12" xfId="0" applyFont="true" applyBorder="true" applyAlignment="true" applyProtection="true">
      <alignment horizontal="left" vertical="top" textRotation="0" wrapText="true" indent="0" shrinkToFit="false"/>
      <protection locked="true" hidden="false"/>
    </xf>
    <xf numFmtId="164" fontId="6" fillId="0" borderId="11" xfId="21" applyFont="true" applyBorder="true" applyAlignment="true" applyProtection="true">
      <alignment horizontal="left" vertical="top" textRotation="0" wrapText="true" indent="0" shrinkToFit="false"/>
      <protection locked="true" hidden="false"/>
    </xf>
    <xf numFmtId="164" fontId="6" fillId="0" borderId="11" xfId="21" applyFont="true" applyBorder="true" applyAlignment="true" applyProtection="true">
      <alignment horizontal="center" vertical="top" textRotation="0" wrapText="true" indent="0" shrinkToFit="false"/>
      <protection locked="true" hidden="false"/>
    </xf>
    <xf numFmtId="170" fontId="6" fillId="0" borderId="11" xfId="21" applyFont="true" applyBorder="true" applyAlignment="true" applyProtection="true">
      <alignment horizontal="center" vertical="top" textRotation="0" wrapText="true" indent="0" shrinkToFit="false"/>
      <protection locked="true" hidden="false"/>
    </xf>
    <xf numFmtId="164" fontId="6" fillId="6" borderId="11" xfId="0" applyFont="true" applyBorder="true" applyAlignment="true" applyProtection="true">
      <alignment horizontal="center" vertical="top" textRotation="0" wrapText="false" indent="0" shrinkToFit="false"/>
      <protection locked="true" hidden="false"/>
    </xf>
    <xf numFmtId="164" fontId="6" fillId="6" borderId="11" xfId="21" applyFont="true" applyBorder="true" applyAlignment="true" applyProtection="true">
      <alignment horizontal="left" vertical="top" textRotation="0" wrapText="true" indent="0" shrinkToFit="false"/>
      <protection locked="true" hidden="false"/>
    </xf>
    <xf numFmtId="164" fontId="6" fillId="6" borderId="11" xfId="21" applyFont="true" applyBorder="true" applyAlignment="true" applyProtection="true">
      <alignment horizontal="center" vertical="top" textRotation="0" wrapText="true" indent="0" shrinkToFit="false"/>
      <protection locked="true" hidden="false"/>
    </xf>
    <xf numFmtId="170" fontId="6" fillId="6" borderId="11" xfId="21" applyFont="true" applyBorder="true" applyAlignment="true" applyProtection="true">
      <alignment horizontal="center" vertical="top" textRotation="0" wrapText="true" indent="0" shrinkToFit="false"/>
      <protection locked="true" hidden="false"/>
    </xf>
    <xf numFmtId="164" fontId="6" fillId="6" borderId="11" xfId="0" applyFont="true" applyBorder="true" applyAlignment="true" applyProtection="true">
      <alignment horizontal="right" vertical="top" textRotation="0" wrapText="true" indent="0" shrinkToFit="false"/>
      <protection locked="true" hidden="false"/>
    </xf>
    <xf numFmtId="165" fontId="6" fillId="6" borderId="11" xfId="0" applyFont="true" applyBorder="true" applyAlignment="true" applyProtection="true">
      <alignment horizontal="left" vertical="top" textRotation="0" wrapText="true" indent="0" shrinkToFit="false"/>
      <protection locked="true" hidden="false"/>
    </xf>
    <xf numFmtId="164" fontId="6" fillId="6" borderId="11" xfId="0" applyFont="true" applyBorder="true" applyAlignment="true" applyProtection="true">
      <alignment horizontal="left" vertical="top" textRotation="0" wrapText="true" indent="0" shrinkToFit="false"/>
      <protection locked="true" hidden="false"/>
    </xf>
    <xf numFmtId="164" fontId="6" fillId="6" borderId="11" xfId="0" applyFont="true" applyBorder="true" applyAlignment="true" applyProtection="true">
      <alignment horizontal="center" vertical="top" textRotation="0" wrapText="true" indent="0" shrinkToFit="false"/>
      <protection locked="true" hidden="false"/>
    </xf>
    <xf numFmtId="165" fontId="6" fillId="6" borderId="11" xfId="0" applyFont="true" applyBorder="true" applyAlignment="true" applyProtection="true">
      <alignment horizontal="center" vertical="top" textRotation="0" wrapText="true" indent="0" shrinkToFit="false"/>
      <protection locked="true" hidden="false"/>
    </xf>
    <xf numFmtId="165" fontId="9" fillId="6" borderId="11" xfId="0" applyFont="true" applyBorder="true" applyAlignment="true" applyProtection="true">
      <alignment horizontal="left" vertical="top" textRotation="0" wrapText="true" indent="0" shrinkToFit="false"/>
      <protection locked="true" hidden="false"/>
    </xf>
    <xf numFmtId="165" fontId="10" fillId="6" borderId="11" xfId="0" applyFont="true" applyBorder="true" applyAlignment="true" applyProtection="true">
      <alignment horizontal="center" vertical="top" textRotation="0" wrapText="true" indent="0" shrinkToFit="false"/>
      <protection locked="true" hidden="false"/>
    </xf>
    <xf numFmtId="164" fontId="14" fillId="6" borderId="11" xfId="20" applyFont="true" applyBorder="true" applyAlignment="true" applyProtection="true">
      <alignment horizontal="left" vertical="top" textRotation="0" wrapText="true" indent="0" shrinkToFit="false"/>
      <protection locked="true" hidden="false"/>
    </xf>
    <xf numFmtId="164" fontId="6" fillId="6" borderId="13" xfId="0" applyFont="true" applyBorder="true" applyAlignment="true" applyProtection="true">
      <alignment horizontal="left" vertical="top" textRotation="0" wrapText="true" indent="0" shrinkToFit="false"/>
      <protection locked="true" hidden="false"/>
    </xf>
    <xf numFmtId="168" fontId="6" fillId="6" borderId="11" xfId="0" applyFont="true" applyBorder="true" applyAlignment="true" applyProtection="true">
      <alignment horizontal="center" vertical="top" textRotation="0" wrapText="false" indent="0" shrinkToFit="false"/>
      <protection locked="true" hidden="false"/>
    </xf>
    <xf numFmtId="164" fontId="6" fillId="6" borderId="0" xfId="0" applyFont="true" applyBorder="false" applyAlignment="true" applyProtection="true">
      <alignment horizontal="left" vertical="top" textRotation="0" wrapText="false" indent="0" shrinkToFit="false"/>
      <protection locked="true" hidden="false"/>
    </xf>
    <xf numFmtId="164" fontId="6" fillId="2" borderId="0" xfId="0" applyFont="true" applyBorder="true" applyAlignment="true" applyProtection="true">
      <alignment horizontal="general" vertical="top" textRotation="0" wrapText="false" indent="0" shrinkToFit="false"/>
      <protection locked="true" hidden="false"/>
    </xf>
    <xf numFmtId="164" fontId="6" fillId="0" borderId="0" xfId="0" applyFont="true" applyBorder="true" applyAlignment="true" applyProtection="true">
      <alignment horizontal="general" vertical="top" textRotation="0" wrapText="false" indent="0" shrinkToFit="false"/>
      <protection locked="true" hidden="false"/>
    </xf>
    <xf numFmtId="165" fontId="6" fillId="0" borderId="0" xfId="0" applyFont="true" applyBorder="true" applyAlignment="true" applyProtection="true">
      <alignment horizontal="left" vertical="top" textRotation="0" wrapText="false" indent="0" shrinkToFit="false"/>
      <protection locked="true" hidden="false"/>
    </xf>
    <xf numFmtId="164" fontId="10" fillId="0" borderId="0" xfId="0" applyFont="true" applyBorder="true" applyAlignment="true" applyProtection="true">
      <alignment horizontal="right" vertical="top" textRotation="0" wrapText="false" indent="0" shrinkToFit="false"/>
      <protection locked="true" hidden="false"/>
    </xf>
    <xf numFmtId="165" fontId="10" fillId="0" borderId="0" xfId="0" applyFont="true" applyBorder="true" applyAlignment="true" applyProtection="true">
      <alignment horizontal="left" vertical="top" textRotation="0" wrapText="false" indent="0" shrinkToFit="false"/>
      <protection locked="true" hidden="false"/>
    </xf>
    <xf numFmtId="164" fontId="10" fillId="0" borderId="0" xfId="0" applyFont="true" applyBorder="true" applyAlignment="true" applyProtection="true">
      <alignment horizontal="general" vertical="top" textRotation="0" wrapText="false" indent="0" shrinkToFit="false"/>
      <protection locked="true" hidden="false"/>
    </xf>
    <xf numFmtId="164" fontId="15" fillId="0" borderId="0" xfId="0" applyFont="true" applyBorder="true" applyAlignment="true" applyProtection="true">
      <alignment horizontal="left" vertical="top" textRotation="0" wrapText="true" indent="0" shrinkToFit="false"/>
      <protection locked="true" hidden="false"/>
    </xf>
    <xf numFmtId="164" fontId="16" fillId="0" borderId="0" xfId="0" applyFont="true" applyBorder="true" applyAlignment="true" applyProtection="true">
      <alignment horizontal="general" vertical="top" textRotation="0" wrapText="false" indent="0" shrinkToFit="false"/>
      <protection locked="true" hidden="false"/>
    </xf>
    <xf numFmtId="164" fontId="17" fillId="0" borderId="0" xfId="0" applyFont="true" applyBorder="false" applyAlignment="true" applyProtection="true">
      <alignment horizontal="general" vertical="top" textRotation="0" wrapText="true" indent="0" shrinkToFit="false"/>
      <protection locked="true" hidden="false"/>
    </xf>
    <xf numFmtId="164" fontId="17" fillId="0" borderId="0" xfId="0" applyFont="true" applyBorder="false" applyAlignment="true" applyProtection="true">
      <alignment horizontal="center" vertical="top" textRotation="0" wrapText="true" indent="0" shrinkToFit="false"/>
      <protection locked="true" hidden="false"/>
    </xf>
    <xf numFmtId="166" fontId="17" fillId="0" borderId="0" xfId="0" applyFont="true" applyBorder="false" applyAlignment="true" applyProtection="true">
      <alignment horizontal="general" vertical="top" textRotation="0" wrapText="true" indent="0" shrinkToFit="false"/>
      <protection locked="true" hidden="false"/>
    </xf>
    <xf numFmtId="164" fontId="17" fillId="0" borderId="0" xfId="0" applyFont="true" applyBorder="true" applyAlignment="true" applyProtection="true">
      <alignment horizontal="right" vertical="top" textRotation="0" wrapText="true" indent="0" shrinkToFit="false"/>
      <protection locked="true" hidden="false"/>
    </xf>
    <xf numFmtId="164" fontId="18" fillId="0" borderId="0"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left" vertical="top" textRotation="0" wrapText="true" indent="0" shrinkToFit="false"/>
      <protection locked="true" hidden="false"/>
    </xf>
    <xf numFmtId="164" fontId="19" fillId="0" borderId="0" xfId="0" applyFont="true" applyBorder="false" applyAlignment="true" applyProtection="true">
      <alignment horizontal="center" vertical="top" textRotation="0" wrapText="true" indent="0" shrinkToFit="false"/>
      <protection locked="true" hidden="false"/>
    </xf>
    <xf numFmtId="166" fontId="19" fillId="0" borderId="0" xfId="0" applyFont="true" applyBorder="false" applyAlignment="true" applyProtection="true">
      <alignment horizontal="left" vertical="top" textRotation="0" wrapText="true" indent="0" shrinkToFit="false"/>
      <protection locked="true" hidden="false"/>
    </xf>
    <xf numFmtId="164" fontId="19" fillId="0" borderId="0" xfId="0" applyFont="true" applyBorder="false" applyAlignment="true" applyProtection="true">
      <alignment horizontal="general" vertical="top" textRotation="0" wrapText="true" indent="0" shrinkToFit="false"/>
      <protection locked="true" hidden="false"/>
    </xf>
    <xf numFmtId="164" fontId="20" fillId="0" borderId="0" xfId="0" applyFont="true" applyBorder="true" applyAlignment="true" applyProtection="true">
      <alignment horizontal="center" vertical="center" textRotation="0" wrapText="true" indent="0" shrinkToFit="false"/>
      <protection locked="true" hidden="false"/>
    </xf>
    <xf numFmtId="166" fontId="19" fillId="0" borderId="0" xfId="0" applyFont="true" applyBorder="false" applyAlignment="true" applyProtection="true">
      <alignment horizontal="general" vertical="top" textRotation="0" wrapText="true" indent="0" shrinkToFit="false"/>
      <protection locked="true" hidden="false"/>
    </xf>
    <xf numFmtId="164" fontId="20" fillId="2" borderId="11" xfId="0" applyFont="true" applyBorder="true" applyAlignment="true" applyProtection="true">
      <alignment horizontal="center" vertical="top" textRotation="0" wrapText="true" indent="0" shrinkToFit="false"/>
      <protection locked="true" hidden="false"/>
    </xf>
    <xf numFmtId="164" fontId="20" fillId="6" borderId="11" xfId="0" applyFont="true" applyBorder="true" applyAlignment="true" applyProtection="true">
      <alignment horizontal="center" vertical="top" textRotation="0" wrapText="true" indent="0" shrinkToFit="false"/>
      <protection locked="true" hidden="false"/>
    </xf>
    <xf numFmtId="164" fontId="20" fillId="3" borderId="11" xfId="0" applyFont="true" applyBorder="true" applyAlignment="true" applyProtection="true">
      <alignment horizontal="center" vertical="top" textRotation="0" wrapText="true" indent="0" shrinkToFit="false"/>
      <protection locked="true" hidden="false"/>
    </xf>
    <xf numFmtId="166" fontId="20" fillId="6" borderId="11" xfId="0" applyFont="true" applyBorder="true" applyAlignment="true" applyProtection="true">
      <alignment horizontal="center" vertical="top" textRotation="0" wrapText="true" indent="0" shrinkToFit="false"/>
      <protection locked="true" hidden="false"/>
    </xf>
    <xf numFmtId="164" fontId="21" fillId="5" borderId="11" xfId="0" applyFont="true" applyBorder="true" applyAlignment="true" applyProtection="true">
      <alignment horizontal="center" vertical="top" textRotation="0" wrapText="true" indent="0" shrinkToFit="false"/>
      <protection locked="true" hidden="false"/>
    </xf>
    <xf numFmtId="164" fontId="19" fillId="8" borderId="11" xfId="0" applyFont="true" applyBorder="true" applyAlignment="true" applyProtection="true">
      <alignment horizontal="center" vertical="top" textRotation="0" wrapText="true" indent="0" shrinkToFit="false"/>
      <protection locked="true" hidden="false"/>
    </xf>
    <xf numFmtId="164" fontId="19" fillId="2" borderId="11" xfId="0" applyFont="true" applyBorder="true" applyAlignment="true" applyProtection="true">
      <alignment horizontal="center" vertical="top" textRotation="0" wrapText="true" indent="0" shrinkToFit="false"/>
      <protection locked="true" hidden="false"/>
    </xf>
    <xf numFmtId="166" fontId="19" fillId="2" borderId="11" xfId="0" applyFont="true" applyBorder="true" applyAlignment="true" applyProtection="true">
      <alignment horizontal="center" vertical="top" textRotation="0" wrapText="true" indent="0" shrinkToFit="false"/>
      <protection locked="true" hidden="false"/>
    </xf>
    <xf numFmtId="164" fontId="19" fillId="2" borderId="0" xfId="0" applyFont="true" applyBorder="false" applyAlignment="true" applyProtection="true">
      <alignment horizontal="center" vertical="top" textRotation="0" wrapText="true" indent="0" shrinkToFit="false"/>
      <protection locked="true" hidden="false"/>
    </xf>
    <xf numFmtId="164" fontId="19" fillId="9" borderId="11" xfId="0" applyFont="true" applyBorder="true" applyAlignment="true" applyProtection="true">
      <alignment horizontal="center" vertical="top" textRotation="0" wrapText="true" indent="0" shrinkToFit="false"/>
      <protection locked="true" hidden="false"/>
    </xf>
    <xf numFmtId="164" fontId="22" fillId="9" borderId="12" xfId="0" applyFont="true" applyBorder="true" applyAlignment="true" applyProtection="true">
      <alignment horizontal="left" vertical="top" textRotation="0" wrapText="true" indent="0" shrinkToFit="false"/>
      <protection locked="true" hidden="false"/>
    </xf>
    <xf numFmtId="166" fontId="22" fillId="9" borderId="12" xfId="0" applyFont="true" applyBorder="true" applyAlignment="true" applyProtection="true">
      <alignment horizontal="left" vertical="top" textRotation="0" wrapText="true" indent="0" shrinkToFit="false"/>
      <protection locked="true" hidden="false"/>
    </xf>
    <xf numFmtId="164" fontId="13" fillId="0" borderId="11" xfId="20" applyFont="true" applyBorder="true" applyAlignment="true" applyProtection="true">
      <alignment horizontal="general" vertical="bottom" textRotation="0" wrapText="false" indent="0" shrinkToFit="false"/>
      <protection locked="true" hidden="false"/>
    </xf>
    <xf numFmtId="166" fontId="19" fillId="10" borderId="11" xfId="0" applyFont="true" applyBorder="true" applyAlignment="true" applyProtection="true">
      <alignment horizontal="center" vertical="top" textRotation="0" wrapText="true" indent="0" shrinkToFit="false"/>
      <protection locked="true" hidden="false"/>
    </xf>
    <xf numFmtId="166" fontId="19" fillId="9" borderId="11" xfId="0" applyFont="true" applyBorder="true" applyAlignment="true" applyProtection="true">
      <alignment horizontal="center" vertical="top" textRotation="0" wrapText="true" indent="0" shrinkToFit="false"/>
      <protection locked="true" hidden="false"/>
    </xf>
    <xf numFmtId="166" fontId="17" fillId="9" borderId="11" xfId="0" applyFont="true" applyBorder="true" applyAlignment="true" applyProtection="true">
      <alignment horizontal="center" vertical="top" textRotation="0" wrapText="true" indent="0" shrinkToFit="false"/>
      <protection locked="true" hidden="false"/>
    </xf>
    <xf numFmtId="166" fontId="23" fillId="10" borderId="11" xfId="0" applyFont="true" applyBorder="true" applyAlignment="true" applyProtection="true">
      <alignment horizontal="center" vertical="top" textRotation="0" wrapText="true" indent="0" shrinkToFit="false"/>
      <protection locked="true" hidden="false"/>
    </xf>
    <xf numFmtId="166" fontId="20" fillId="9" borderId="11" xfId="0" applyFont="true" applyBorder="true" applyAlignment="true" applyProtection="true">
      <alignment horizontal="center" vertical="top" textRotation="0" wrapText="true" indent="0" shrinkToFit="false"/>
      <protection locked="true" hidden="false"/>
    </xf>
    <xf numFmtId="166" fontId="20" fillId="3" borderId="11" xfId="0" applyFont="true" applyBorder="true" applyAlignment="true" applyProtection="true">
      <alignment horizontal="center" vertical="top" textRotation="0" wrapText="true" indent="0" shrinkToFit="false"/>
      <protection locked="true" hidden="false"/>
    </xf>
    <xf numFmtId="164" fontId="19" fillId="9" borderId="0" xfId="0" applyFont="true" applyBorder="false" applyAlignment="true" applyProtection="true">
      <alignment horizontal="left" vertical="top" textRotation="0" wrapText="true" indent="0" shrinkToFit="false"/>
      <protection locked="true" hidden="false"/>
    </xf>
    <xf numFmtId="172" fontId="22" fillId="9" borderId="11" xfId="15" applyFont="true" applyBorder="true" applyAlignment="true" applyProtection="true">
      <alignment horizontal="center" vertical="top" textRotation="0" wrapText="true" indent="0" shrinkToFit="false"/>
      <protection locked="true" hidden="false"/>
    </xf>
    <xf numFmtId="164" fontId="0" fillId="9" borderId="0" xfId="0" applyFont="false" applyBorder="false" applyAlignment="true" applyProtection="true">
      <alignment horizontal="general" vertical="bottom" textRotation="0" wrapText="false" indent="0" shrinkToFit="false"/>
      <protection locked="true" hidden="false"/>
    </xf>
    <xf numFmtId="164" fontId="22" fillId="11" borderId="12" xfId="0" applyFont="true" applyBorder="true" applyAlignment="true" applyProtection="true">
      <alignment horizontal="left" vertical="top" textRotation="0" wrapText="true" indent="0" shrinkToFit="false"/>
      <protection locked="true" hidden="false"/>
    </xf>
    <xf numFmtId="166" fontId="22" fillId="11" borderId="12" xfId="0" applyFont="true" applyBorder="true" applyAlignment="true" applyProtection="true">
      <alignment horizontal="left" vertical="top" textRotation="0" wrapText="true" indent="0" shrinkToFit="false"/>
      <protection locked="true" hidden="false"/>
    </xf>
    <xf numFmtId="164" fontId="24" fillId="11" borderId="11" xfId="0" applyFont="true" applyBorder="true" applyAlignment="true" applyProtection="true">
      <alignment horizontal="left" vertical="top" textRotation="0" wrapText="true" indent="0" shrinkToFit="false"/>
      <protection locked="true" hidden="false"/>
    </xf>
    <xf numFmtId="166" fontId="19" fillId="11" borderId="11" xfId="0" applyFont="true" applyBorder="true" applyAlignment="true" applyProtection="true">
      <alignment horizontal="center" vertical="top" textRotation="0" wrapText="true" indent="0" shrinkToFit="false"/>
      <protection locked="true" hidden="false"/>
    </xf>
    <xf numFmtId="164" fontId="19" fillId="11" borderId="11" xfId="0" applyFont="true" applyBorder="true" applyAlignment="true" applyProtection="true">
      <alignment horizontal="left" vertical="top" textRotation="0" wrapText="true" indent="0" shrinkToFit="false"/>
      <protection locked="true" hidden="false"/>
    </xf>
    <xf numFmtId="164" fontId="19" fillId="11" borderId="11" xfId="0" applyFont="true" applyBorder="true" applyAlignment="true" applyProtection="true">
      <alignment horizontal="center" vertical="center" textRotation="0" wrapText="true" indent="0" shrinkToFit="false"/>
      <protection locked="true" hidden="false"/>
    </xf>
    <xf numFmtId="166" fontId="20" fillId="10" borderId="11" xfId="0" applyFont="true" applyBorder="true" applyAlignment="true" applyProtection="true">
      <alignment horizontal="center" vertical="top" textRotation="0" wrapText="true" indent="0" shrinkToFit="false"/>
      <protection locked="true" hidden="false"/>
    </xf>
    <xf numFmtId="172" fontId="22" fillId="0" borderId="11" xfId="15" applyFont="true" applyBorder="true" applyAlignment="true" applyProtection="true">
      <alignment horizontal="center" vertical="top" textRotation="0" wrapText="true" indent="0" shrinkToFit="false"/>
      <protection locked="true" hidden="false"/>
    </xf>
    <xf numFmtId="164" fontId="13" fillId="11" borderId="11" xfId="20" applyFont="true" applyBorder="true" applyAlignment="true" applyProtection="true">
      <alignment horizontal="center" vertical="center" textRotation="0" wrapText="true" indent="0" shrinkToFit="false"/>
      <protection locked="true" hidden="false"/>
    </xf>
    <xf numFmtId="164" fontId="13" fillId="11" borderId="11" xfId="20" applyFont="true" applyBorder="true" applyAlignment="true" applyProtection="true">
      <alignment horizontal="general" vertical="center" textRotation="0" wrapText="true" indent="0" shrinkToFit="false"/>
      <protection locked="true" hidden="false"/>
    </xf>
    <xf numFmtId="164" fontId="22" fillId="0" borderId="12" xfId="0" applyFont="true" applyBorder="true" applyAlignment="true" applyProtection="true">
      <alignment horizontal="left" vertical="top" textRotation="0" wrapText="true" indent="0" shrinkToFit="false"/>
      <protection locked="true" hidden="false"/>
    </xf>
    <xf numFmtId="166" fontId="22" fillId="0" borderId="12" xfId="0" applyFont="true" applyBorder="true" applyAlignment="true" applyProtection="true">
      <alignment horizontal="left" vertical="top" textRotation="0" wrapText="true" indent="0" shrinkToFit="false"/>
      <protection locked="true" hidden="false"/>
    </xf>
    <xf numFmtId="164" fontId="13" fillId="0" borderId="11" xfId="20" applyFont="true" applyBorder="true" applyAlignment="true" applyProtection="true">
      <alignment horizontal="center" vertical="center" textRotation="0" wrapText="true" indent="0" shrinkToFit="false"/>
      <protection locked="true" hidden="false"/>
    </xf>
    <xf numFmtId="166" fontId="19" fillId="0" borderId="11" xfId="0" applyFont="true" applyBorder="true" applyAlignment="true" applyProtection="true">
      <alignment horizontal="center" vertical="top" textRotation="0" wrapText="true" indent="0" shrinkToFit="false"/>
      <protection locked="true" hidden="false"/>
    </xf>
    <xf numFmtId="164" fontId="25" fillId="0" borderId="11" xfId="0" applyFont="true" applyBorder="true" applyAlignment="true" applyProtection="true">
      <alignment horizontal="left" vertical="top" textRotation="0" wrapText="true" indent="0" shrinkToFit="false"/>
      <protection locked="true" hidden="false"/>
    </xf>
    <xf numFmtId="164" fontId="22" fillId="2" borderId="12" xfId="0" applyFont="true" applyBorder="true" applyAlignment="true" applyProtection="true">
      <alignment horizontal="left" vertical="top" textRotation="0" wrapText="true" indent="0" shrinkToFit="false"/>
      <protection locked="true" hidden="false"/>
    </xf>
    <xf numFmtId="166" fontId="22" fillId="2" borderId="12" xfId="0" applyFont="true" applyBorder="true" applyAlignment="true" applyProtection="true">
      <alignment horizontal="left" vertical="top" textRotation="0" wrapText="true" indent="0" shrinkToFit="false"/>
      <protection locked="true" hidden="false"/>
    </xf>
    <xf numFmtId="164" fontId="24" fillId="2" borderId="11" xfId="0" applyFont="true" applyBorder="true" applyAlignment="true" applyProtection="true">
      <alignment horizontal="left" vertical="top" textRotation="0" wrapText="true" indent="0" shrinkToFit="false"/>
      <protection locked="true" hidden="false"/>
    </xf>
    <xf numFmtId="164" fontId="19" fillId="2" borderId="11" xfId="0" applyFont="true" applyBorder="true" applyAlignment="true" applyProtection="true">
      <alignment horizontal="left" vertical="top" textRotation="0" wrapText="true" indent="0" shrinkToFit="false"/>
      <protection locked="true" hidden="false"/>
    </xf>
    <xf numFmtId="164" fontId="13" fillId="2" borderId="11" xfId="20" applyFont="true" applyBorder="true" applyAlignment="true" applyProtection="true">
      <alignment horizontal="center" vertical="center" textRotation="0" wrapText="true" indent="0" shrinkToFit="false"/>
      <protection locked="true" hidden="false"/>
    </xf>
    <xf numFmtId="164" fontId="25" fillId="2" borderId="11" xfId="0" applyFont="true" applyBorder="true" applyAlignment="true" applyProtection="true">
      <alignment horizontal="left" vertical="top" textRotation="0" wrapText="true" indent="0" shrinkToFit="false"/>
      <protection locked="true" hidden="false"/>
    </xf>
    <xf numFmtId="164" fontId="22" fillId="12" borderId="12" xfId="0" applyFont="true" applyBorder="true" applyAlignment="true" applyProtection="true">
      <alignment horizontal="left" vertical="top" textRotation="0" wrapText="true" indent="0" shrinkToFit="false"/>
      <protection locked="true" hidden="false"/>
    </xf>
    <xf numFmtId="166" fontId="22" fillId="12" borderId="12" xfId="0" applyFont="true" applyBorder="true" applyAlignment="true" applyProtection="true">
      <alignment horizontal="left" vertical="top" textRotation="0" wrapText="true" indent="0" shrinkToFit="false"/>
      <protection locked="true" hidden="false"/>
    </xf>
    <xf numFmtId="164" fontId="13" fillId="12" borderId="11" xfId="20" applyFont="true" applyBorder="true" applyAlignment="true" applyProtection="true">
      <alignment horizontal="center" vertical="center" textRotation="0" wrapText="true" indent="0" shrinkToFit="false"/>
      <protection locked="true" hidden="false"/>
    </xf>
    <xf numFmtId="165" fontId="22" fillId="12" borderId="11" xfId="0" applyFont="true" applyBorder="true" applyAlignment="true" applyProtection="true">
      <alignment horizontal="left" vertical="top" textRotation="0" wrapText="true" indent="0" shrinkToFit="false"/>
      <protection locked="true" hidden="false"/>
    </xf>
    <xf numFmtId="166" fontId="19" fillId="12" borderId="11" xfId="0" applyFont="true" applyBorder="true" applyAlignment="true" applyProtection="true">
      <alignment horizontal="center" vertical="top" textRotation="0" wrapText="true" indent="0" shrinkToFit="false"/>
      <protection locked="true" hidden="false"/>
    </xf>
    <xf numFmtId="164" fontId="13" fillId="13" borderId="11" xfId="20" applyFont="true" applyBorder="true" applyAlignment="true" applyProtection="true">
      <alignment horizontal="general" vertical="bottom" textRotation="0" wrapText="false" indent="0" shrinkToFit="false"/>
      <protection locked="true" hidden="false"/>
    </xf>
    <xf numFmtId="165" fontId="22" fillId="13" borderId="11" xfId="0" applyFont="true" applyBorder="true" applyAlignment="true" applyProtection="true">
      <alignment horizontal="left" vertical="top" textRotation="0" wrapText="true" indent="0" shrinkToFit="false"/>
      <protection locked="true" hidden="false"/>
    </xf>
    <xf numFmtId="166" fontId="22" fillId="12" borderId="11" xfId="0" applyFont="true" applyBorder="true" applyAlignment="true" applyProtection="true">
      <alignment horizontal="left" vertical="top" textRotation="0" wrapText="true" indent="0" shrinkToFit="false"/>
      <protection locked="true" hidden="false"/>
    </xf>
    <xf numFmtId="166" fontId="20" fillId="12" borderId="11" xfId="0" applyFont="true" applyBorder="true" applyAlignment="true" applyProtection="true">
      <alignment horizontal="center" vertical="top" textRotation="0" wrapText="true" indent="0" shrinkToFit="false"/>
      <protection locked="true" hidden="false"/>
    </xf>
    <xf numFmtId="164" fontId="26" fillId="3" borderId="11" xfId="0" applyFont="true" applyBorder="true" applyAlignment="true" applyProtection="true">
      <alignment horizontal="center" vertical="top" textRotation="0" wrapText="true" indent="0" shrinkToFit="false"/>
      <protection locked="true" hidden="false"/>
    </xf>
    <xf numFmtId="165" fontId="22" fillId="2" borderId="11" xfId="0" applyFont="true" applyBorder="true" applyAlignment="true" applyProtection="true">
      <alignment horizontal="left" vertical="top" textRotation="0" wrapText="true" indent="0" shrinkToFit="false"/>
      <protection locked="true" hidden="false"/>
    </xf>
    <xf numFmtId="166" fontId="22" fillId="2" borderId="11" xfId="0" applyFont="true" applyBorder="true" applyAlignment="true" applyProtection="true">
      <alignment horizontal="left" vertical="top" textRotation="0" wrapText="true" indent="0" shrinkToFit="false"/>
      <protection locked="true" hidden="false"/>
    </xf>
    <xf numFmtId="164" fontId="27" fillId="2" borderId="11" xfId="0" applyFont="true" applyBorder="true" applyAlignment="true" applyProtection="true">
      <alignment horizontal="left" vertical="top" textRotation="0" wrapText="true" indent="0" shrinkToFit="false"/>
      <protection locked="true" hidden="false"/>
    </xf>
    <xf numFmtId="164" fontId="19" fillId="13" borderId="0" xfId="0" applyFont="true" applyBorder="false" applyAlignment="true" applyProtection="true">
      <alignment horizontal="left" vertical="top" textRotation="0" wrapText="true" indent="0" shrinkToFit="false"/>
      <protection locked="true" hidden="false"/>
    </xf>
    <xf numFmtId="164" fontId="0" fillId="13" borderId="0" xfId="0" applyFont="false" applyBorder="false" applyAlignment="true" applyProtection="true">
      <alignment horizontal="general" vertical="bottom" textRotation="0" wrapText="false" indent="0" shrinkToFit="false"/>
      <protection locked="true" hidden="false"/>
    </xf>
    <xf numFmtId="164" fontId="22" fillId="2" borderId="11" xfId="0" applyFont="true" applyBorder="true" applyAlignment="true" applyProtection="true">
      <alignment horizontal="left" vertical="top" textRotation="0" wrapText="true" indent="0" shrinkToFit="false"/>
      <protection locked="true" hidden="false"/>
    </xf>
    <xf numFmtId="164" fontId="13" fillId="0" borderId="0" xfId="20" applyFont="true" applyBorder="true" applyAlignment="true" applyProtection="true">
      <alignment horizontal="general" vertical="bottom" textRotation="0" wrapText="false" indent="0" shrinkToFit="false"/>
      <protection locked="true" hidden="false"/>
    </xf>
    <xf numFmtId="164" fontId="13" fillId="0" borderId="11" xfId="20" applyFont="true" applyBorder="true" applyAlignment="true" applyProtection="true">
      <alignment horizontal="general" vertical="bottom" textRotation="0" wrapText="true" indent="0" shrinkToFit="false"/>
      <protection locked="true" hidden="false"/>
    </xf>
    <xf numFmtId="166" fontId="20" fillId="14" borderId="11" xfId="0" applyFont="true" applyBorder="true" applyAlignment="true" applyProtection="true">
      <alignment horizontal="center" vertical="top" textRotation="0" wrapText="true" indent="0" shrinkToFit="false"/>
      <protection locked="true" hidden="false"/>
    </xf>
    <xf numFmtId="164" fontId="19" fillId="14" borderId="11" xfId="0" applyFont="true" applyBorder="true" applyAlignment="true" applyProtection="true">
      <alignment horizontal="left" vertical="top" textRotation="0" wrapText="true" indent="0" shrinkToFit="false"/>
      <protection locked="true" hidden="false"/>
    </xf>
    <xf numFmtId="164" fontId="25" fillId="0" borderId="0" xfId="0" applyFont="true" applyBorder="false" applyAlignment="true" applyProtection="true">
      <alignment horizontal="left" vertical="top" textRotation="0" wrapText="true" indent="0" shrinkToFit="false"/>
      <protection locked="true" hidden="false"/>
    </xf>
    <xf numFmtId="164" fontId="19" fillId="10" borderId="11" xfId="0" applyFont="true" applyBorder="true" applyAlignment="true" applyProtection="true">
      <alignment horizontal="left" vertical="top" textRotation="0" wrapText="true" indent="0" shrinkToFit="false"/>
      <protection locked="true" hidden="false"/>
    </xf>
    <xf numFmtId="164" fontId="13" fillId="0" borderId="0" xfId="20" applyFont="true" applyBorder="true" applyAlignment="true" applyProtection="true">
      <alignment horizontal="general" vertical="bottom" textRotation="0" wrapText="true" indent="0" shrinkToFit="false"/>
      <protection locked="true" hidden="false"/>
    </xf>
    <xf numFmtId="164" fontId="22" fillId="15" borderId="12" xfId="0" applyFont="true" applyBorder="true" applyAlignment="true" applyProtection="true">
      <alignment horizontal="left" vertical="top" textRotation="0" wrapText="true" indent="0" shrinkToFit="false"/>
      <protection locked="true" hidden="false"/>
    </xf>
    <xf numFmtId="166" fontId="22" fillId="15" borderId="12" xfId="0" applyFont="true" applyBorder="true" applyAlignment="true" applyProtection="true">
      <alignment horizontal="left" vertical="top" textRotation="0" wrapText="true" indent="0" shrinkToFit="false"/>
      <protection locked="true" hidden="false"/>
    </xf>
    <xf numFmtId="164" fontId="13" fillId="15" borderId="0" xfId="20" applyFont="true" applyBorder="true" applyAlignment="true" applyProtection="true">
      <alignment horizontal="center" vertical="center" textRotation="0" wrapText="true" indent="0" shrinkToFit="false"/>
      <protection locked="true" hidden="false"/>
    </xf>
    <xf numFmtId="165" fontId="22" fillId="15" borderId="11" xfId="0" applyFont="true" applyBorder="true" applyAlignment="true" applyProtection="true">
      <alignment horizontal="left" vertical="top" textRotation="0" wrapText="true" indent="0" shrinkToFit="false"/>
      <protection locked="true" hidden="false"/>
    </xf>
    <xf numFmtId="166" fontId="19" fillId="15" borderId="11" xfId="0" applyFont="true" applyBorder="true" applyAlignment="true" applyProtection="true">
      <alignment horizontal="center" vertical="top" textRotation="0" wrapText="true" indent="0" shrinkToFit="false"/>
      <protection locked="true" hidden="false"/>
    </xf>
    <xf numFmtId="164" fontId="13" fillId="15" borderId="11" xfId="20" applyFont="true" applyBorder="true" applyAlignment="true" applyProtection="true">
      <alignment horizontal="center" vertical="center" textRotation="0" wrapText="true" indent="0" shrinkToFit="false"/>
      <protection locked="true" hidden="false"/>
    </xf>
    <xf numFmtId="166" fontId="22" fillId="15" borderId="11" xfId="0" applyFont="true" applyBorder="true" applyAlignment="true" applyProtection="true">
      <alignment horizontal="left" vertical="top" textRotation="0" wrapText="true" indent="0" shrinkToFit="false"/>
      <protection locked="true" hidden="false"/>
    </xf>
    <xf numFmtId="166" fontId="20" fillId="15" borderId="11" xfId="0" applyFont="true" applyBorder="true" applyAlignment="true" applyProtection="true">
      <alignment horizontal="center" vertical="top" textRotation="0" wrapText="true" indent="0" shrinkToFit="false"/>
      <protection locked="true" hidden="false"/>
    </xf>
    <xf numFmtId="164" fontId="28" fillId="15" borderId="11" xfId="0" applyFont="true" applyBorder="true" applyAlignment="true" applyProtection="true">
      <alignment horizontal="left" vertical="top" textRotation="0" wrapText="true" indent="0" shrinkToFit="false"/>
      <protection locked="true" hidden="false"/>
    </xf>
    <xf numFmtId="165" fontId="22" fillId="16" borderId="11" xfId="0" applyFont="true" applyBorder="true" applyAlignment="true" applyProtection="true">
      <alignment horizontal="left" vertical="top" textRotation="0" wrapText="true" indent="0" shrinkToFit="false"/>
      <protection locked="true" hidden="false"/>
    </xf>
    <xf numFmtId="164" fontId="13" fillId="2" borderId="11" xfId="20" applyFont="true" applyBorder="true" applyAlignment="true" applyProtection="true">
      <alignment horizontal="general" vertical="bottom" textRotation="0" wrapText="false" indent="0" shrinkToFit="false"/>
      <protection locked="true" hidden="false"/>
    </xf>
    <xf numFmtId="166" fontId="22" fillId="10" borderId="11" xfId="0" applyFont="true" applyBorder="true" applyAlignment="true" applyProtection="true">
      <alignment horizontal="left" vertical="top" textRotation="0" wrapText="true" indent="0" shrinkToFit="false"/>
      <protection locked="true" hidden="false"/>
    </xf>
    <xf numFmtId="165" fontId="22" fillId="10" borderId="11" xfId="0" applyFont="true" applyBorder="true" applyAlignment="true" applyProtection="true">
      <alignment horizontal="left" vertical="top" textRotation="0" wrapText="true" indent="0" shrinkToFit="false"/>
      <protection locked="true" hidden="false"/>
    </xf>
    <xf numFmtId="164" fontId="19" fillId="15" borderId="11" xfId="0" applyFont="true" applyBorder="true" applyAlignment="true" applyProtection="true">
      <alignment horizontal="left" vertical="top" textRotation="0" wrapText="true" indent="0" shrinkToFit="false"/>
      <protection locked="true" hidden="false"/>
    </xf>
    <xf numFmtId="164" fontId="19" fillId="2" borderId="0" xfId="0" applyFont="true" applyBorder="false" applyAlignment="true" applyProtection="true">
      <alignment horizontal="left" vertical="top" textRotation="0" wrapText="true" indent="0" shrinkToFit="false"/>
      <protection locked="true" hidden="false"/>
    </xf>
    <xf numFmtId="172" fontId="22" fillId="2" borderId="11" xfId="15" applyFont="true" applyBorder="true" applyAlignment="true" applyProtection="true">
      <alignment horizontal="center" vertical="top" textRotation="0" wrapText="tru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13" fillId="15" borderId="11" xfId="20" applyFont="true" applyBorder="true" applyAlignment="true" applyProtection="true">
      <alignment horizontal="right" vertical="center" textRotation="0" wrapText="true" indent="0" shrinkToFit="false"/>
      <protection locked="true" hidden="false"/>
    </xf>
    <xf numFmtId="166" fontId="22" fillId="13" borderId="11" xfId="0" applyFont="true" applyBorder="true" applyAlignment="true" applyProtection="true">
      <alignment horizontal="left" vertical="top" textRotation="0" wrapText="true" indent="0" shrinkToFit="false"/>
      <protection locked="true" hidden="false"/>
    </xf>
    <xf numFmtId="164" fontId="19" fillId="0" borderId="11" xfId="0" applyFont="true" applyBorder="true" applyAlignment="true" applyProtection="true">
      <alignment horizontal="left" vertical="top" textRotation="0" wrapText="true" indent="0" shrinkToFit="false"/>
      <protection locked="true" hidden="false"/>
    </xf>
    <xf numFmtId="164" fontId="6" fillId="2" borderId="12" xfId="0" applyFont="true" applyBorder="true" applyAlignment="true" applyProtection="true">
      <alignment horizontal="left" vertical="top" textRotation="0" wrapText="true" indent="0" shrinkToFit="false"/>
      <protection locked="true" hidden="false"/>
    </xf>
    <xf numFmtId="164" fontId="17" fillId="2" borderId="11" xfId="0" applyFont="true" applyBorder="true" applyAlignment="true" applyProtection="true">
      <alignment horizontal="left" vertical="top" textRotation="0" wrapText="true" indent="0" shrinkToFit="false"/>
      <protection locked="true" hidden="false"/>
    </xf>
    <xf numFmtId="166" fontId="20" fillId="17" borderId="11" xfId="0" applyFont="true" applyBorder="true" applyAlignment="true" applyProtection="true">
      <alignment horizontal="center" vertical="top" textRotation="0" wrapText="true" indent="0" shrinkToFit="false"/>
      <protection locked="true" hidden="false"/>
    </xf>
    <xf numFmtId="166" fontId="20" fillId="2" borderId="11" xfId="0" applyFont="true" applyBorder="true" applyAlignment="true" applyProtection="true">
      <alignment horizontal="center" vertical="top" textRotation="0" wrapText="true" indent="0" shrinkToFit="false"/>
      <protection locked="true" hidden="false"/>
    </xf>
    <xf numFmtId="164" fontId="19" fillId="17" borderId="11" xfId="0" applyFont="true" applyBorder="true" applyAlignment="true" applyProtection="true">
      <alignment horizontal="left" vertical="top" textRotation="0" wrapText="true" indent="0" shrinkToFit="false"/>
      <protection locked="true" hidden="false"/>
    </xf>
    <xf numFmtId="164" fontId="19" fillId="0" borderId="11" xfId="0" applyFont="true" applyBorder="true" applyAlignment="true" applyProtection="true">
      <alignment horizontal="center" vertical="top" textRotation="0" wrapText="true" indent="0" shrinkToFit="false"/>
      <protection locked="true" hidden="false"/>
    </xf>
    <xf numFmtId="166" fontId="20" fillId="0" borderId="11" xfId="0" applyFont="true" applyBorder="true" applyAlignment="true" applyProtection="true">
      <alignment horizontal="center" vertical="top" textRotation="0" wrapText="true" indent="0" shrinkToFit="false"/>
      <protection locked="true" hidden="false"/>
    </xf>
    <xf numFmtId="164" fontId="13" fillId="0" borderId="11" xfId="20" applyFont="true" applyBorder="true" applyAlignment="true" applyProtection="true">
      <alignment horizontal="center" vertical="bottom" textRotation="0" wrapText="true" indent="0" shrinkToFit="false"/>
      <protection locked="true" hidden="false"/>
    </xf>
    <xf numFmtId="166" fontId="22" fillId="16" borderId="11" xfId="0" applyFont="true" applyBorder="true" applyAlignment="true" applyProtection="true">
      <alignment horizontal="left" vertical="top" textRotation="0" wrapText="true" indent="0" shrinkToFit="false"/>
      <protection locked="true" hidden="false"/>
    </xf>
    <xf numFmtId="164" fontId="29" fillId="2" borderId="11" xfId="20" applyFont="true" applyBorder="true" applyAlignment="true" applyProtection="true">
      <alignment horizontal="center" vertical="center" textRotation="0" wrapText="true" indent="0" shrinkToFit="false"/>
      <protection locked="true" hidden="false"/>
    </xf>
    <xf numFmtId="164" fontId="30" fillId="2" borderId="11" xfId="20" applyFont="true" applyBorder="true" applyAlignment="true" applyProtection="true">
      <alignment horizontal="left" vertical="top" textRotation="0" wrapText="true" indent="0" shrinkToFit="false"/>
      <protection locked="true" hidden="false"/>
    </xf>
    <xf numFmtId="164" fontId="29" fillId="0" borderId="11" xfId="20" applyFont="true" applyBorder="true" applyAlignment="true" applyProtection="true">
      <alignment horizontal="center" vertical="center" textRotation="0" wrapText="true" indent="0" shrinkToFit="false"/>
      <protection locked="true" hidden="false"/>
    </xf>
    <xf numFmtId="164" fontId="29" fillId="0" borderId="11" xfId="20" applyFont="true" applyBorder="true" applyAlignment="true" applyProtection="true">
      <alignment horizontal="general" vertical="bottom" textRotation="0" wrapText="false" indent="0" shrinkToFit="false"/>
      <protection locked="true" hidden="false"/>
    </xf>
    <xf numFmtId="164" fontId="29" fillId="2" borderId="11" xfId="20" applyFont="true" applyBorder="true" applyAlignment="true" applyProtection="true">
      <alignment horizontal="general" vertical="bottom" textRotation="0" wrapText="false" indent="0" shrinkToFit="false"/>
      <protection locked="true" hidden="false"/>
    </xf>
    <xf numFmtId="165" fontId="22" fillId="18" borderId="11" xfId="0" applyFont="true" applyBorder="true" applyAlignment="true" applyProtection="true">
      <alignment horizontal="left" vertical="top" textRotation="0" wrapText="true" indent="0" shrinkToFit="false"/>
      <protection locked="true" hidden="false"/>
    </xf>
    <xf numFmtId="166" fontId="23" fillId="3" borderId="11" xfId="0" applyFont="true" applyBorder="true" applyAlignment="true" applyProtection="true">
      <alignment horizontal="center" vertical="top" textRotation="0" wrapText="true" indent="0" shrinkToFit="false"/>
      <protection locked="true" hidden="false"/>
    </xf>
    <xf numFmtId="166" fontId="22" fillId="14" borderId="11" xfId="0" applyFont="true" applyBorder="true" applyAlignment="true" applyProtection="true">
      <alignment horizontal="left" vertical="top" textRotation="0" wrapText="true" indent="0" shrinkToFit="false"/>
      <protection locked="true" hidden="false"/>
    </xf>
    <xf numFmtId="165" fontId="22" fillId="14" borderId="11" xfId="0" applyFont="true" applyBorder="true" applyAlignment="true" applyProtection="true">
      <alignment horizontal="left" vertical="top" textRotation="0" wrapText="true" indent="0" shrinkToFit="false"/>
      <protection locked="true" hidden="false"/>
    </xf>
    <xf numFmtId="166" fontId="19" fillId="14" borderId="11" xfId="0" applyFont="true" applyBorder="true" applyAlignment="true" applyProtection="true">
      <alignment horizontal="center" vertical="top" textRotation="0" wrapText="true" indent="0" shrinkToFit="false"/>
      <protection locked="true" hidden="false"/>
    </xf>
    <xf numFmtId="164" fontId="22" fillId="0" borderId="11" xfId="0" applyFont="true" applyBorder="true" applyAlignment="true" applyProtection="true">
      <alignment horizontal="left" vertical="top" textRotation="0" wrapText="true" indent="0" shrinkToFit="false"/>
      <protection locked="true" hidden="false"/>
    </xf>
    <xf numFmtId="166" fontId="17" fillId="2" borderId="11" xfId="0" applyFont="true" applyBorder="true" applyAlignment="true" applyProtection="true">
      <alignment horizontal="center" vertical="top" textRotation="0" wrapText="true" indent="0" shrinkToFit="false"/>
      <protection locked="true" hidden="false"/>
    </xf>
    <xf numFmtId="164" fontId="31" fillId="0" borderId="11" xfId="20" applyFont="true" applyBorder="true" applyAlignment="true" applyProtection="true">
      <alignment horizontal="general" vertical="bottom" textRotation="0" wrapText="true" indent="0" shrinkToFit="false"/>
      <protection locked="true" hidden="false"/>
    </xf>
    <xf numFmtId="164" fontId="0" fillId="0" borderId="11" xfId="20" applyFont="true" applyBorder="true" applyAlignment="true" applyProtection="true">
      <alignment horizontal="general" vertical="bottom" textRotation="0" wrapText="true" indent="0" shrinkToFit="false"/>
      <protection locked="true" hidden="false"/>
    </xf>
    <xf numFmtId="164" fontId="19" fillId="0" borderId="0" xfId="0" applyFont="true" applyBorder="true" applyAlignment="true" applyProtection="true">
      <alignment horizontal="general" vertical="top" textRotation="0" wrapText="true" indent="0" shrinkToFit="false"/>
      <protection locked="true" hidden="false"/>
    </xf>
    <xf numFmtId="164" fontId="20" fillId="0" borderId="14" xfId="0" applyFont="true" applyBorder="true" applyAlignment="true" applyProtection="true">
      <alignment horizontal="right" vertical="top" textRotation="0" wrapText="true" indent="0" shrinkToFit="false"/>
      <protection locked="true" hidden="false"/>
    </xf>
    <xf numFmtId="164" fontId="20" fillId="0" borderId="0" xfId="0" applyFont="true" applyBorder="true" applyAlignment="true" applyProtection="true">
      <alignment horizontal="general" vertical="top" textRotation="0" wrapText="true" indent="0" shrinkToFit="false"/>
      <protection locked="true" hidden="false"/>
    </xf>
    <xf numFmtId="166" fontId="19" fillId="0" borderId="0" xfId="0" applyFont="true" applyBorder="true" applyAlignment="true" applyProtection="true">
      <alignment horizontal="general" vertical="top" textRotation="0" wrapText="true" indent="0" shrinkToFit="false"/>
      <protection locked="true" hidden="false"/>
    </xf>
    <xf numFmtId="164" fontId="32" fillId="0" borderId="0" xfId="0" applyFont="true" applyBorder="true" applyAlignment="true" applyProtection="true">
      <alignment horizontal="general" vertical="top" textRotation="0" wrapText="true" indent="0" shrinkToFit="false"/>
      <protection locked="true" hidden="false"/>
    </xf>
    <xf numFmtId="166" fontId="32" fillId="0" borderId="0" xfId="0" applyFont="true" applyBorder="true" applyAlignment="true" applyProtection="true">
      <alignment horizontal="general" vertical="top" textRotation="0" wrapText="true" indent="0" shrinkToFit="false"/>
      <protection locked="true" hidden="false"/>
    </xf>
    <xf numFmtId="164" fontId="23" fillId="0" borderId="0" xfId="0" applyFont="true" applyBorder="true" applyAlignment="true" applyProtection="true">
      <alignment horizontal="general" vertical="top"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Обычный 2" xfId="21"/>
    <cellStyle name="Обычный 4 2 2 2" xfId="22"/>
    <cellStyle name="*unknown*" xfId="20" builtinId="8"/>
  </cellStyles>
  <dxfs count="19">
    <dxf>
      <fill>
        <patternFill patternType="solid">
          <fgColor rgb="FFFFFFFF"/>
        </patternFill>
      </fill>
    </dxf>
    <dxf>
      <fill>
        <patternFill patternType="solid">
          <fgColor rgb="00FFFFFF"/>
        </patternFill>
      </fill>
    </dxf>
    <dxf>
      <fill>
        <patternFill patternType="solid">
          <fgColor rgb="FFADB9CA"/>
        </patternFill>
      </fill>
    </dxf>
    <dxf>
      <fill>
        <patternFill patternType="solid">
          <fgColor rgb="FF0563C1"/>
        </patternFill>
      </fill>
    </dxf>
    <dxf>
      <fill>
        <patternFill patternType="solid">
          <fgColor rgb="FFF2F2F2"/>
        </patternFill>
      </fill>
    </dxf>
    <dxf>
      <fill>
        <patternFill patternType="solid">
          <fgColor rgb="FFFF0000"/>
        </patternFill>
      </fill>
    </dxf>
    <dxf>
      <fill>
        <patternFill patternType="solid">
          <fgColor rgb="FF9DC3E6"/>
        </patternFill>
      </fill>
    </dxf>
    <dxf>
      <fill>
        <patternFill patternType="solid">
          <fgColor rgb="FFF8CBAD"/>
        </patternFill>
      </fill>
    </dxf>
    <dxf>
      <fill>
        <patternFill patternType="solid">
          <fgColor rgb="FFC5E0B4"/>
        </patternFill>
      </fill>
    </dxf>
    <dxf>
      <fill>
        <patternFill patternType="solid">
          <fgColor rgb="FF2A6099"/>
        </patternFill>
      </fill>
    </dxf>
    <dxf>
      <fill>
        <patternFill patternType="solid">
          <fgColor rgb="FF92D050"/>
        </patternFill>
      </fill>
    </dxf>
    <dxf>
      <fill>
        <patternFill patternType="solid">
          <fgColor rgb="FFB4C7DC"/>
        </patternFill>
      </fill>
    </dxf>
    <dxf>
      <fill>
        <patternFill patternType="solid">
          <fgColor rgb="FFDEE6EF"/>
        </patternFill>
      </fill>
    </dxf>
    <dxf>
      <fill>
        <patternFill patternType="solid">
          <fgColor rgb="FFE0C2CD"/>
        </patternFill>
      </fill>
    </dxf>
    <dxf>
      <fill>
        <patternFill patternType="solid">
          <fgColor rgb="FFBBE33D"/>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
      <font>
        <name val="Calibri"/>
        <charset val="1"/>
        <family val="0"/>
        <color rgb="FF000000"/>
        <sz val="11"/>
      </font>
      <fill>
        <patternFill>
          <bgColor rgb="FFFFC000"/>
        </patternFill>
      </fill>
    </dxf>
    <dxf>
      <font>
        <name val="Calibri"/>
        <charset val="1"/>
        <family val="0"/>
        <color rgb="FF000000"/>
        <sz val="11"/>
      </font>
      <fill>
        <patternFill>
          <bgColor rgb="FFFF0000"/>
        </patternFill>
      </fill>
    </dxf>
  </dxf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ADB9CA"/>
      <rgbColor rgb="FF808080"/>
      <rgbColor rgb="FF9999FF"/>
      <rgbColor rgb="FF993366"/>
      <rgbColor rgb="FFF2F2F2"/>
      <rgbColor rgb="FFDEE6EF"/>
      <rgbColor rgb="FF660066"/>
      <rgbColor rgb="FFFF8080"/>
      <rgbColor rgb="FF0563C1"/>
      <rgbColor rgb="FFB4C7DC"/>
      <rgbColor rgb="FF000080"/>
      <rgbColor rgb="FFFF00FF"/>
      <rgbColor rgb="FFFFD966"/>
      <rgbColor rgb="FF00FFFF"/>
      <rgbColor rgb="FF800080"/>
      <rgbColor rgb="FF800000"/>
      <rgbColor rgb="FF008080"/>
      <rgbColor rgb="FF0000FF"/>
      <rgbColor rgb="FF00CCFF"/>
      <rgbColor rgb="FFEEEEEE"/>
      <rgbColor rgb="FFC5E0B4"/>
      <rgbColor rgb="FFD4EA6B"/>
      <rgbColor rgb="FF9DC3E6"/>
      <rgbColor rgb="FFFFA6A6"/>
      <rgbColor rgb="FFE0C2CD"/>
      <rgbColor rgb="FFF8CBAD"/>
      <rgbColor rgb="FF3366FF"/>
      <rgbColor rgb="FF33CCCC"/>
      <rgbColor rgb="FF92D050"/>
      <rgbColor rgb="FFFFC000"/>
      <rgbColor rgb="FFFF9900"/>
      <rgbColor rgb="FFFF6600"/>
      <rgbColor rgb="FF2A6099"/>
      <rgbColor rgb="FFBBE33D"/>
      <rgbColor rgb="FF003366"/>
      <rgbColor rgb="FF339966"/>
      <rgbColor rgb="FF003300"/>
      <rgbColor rgb="FF333300"/>
      <rgbColor rgb="FFC9211E"/>
      <rgbColor rgb="FF993366"/>
      <rgbColor rgb="FF333399"/>
      <rgbColor rgb="FF222A35"/>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hyperlink" Target="https://www.aquateka.ru/?cat=products&amp;prod=himicheskaya-produkciya-vertolin-74-sredstvo-moyushee-tehnicheskoe-5-l-650205" TargetMode="External"/><Relationship Id="rId2" Type="http://schemas.openxmlformats.org/officeDocument/2006/relationships/hyperlink" Target="https://samara.harat.ru/catalog/1613879-vertolin-74-marka-a" TargetMode="External"/><Relationship Id="rId3" Type="http://schemas.openxmlformats.org/officeDocument/2006/relationships/hyperlink" Target="https://gms1520.ru/product/rezinovye-rukava/rukava-napornye/g-iv-10-32-47-khl-gost-18698-79/" TargetMode="External"/><Relationship Id="rId4" Type="http://schemas.openxmlformats.org/officeDocument/2006/relationships/hyperlink" Target="https://www.rezina-evraz.ru/goods/231179733-rukav_g_iv_10_32_47_khl_gost_18698_79" TargetMode="External"/><Relationship Id="rId5" Type="http://schemas.openxmlformats.org/officeDocument/2006/relationships/hyperlink" Target="https://www.beoil.ru/smazki/termostoykie/politerm-s-1-18-kg" TargetMode="External"/><Relationship Id="rId6" Type="http://schemas.openxmlformats.org/officeDocument/2006/relationships/hyperlink" Target="https://snab-n.ru/catalog/smazki/politerm-s-1-0-8-kg/" TargetMode="External"/><Relationship Id="rId7" Type="http://schemas.openxmlformats.org/officeDocument/2006/relationships/hyperlink" Target="https://ivatex.ru/teh-tkani/belting-bf-bd-2030/belting-bf-bd-art-2030-140-gost-332-91-1/" TargetMode="External"/><Relationship Id="rId8" Type="http://schemas.openxmlformats.org/officeDocument/2006/relationships/hyperlink" Target="https://rostexika.ru/p/753645734-belting-art-2030-sh-110-sm/" TargetMode="External"/><Relationship Id="rId9" Type="http://schemas.openxmlformats.org/officeDocument/2006/relationships/hyperlink" Target="https://nn.vseinstrumenti.ru/product/muftovaya-golovka-prestizh-gm-50-779083/" TargetMode="External"/><Relationship Id="rId10" Type="http://schemas.openxmlformats.org/officeDocument/2006/relationships/hyperlink" Target="https://www.magazin01.ru/catalog/rukava-inventar/Stvoly-pojarnye-i-golovki-soedinitelnye/Golovki-napornye/Golovka-GM-50-latun/" TargetMode="External"/><Relationship Id="rId11" Type="http://schemas.openxmlformats.org/officeDocument/2006/relationships/hyperlink" Target="https://www.hidrocontrol.ru/products/golovka-napornaya-legmash-50-mm-gm-50-aliuminii-muftovaya" TargetMode="External"/><Relationship Id="rId1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s://attal.ru/goods/plastina-rezinovaya-dlya-transformatorov-gost-12855-77" TargetMode="External"/><Relationship Id="rId2" Type="http://schemas.openxmlformats.org/officeDocument/2006/relationships/hyperlink" Target="https://profrezina.ru/catalog/vidy-izdeliy/shnury-kruglogo-i-pryamougolnogo-secheniya/polosa-transformatornaya-um/?ysclid=mq0kh63f26935722031" TargetMode="External"/><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D966"/>
    <pageSetUpPr fitToPage="true"/>
  </sheetPr>
  <dimension ref="A1:BI57"/>
  <sheetViews>
    <sheetView showFormulas="false" showGridLines="true" showRowColHeaders="true" showZeros="true" rightToLeft="false" tabSelected="false" showOutlineSymbols="true" defaultGridColor="true" view="normal" topLeftCell="A22" colorId="64" zoomScale="74" zoomScaleNormal="74" zoomScalePageLayoutView="100" workbookViewId="0">
      <selection pane="topLeft" activeCell="M23" activeCellId="0" sqref="E1:AQ1048576"/>
    </sheetView>
  </sheetViews>
  <sheetFormatPr defaultColWidth="9.1484375" defaultRowHeight="15" zeroHeight="false" outlineLevelRow="0" outlineLevelCol="1"/>
  <cols>
    <col collapsed="false" customWidth="true" hidden="false" outlineLevel="0" max="1" min="1" style="1" width="13.42"/>
    <col collapsed="false" customWidth="true" hidden="false" outlineLevel="0" max="2" min="2" style="1" width="30.29"/>
    <col collapsed="false" customWidth="true" hidden="false" outlineLevel="0" max="3" min="3" style="1" width="8.29"/>
    <col collapsed="false" customWidth="true" hidden="false" outlineLevel="0" max="4" min="4" style="1" width="11.57"/>
    <col collapsed="false" customWidth="true" hidden="false" outlineLevel="0" max="5" min="5" style="1" width="13.42"/>
    <col collapsed="false" customWidth="true" hidden="false" outlineLevel="0" max="7" min="6" style="1" width="17.42"/>
    <col collapsed="false" customWidth="true" hidden="false" outlineLevel="0" max="8" min="8" style="1" width="31.71"/>
    <col collapsed="false" customWidth="true" hidden="true" outlineLevel="1" max="11" min="9" style="1" width="16.29"/>
    <col collapsed="false" customWidth="true" hidden="true" outlineLevel="1" max="12" min="12" style="1" width="4"/>
    <col collapsed="false" customWidth="true" hidden="false" outlineLevel="0" max="13" min="13" style="1" width="16.84"/>
    <col collapsed="false" customWidth="true" hidden="true" outlineLevel="0" max="14" min="14" style="1" width="17.57"/>
    <col collapsed="false" customWidth="true" hidden="true" outlineLevel="1" max="15" min="15" style="1" width="16.29"/>
    <col collapsed="false" customWidth="true" hidden="true" outlineLevel="1" max="16" min="16" style="1" width="18.29"/>
    <col collapsed="false" customWidth="true" hidden="true" outlineLevel="1" max="18" min="17" style="1" width="17.29"/>
    <col collapsed="false" customWidth="true" hidden="false" outlineLevel="1" max="19" min="19" style="1" width="17.29"/>
    <col collapsed="false" customWidth="true" hidden="false" outlineLevel="0" max="20" min="20" style="1" width="18.14"/>
    <col collapsed="false" customWidth="true" hidden="true" outlineLevel="0" max="21" min="21" style="1" width="19.42"/>
    <col collapsed="false" customWidth="true" hidden="false" outlineLevel="0" max="22" min="22" style="1" width="17.86"/>
    <col collapsed="false" customWidth="true" hidden="true" outlineLevel="1" max="23" min="23" style="1" width="17.29"/>
    <col collapsed="false" customWidth="true" hidden="true" outlineLevel="1" max="24" min="24" style="1" width="17.57"/>
    <col collapsed="false" customWidth="true" hidden="true" outlineLevel="1" max="26" min="25" style="1" width="16.14"/>
    <col collapsed="false" customWidth="true" hidden="false" outlineLevel="0" max="27" min="27" style="1" width="16.29"/>
    <col collapsed="false" customWidth="true" hidden="false" outlineLevel="0" max="28" min="28" style="1" width="17.42"/>
    <col collapsed="false" customWidth="true" hidden="true" outlineLevel="1" max="32" min="29" style="1" width="16.29"/>
    <col collapsed="false" customWidth="true" hidden="false" outlineLevel="0" max="33" min="33" style="1" width="16.29"/>
    <col collapsed="false" customWidth="true" hidden="false" outlineLevel="0" max="34" min="34" style="1" width="17.57"/>
    <col collapsed="false" customWidth="true" hidden="true" outlineLevel="1" max="35" min="35" style="1" width="15.29"/>
    <col collapsed="false" customWidth="true" hidden="true" outlineLevel="1" max="36" min="36" style="1" width="17.57"/>
    <col collapsed="false" customWidth="true" hidden="true" outlineLevel="1" max="38" min="37" style="1" width="18.14"/>
    <col collapsed="false" customWidth="true" hidden="false" outlineLevel="0" max="39" min="39" style="1" width="16.29"/>
    <col collapsed="false" customWidth="true" hidden="false" outlineLevel="0" max="41" min="40" style="1" width="20.57"/>
    <col collapsed="false" customWidth="true" hidden="true" outlineLevel="0" max="42" min="42" style="1" width="23.42"/>
    <col collapsed="false" customWidth="true" hidden="true" outlineLevel="0" max="43" min="43" style="1" width="12.86"/>
    <col collapsed="false" customWidth="true" hidden="true" outlineLevel="0" max="44" min="44" style="1" width="16"/>
    <col collapsed="false" customWidth="true" hidden="true" outlineLevel="0" max="45" min="45" style="1" width="18.29"/>
  </cols>
  <sheetData>
    <row r="1" s="5" customFormat="true" ht="12.75" hidden="false" customHeight="false" outlineLevel="0" collapsed="false">
      <c r="A1" s="2"/>
      <c r="B1" s="3"/>
      <c r="C1" s="3"/>
      <c r="D1" s="3"/>
      <c r="E1" s="3"/>
      <c r="F1" s="4"/>
      <c r="G1" s="4"/>
      <c r="H1" s="3"/>
      <c r="I1" s="3"/>
      <c r="J1" s="3"/>
      <c r="K1" s="3"/>
      <c r="L1" s="3"/>
      <c r="M1" s="4"/>
      <c r="N1" s="3"/>
      <c r="O1" s="3"/>
      <c r="P1" s="3"/>
      <c r="Q1" s="3"/>
      <c r="R1" s="3"/>
      <c r="S1" s="4"/>
    </row>
    <row r="2" s="5" customFormat="true" ht="12.75" hidden="false" customHeight="false" outlineLevel="0" collapsed="false">
      <c r="A2" s="2"/>
      <c r="B2" s="3"/>
      <c r="C2" s="3"/>
      <c r="D2" s="3"/>
      <c r="E2" s="3"/>
      <c r="F2" s="4"/>
      <c r="G2" s="4"/>
      <c r="H2" s="3"/>
      <c r="I2" s="3"/>
      <c r="J2" s="3"/>
      <c r="K2" s="3"/>
      <c r="L2" s="3"/>
      <c r="M2" s="4"/>
      <c r="N2" s="3"/>
      <c r="O2" s="3"/>
      <c r="P2" s="3"/>
      <c r="Q2" s="3"/>
      <c r="R2" s="3"/>
      <c r="S2" s="4"/>
    </row>
    <row r="3" s="5" customFormat="true" ht="18.75" hidden="false" customHeight="true" outlineLevel="0" collapsed="false">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row>
    <row r="4" s="5" customFormat="true" ht="17.25" hidden="false" customHeight="true" outlineLevel="0" collapsed="false">
      <c r="A4" s="7"/>
      <c r="B4" s="8"/>
      <c r="C4" s="8"/>
      <c r="D4" s="8"/>
      <c r="E4" s="8"/>
      <c r="F4" s="9"/>
      <c r="G4" s="9"/>
      <c r="H4" s="8"/>
      <c r="I4" s="8"/>
      <c r="J4" s="8"/>
      <c r="K4" s="8"/>
      <c r="L4" s="8"/>
      <c r="M4" s="9"/>
      <c r="N4" s="8"/>
      <c r="O4" s="8"/>
      <c r="P4" s="8"/>
      <c r="Q4" s="8"/>
      <c r="R4" s="8"/>
      <c r="S4" s="9"/>
      <c r="T4" s="10"/>
    </row>
    <row r="5" s="3" customFormat="true" ht="28.5" hidden="false" customHeight="true" outlineLevel="0" collapsed="false">
      <c r="A5" s="11" t="s">
        <v>0</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row>
    <row r="6" s="3" customFormat="true" ht="12.75" hidden="false" customHeight="false" outlineLevel="0" collapsed="false">
      <c r="A6" s="2"/>
      <c r="F6" s="4"/>
      <c r="G6" s="4"/>
      <c r="M6" s="4"/>
      <c r="S6" s="4"/>
    </row>
    <row r="7" s="3" customFormat="true" ht="27" hidden="false" customHeight="true" outlineLevel="0" collapsed="false">
      <c r="A7" s="12" t="s">
        <v>1</v>
      </c>
      <c r="B7" s="13" t="s">
        <v>2</v>
      </c>
      <c r="C7" s="12" t="s">
        <v>3</v>
      </c>
      <c r="D7" s="12" t="s">
        <v>4</v>
      </c>
      <c r="E7" s="14"/>
      <c r="F7" s="14"/>
      <c r="G7" s="14"/>
      <c r="H7" s="14"/>
      <c r="I7" s="14"/>
      <c r="J7" s="14"/>
      <c r="K7" s="14"/>
      <c r="L7" s="14"/>
      <c r="M7" s="14"/>
      <c r="N7" s="14"/>
      <c r="O7" s="14"/>
      <c r="P7" s="14"/>
      <c r="Q7" s="14"/>
      <c r="R7" s="14"/>
      <c r="S7" s="14"/>
      <c r="T7" s="14"/>
      <c r="U7" s="15" t="s">
        <v>5</v>
      </c>
      <c r="V7" s="16" t="s">
        <v>6</v>
      </c>
      <c r="W7" s="16"/>
      <c r="X7" s="16"/>
      <c r="Y7" s="16"/>
      <c r="Z7" s="16"/>
      <c r="AA7" s="16"/>
      <c r="AB7" s="16"/>
      <c r="AC7" s="16"/>
      <c r="AD7" s="16"/>
      <c r="AE7" s="16"/>
      <c r="AF7" s="16"/>
      <c r="AG7" s="16"/>
      <c r="AH7" s="16"/>
      <c r="AI7" s="16"/>
      <c r="AJ7" s="16"/>
      <c r="AK7" s="16"/>
      <c r="AL7" s="16"/>
      <c r="AM7" s="16"/>
      <c r="AN7" s="17" t="s">
        <v>7</v>
      </c>
      <c r="AO7" s="18" t="s">
        <v>8</v>
      </c>
      <c r="AP7" s="19" t="s">
        <v>9</v>
      </c>
    </row>
    <row r="8" s="3" customFormat="true" ht="30.75" hidden="false" customHeight="true" outlineLevel="0" collapsed="false">
      <c r="A8" s="12"/>
      <c r="B8" s="12"/>
      <c r="C8" s="12"/>
      <c r="D8" s="12"/>
      <c r="E8" s="20" t="s">
        <v>10</v>
      </c>
      <c r="F8" s="20"/>
      <c r="G8" s="21"/>
      <c r="H8" s="20" t="s">
        <v>11</v>
      </c>
      <c r="I8" s="20"/>
      <c r="J8" s="20"/>
      <c r="K8" s="20"/>
      <c r="L8" s="20"/>
      <c r="M8" s="20"/>
      <c r="N8" s="22"/>
      <c r="O8" s="22"/>
      <c r="P8" s="22"/>
      <c r="Q8" s="22"/>
      <c r="R8" s="22"/>
      <c r="S8" s="22"/>
      <c r="T8" s="22"/>
      <c r="U8" s="15"/>
      <c r="V8" s="20" t="s">
        <v>10</v>
      </c>
      <c r="W8" s="20"/>
      <c r="X8" s="20"/>
      <c r="Y8" s="20"/>
      <c r="Z8" s="20"/>
      <c r="AA8" s="20"/>
      <c r="AB8" s="20" t="s">
        <v>12</v>
      </c>
      <c r="AC8" s="20"/>
      <c r="AD8" s="20"/>
      <c r="AE8" s="20"/>
      <c r="AF8" s="20"/>
      <c r="AG8" s="20"/>
      <c r="AH8" s="22" t="s">
        <v>13</v>
      </c>
      <c r="AI8" s="22"/>
      <c r="AJ8" s="22"/>
      <c r="AK8" s="22"/>
      <c r="AL8" s="22"/>
      <c r="AM8" s="22"/>
      <c r="AN8" s="17"/>
      <c r="AO8" s="18"/>
      <c r="AP8" s="19"/>
    </row>
    <row r="9" customFormat="false" ht="129" hidden="false" customHeight="true" outlineLevel="0" collapsed="false">
      <c r="A9" s="12"/>
      <c r="B9" s="13"/>
      <c r="C9" s="12"/>
      <c r="D9" s="12"/>
      <c r="E9" s="23" t="s">
        <v>14</v>
      </c>
      <c r="F9" s="24" t="s">
        <v>15</v>
      </c>
      <c r="G9" s="25" t="s">
        <v>16</v>
      </c>
      <c r="H9" s="26" t="s">
        <v>17</v>
      </c>
      <c r="I9" s="26" t="s">
        <v>18</v>
      </c>
      <c r="J9" s="27" t="s">
        <v>19</v>
      </c>
      <c r="K9" s="28" t="s">
        <v>20</v>
      </c>
      <c r="L9" s="28" t="s">
        <v>21</v>
      </c>
      <c r="M9" s="29" t="s">
        <v>22</v>
      </c>
      <c r="N9" s="26" t="s">
        <v>23</v>
      </c>
      <c r="O9" s="26" t="s">
        <v>18</v>
      </c>
      <c r="P9" s="27" t="s">
        <v>19</v>
      </c>
      <c r="Q9" s="28" t="s">
        <v>20</v>
      </c>
      <c r="R9" s="28" t="s">
        <v>21</v>
      </c>
      <c r="S9" s="25" t="s">
        <v>16</v>
      </c>
      <c r="T9" s="28" t="s">
        <v>24</v>
      </c>
      <c r="U9" s="15"/>
      <c r="V9" s="26" t="s">
        <v>23</v>
      </c>
      <c r="W9" s="26" t="s">
        <v>18</v>
      </c>
      <c r="X9" s="27" t="s">
        <v>19</v>
      </c>
      <c r="Y9" s="28" t="s">
        <v>20</v>
      </c>
      <c r="Z9" s="28" t="s">
        <v>21</v>
      </c>
      <c r="AA9" s="28" t="s">
        <v>25</v>
      </c>
      <c r="AB9" s="26" t="s">
        <v>23</v>
      </c>
      <c r="AC9" s="26" t="s">
        <v>18</v>
      </c>
      <c r="AD9" s="27" t="s">
        <v>19</v>
      </c>
      <c r="AE9" s="28" t="s">
        <v>20</v>
      </c>
      <c r="AF9" s="28" t="s">
        <v>21</v>
      </c>
      <c r="AG9" s="28" t="s">
        <v>25</v>
      </c>
      <c r="AH9" s="26" t="s">
        <v>23</v>
      </c>
      <c r="AI9" s="26" t="s">
        <v>18</v>
      </c>
      <c r="AJ9" s="27" t="s">
        <v>19</v>
      </c>
      <c r="AK9" s="28" t="s">
        <v>20</v>
      </c>
      <c r="AL9" s="28" t="s">
        <v>21</v>
      </c>
      <c r="AM9" s="28" t="s">
        <v>25</v>
      </c>
      <c r="AN9" s="17"/>
      <c r="AO9" s="18"/>
      <c r="AP9" s="19"/>
      <c r="AQ9" s="30" t="s">
        <v>26</v>
      </c>
      <c r="AR9" s="30" t="s">
        <v>27</v>
      </c>
      <c r="AS9" s="30" t="s">
        <v>28</v>
      </c>
      <c r="AT9" s="3"/>
      <c r="AU9" s="3"/>
      <c r="AV9" s="3"/>
      <c r="AW9" s="3"/>
      <c r="AX9" s="3"/>
      <c r="AY9" s="3"/>
      <c r="AZ9" s="3"/>
      <c r="BA9" s="3"/>
      <c r="BB9" s="3"/>
      <c r="BC9" s="3"/>
      <c r="BD9" s="3"/>
      <c r="BE9" s="3"/>
      <c r="BF9" s="3"/>
      <c r="BG9" s="3"/>
      <c r="BH9" s="3"/>
      <c r="BI9" s="3"/>
    </row>
    <row r="10" s="36" customFormat="true" ht="12.75" hidden="false" customHeight="false" outlineLevel="0" collapsed="false">
      <c r="A10" s="31" t="n">
        <v>1</v>
      </c>
      <c r="B10" s="32" t="n">
        <v>2</v>
      </c>
      <c r="C10" s="31" t="n">
        <v>3</v>
      </c>
      <c r="D10" s="32" t="n">
        <v>4</v>
      </c>
      <c r="E10" s="31" t="n">
        <v>5</v>
      </c>
      <c r="F10" s="32" t="n">
        <v>6</v>
      </c>
      <c r="G10" s="31" t="n">
        <v>7</v>
      </c>
      <c r="H10" s="32" t="n">
        <v>8</v>
      </c>
      <c r="I10" s="31" t="n">
        <v>9</v>
      </c>
      <c r="J10" s="32" t="n">
        <v>10</v>
      </c>
      <c r="K10" s="31" t="n">
        <v>11</v>
      </c>
      <c r="L10" s="32" t="n">
        <v>12</v>
      </c>
      <c r="M10" s="31" t="n">
        <v>13</v>
      </c>
      <c r="N10" s="32" t="n">
        <v>14</v>
      </c>
      <c r="O10" s="31" t="n">
        <v>15</v>
      </c>
      <c r="P10" s="32" t="n">
        <v>16</v>
      </c>
      <c r="Q10" s="31" t="n">
        <v>17</v>
      </c>
      <c r="R10" s="32" t="n">
        <v>18</v>
      </c>
      <c r="S10" s="31" t="n">
        <v>19</v>
      </c>
      <c r="T10" s="33" t="n">
        <v>20</v>
      </c>
      <c r="U10" s="34" t="n">
        <v>21</v>
      </c>
      <c r="V10" s="33" t="n">
        <v>22</v>
      </c>
      <c r="W10" s="34" t="n">
        <v>23</v>
      </c>
      <c r="X10" s="33" t="n">
        <v>24</v>
      </c>
      <c r="Y10" s="34" t="n">
        <v>25</v>
      </c>
      <c r="Z10" s="33" t="n">
        <v>26</v>
      </c>
      <c r="AA10" s="34" t="n">
        <v>27</v>
      </c>
      <c r="AB10" s="33" t="n">
        <v>28</v>
      </c>
      <c r="AC10" s="34" t="n">
        <v>29</v>
      </c>
      <c r="AD10" s="33" t="n">
        <v>30</v>
      </c>
      <c r="AE10" s="34" t="n">
        <v>31</v>
      </c>
      <c r="AF10" s="33" t="n">
        <v>32</v>
      </c>
      <c r="AG10" s="34" t="n">
        <v>33</v>
      </c>
      <c r="AH10" s="33" t="n">
        <v>34</v>
      </c>
      <c r="AI10" s="34" t="n">
        <v>35</v>
      </c>
      <c r="AJ10" s="33" t="n">
        <v>36</v>
      </c>
      <c r="AK10" s="34" t="n">
        <v>37</v>
      </c>
      <c r="AL10" s="33" t="n">
        <v>38</v>
      </c>
      <c r="AM10" s="34" t="n">
        <v>39</v>
      </c>
      <c r="AN10" s="33" t="n">
        <v>40</v>
      </c>
      <c r="AO10" s="34" t="n">
        <v>41</v>
      </c>
      <c r="AP10" s="35" t="n">
        <v>44</v>
      </c>
    </row>
    <row r="11" s="50" customFormat="true" ht="38.25" hidden="false" customHeight="false" outlineLevel="0" collapsed="false">
      <c r="A11" s="37" t="n">
        <v>1</v>
      </c>
      <c r="B11" s="38" t="s">
        <v>29</v>
      </c>
      <c r="C11" s="38" t="s">
        <v>30</v>
      </c>
      <c r="D11" s="39" t="n">
        <v>6</v>
      </c>
      <c r="E11" s="40" t="s">
        <v>31</v>
      </c>
      <c r="F11" s="41" t="n">
        <f aca="false">589/1.2</f>
        <v>490.833333333333</v>
      </c>
      <c r="G11" s="41" t="n">
        <f aca="false">F11*D11</f>
        <v>2945</v>
      </c>
      <c r="H11" s="40" t="s">
        <v>32</v>
      </c>
      <c r="I11" s="42"/>
      <c r="J11" s="43"/>
      <c r="K11" s="42"/>
      <c r="L11" s="43"/>
      <c r="M11" s="44" t="n">
        <f aca="false">100.8*8.13</f>
        <v>819.504</v>
      </c>
      <c r="N11" s="40"/>
      <c r="O11" s="42"/>
      <c r="P11" s="43"/>
      <c r="Q11" s="42"/>
      <c r="R11" s="43"/>
      <c r="S11" s="41" t="n">
        <f aca="false">D11*M11</f>
        <v>4917.024</v>
      </c>
      <c r="T11" s="43" t="s">
        <v>33</v>
      </c>
      <c r="U11" s="45"/>
      <c r="V11" s="46"/>
      <c r="W11" s="42"/>
      <c r="X11" s="43"/>
      <c r="Y11" s="40"/>
      <c r="Z11" s="43"/>
      <c r="AA11" s="47"/>
      <c r="AB11" s="46"/>
      <c r="AC11" s="42"/>
      <c r="AD11" s="43"/>
      <c r="AE11" s="40"/>
      <c r="AF11" s="43"/>
      <c r="AG11" s="43"/>
      <c r="AH11" s="46"/>
      <c r="AI11" s="42"/>
      <c r="AJ11" s="43"/>
      <c r="AK11" s="40"/>
      <c r="AL11" s="43"/>
      <c r="AM11" s="43"/>
      <c r="AN11" s="45" t="n">
        <f aca="false">(AM11+AG11+AA11)/3</f>
        <v>0</v>
      </c>
      <c r="AO11" s="45" t="n">
        <f aca="false">AG11</f>
        <v>0</v>
      </c>
      <c r="AP11" s="48"/>
      <c r="AQ11" s="49" t="e">
        <f aca="false">(AA11-AN11)/AA11</f>
        <v>#DIV/0!</v>
      </c>
      <c r="AR11" s="49" t="e">
        <f aca="false">(AG11-AN11)/AG11</f>
        <v>#DIV/0!</v>
      </c>
      <c r="AS11" s="49" t="e">
        <f aca="false">(AM11-AN11)/AM11</f>
        <v>#DIV/0!</v>
      </c>
    </row>
    <row r="12" s="50" customFormat="true" ht="51" hidden="false" customHeight="false" outlineLevel="0" collapsed="false">
      <c r="A12" s="37" t="n">
        <v>2</v>
      </c>
      <c r="B12" s="38" t="s">
        <v>34</v>
      </c>
      <c r="C12" s="38" t="s">
        <v>35</v>
      </c>
      <c r="D12" s="39" t="n">
        <v>6</v>
      </c>
      <c r="E12" s="40" t="s">
        <v>36</v>
      </c>
      <c r="F12" s="41" t="n">
        <f aca="false">534/25/1.2</f>
        <v>17.8</v>
      </c>
      <c r="G12" s="41" t="n">
        <f aca="false">D12*F12</f>
        <v>106.8</v>
      </c>
      <c r="H12" s="40" t="s">
        <v>37</v>
      </c>
      <c r="I12" s="42"/>
      <c r="J12" s="43"/>
      <c r="K12" s="42"/>
      <c r="L12" s="43"/>
      <c r="M12" s="44" t="n">
        <f aca="false">2.82*8.13</f>
        <v>22.9266</v>
      </c>
      <c r="N12" s="40"/>
      <c r="O12" s="42"/>
      <c r="P12" s="43"/>
      <c r="Q12" s="42"/>
      <c r="R12" s="43"/>
      <c r="S12" s="41" t="n">
        <f aca="false">D12*M12</f>
        <v>137.5596</v>
      </c>
      <c r="T12" s="43" t="s">
        <v>33</v>
      </c>
      <c r="U12" s="45"/>
      <c r="V12" s="40" t="s">
        <v>38</v>
      </c>
      <c r="W12" s="42"/>
      <c r="X12" s="43"/>
      <c r="Y12" s="40"/>
      <c r="Z12" s="43"/>
      <c r="AA12" s="41" t="n">
        <f aca="false">900/25/1.2</f>
        <v>30</v>
      </c>
      <c r="AB12" s="40" t="s">
        <v>39</v>
      </c>
      <c r="AC12" s="42"/>
      <c r="AD12" s="43"/>
      <c r="AE12" s="40"/>
      <c r="AF12" s="43"/>
      <c r="AG12" s="41" t="n">
        <f aca="false">860/25/1.2</f>
        <v>28.6666666666667</v>
      </c>
      <c r="AH12" s="46"/>
      <c r="AI12" s="42"/>
      <c r="AJ12" s="43"/>
      <c r="AK12" s="40"/>
      <c r="AL12" s="43"/>
      <c r="AM12" s="43"/>
      <c r="AN12" s="45" t="n">
        <f aca="false">(AM12+AG12+AA12)/3</f>
        <v>19.5555555555556</v>
      </c>
      <c r="AO12" s="45" t="n">
        <f aca="false">AG12</f>
        <v>28.6666666666667</v>
      </c>
      <c r="AP12" s="48"/>
      <c r="AQ12" s="49" t="n">
        <f aca="false">(AA12-AN12)/AA12</f>
        <v>0.348148148148148</v>
      </c>
      <c r="AR12" s="49" t="n">
        <f aca="false">(AG12-AN12)/AG12</f>
        <v>0.317829457364341</v>
      </c>
      <c r="AS12" s="49" t="e">
        <f aca="false">(AM12-AN12)/AM12</f>
        <v>#DIV/0!</v>
      </c>
    </row>
    <row r="13" s="50" customFormat="true" ht="51.75" hidden="false" customHeight="true" outlineLevel="0" collapsed="false">
      <c r="A13" s="37" t="n">
        <v>3</v>
      </c>
      <c r="B13" s="38" t="s">
        <v>40</v>
      </c>
      <c r="C13" s="38" t="s">
        <v>30</v>
      </c>
      <c r="D13" s="39" t="n">
        <v>42.5</v>
      </c>
      <c r="E13" s="40" t="s">
        <v>41</v>
      </c>
      <c r="F13" s="41" t="n">
        <f aca="false">450/1.2</f>
        <v>375</v>
      </c>
      <c r="G13" s="41" t="n">
        <f aca="false">D13*F13</f>
        <v>15937.5</v>
      </c>
      <c r="H13" s="40" t="s">
        <v>42</v>
      </c>
      <c r="I13" s="42"/>
      <c r="J13" s="43"/>
      <c r="K13" s="42"/>
      <c r="L13" s="43"/>
      <c r="M13" s="44" t="n">
        <f aca="false">85.6*8.13</f>
        <v>695.928</v>
      </c>
      <c r="N13" s="40"/>
      <c r="O13" s="42"/>
      <c r="P13" s="43"/>
      <c r="Q13" s="42"/>
      <c r="R13" s="43"/>
      <c r="S13" s="41" t="n">
        <f aca="false">D13*M13</f>
        <v>29576.94</v>
      </c>
      <c r="T13" s="43" t="s">
        <v>33</v>
      </c>
      <c r="U13" s="45"/>
      <c r="V13" s="46" t="s">
        <v>43</v>
      </c>
      <c r="W13" s="42"/>
      <c r="X13" s="43"/>
      <c r="Y13" s="40"/>
      <c r="Z13" s="43"/>
      <c r="AA13" s="41" t="n">
        <f aca="false">1300/1.2/5</f>
        <v>216.666666666667</v>
      </c>
      <c r="AB13" s="46" t="s">
        <v>44</v>
      </c>
      <c r="AC13" s="42"/>
      <c r="AD13" s="43"/>
      <c r="AE13" s="40"/>
      <c r="AF13" s="43"/>
      <c r="AG13" s="41" t="n">
        <f aca="false">180/1.2</f>
        <v>150</v>
      </c>
      <c r="AH13" s="46"/>
      <c r="AI13" s="42"/>
      <c r="AJ13" s="43"/>
      <c r="AK13" s="40"/>
      <c r="AL13" s="43"/>
      <c r="AM13" s="43"/>
      <c r="AN13" s="45" t="n">
        <f aca="false">(AM13+AG13+AA13)/3</f>
        <v>122.222222222222</v>
      </c>
      <c r="AO13" s="45" t="n">
        <f aca="false">AG13</f>
        <v>150</v>
      </c>
      <c r="AP13" s="48"/>
      <c r="AQ13" s="49" t="n">
        <f aca="false">(AA13-AN13)/AA13</f>
        <v>0.435897435897436</v>
      </c>
      <c r="AR13" s="49" t="n">
        <f aca="false">(AG13-AN13)/AG13</f>
        <v>0.185185185185185</v>
      </c>
      <c r="AS13" s="49" t="e">
        <f aca="false">(AM13-AN13)/AM13</f>
        <v>#DIV/0!</v>
      </c>
    </row>
    <row r="14" s="50" customFormat="true" ht="62.25" hidden="false" customHeight="true" outlineLevel="0" collapsed="false">
      <c r="A14" s="37" t="n">
        <v>4</v>
      </c>
      <c r="B14" s="38" t="s">
        <v>45</v>
      </c>
      <c r="C14" s="38" t="s">
        <v>30</v>
      </c>
      <c r="D14" s="39" t="n">
        <v>21</v>
      </c>
      <c r="E14" s="40" t="s">
        <v>36</v>
      </c>
      <c r="F14" s="41" t="n">
        <f aca="false">750/1.2</f>
        <v>625</v>
      </c>
      <c r="G14" s="41" t="n">
        <f aca="false">D14*F14</f>
        <v>13125</v>
      </c>
      <c r="H14" s="40" t="s">
        <v>46</v>
      </c>
      <c r="I14" s="42"/>
      <c r="J14" s="43"/>
      <c r="K14" s="42"/>
      <c r="L14" s="43"/>
      <c r="M14" s="44" t="n">
        <f aca="false">149.51/1.35*8.13</f>
        <v>900.382444444444</v>
      </c>
      <c r="N14" s="40"/>
      <c r="O14" s="42"/>
      <c r="P14" s="43"/>
      <c r="Q14" s="42"/>
      <c r="R14" s="43"/>
      <c r="S14" s="41" t="n">
        <f aca="false">D14*M14</f>
        <v>18908.0313333333</v>
      </c>
      <c r="T14" s="43" t="s">
        <v>33</v>
      </c>
      <c r="U14" s="45"/>
      <c r="V14" s="40" t="s">
        <v>38</v>
      </c>
      <c r="W14" s="42"/>
      <c r="X14" s="43"/>
      <c r="Y14" s="40"/>
      <c r="Z14" s="43"/>
      <c r="AA14" s="41" t="n">
        <f aca="false">850/1.2</f>
        <v>708.333333333333</v>
      </c>
      <c r="AB14" s="40" t="s">
        <v>39</v>
      </c>
      <c r="AC14" s="42"/>
      <c r="AD14" s="43"/>
      <c r="AE14" s="40"/>
      <c r="AF14" s="43"/>
      <c r="AG14" s="41" t="n">
        <f aca="false">800/1.2</f>
        <v>666.666666666667</v>
      </c>
      <c r="AH14" s="46"/>
      <c r="AI14" s="42"/>
      <c r="AJ14" s="43"/>
      <c r="AK14" s="40"/>
      <c r="AL14" s="43"/>
      <c r="AM14" s="43"/>
      <c r="AN14" s="45" t="n">
        <f aca="false">(AM14+AG14+AA14)/3</f>
        <v>458.333333333333</v>
      </c>
      <c r="AO14" s="45" t="n">
        <f aca="false">AG14</f>
        <v>666.666666666667</v>
      </c>
      <c r="AP14" s="48"/>
      <c r="AQ14" s="49" t="n">
        <f aca="false">(AA14-AN14)/AA14</f>
        <v>0.352941176470588</v>
      </c>
      <c r="AR14" s="49" t="n">
        <f aca="false">(AG14-AN14)/AG14</f>
        <v>0.3125</v>
      </c>
      <c r="AS14" s="49" t="e">
        <f aca="false">(AM14-AN14)/AM14</f>
        <v>#DIV/0!</v>
      </c>
    </row>
    <row r="15" s="50" customFormat="true" ht="62.25" hidden="false" customHeight="true" outlineLevel="0" collapsed="false">
      <c r="A15" s="37" t="n">
        <v>5</v>
      </c>
      <c r="B15" s="38" t="s">
        <v>47</v>
      </c>
      <c r="C15" s="38" t="s">
        <v>30</v>
      </c>
      <c r="D15" s="39" t="n">
        <v>106.3</v>
      </c>
      <c r="E15" s="40" t="s">
        <v>36</v>
      </c>
      <c r="F15" s="41" t="n">
        <f aca="false">648/1.2</f>
        <v>540</v>
      </c>
      <c r="G15" s="41" t="n">
        <f aca="false">D15*F15</f>
        <v>57402</v>
      </c>
      <c r="H15" s="40" t="s">
        <v>46</v>
      </c>
      <c r="I15" s="42"/>
      <c r="J15" s="43"/>
      <c r="K15" s="42"/>
      <c r="L15" s="43"/>
      <c r="M15" s="44" t="n">
        <f aca="false">149.51/1.35*8.13</f>
        <v>900.382444444444</v>
      </c>
      <c r="N15" s="40"/>
      <c r="O15" s="42"/>
      <c r="P15" s="43"/>
      <c r="Q15" s="42"/>
      <c r="R15" s="43"/>
      <c r="S15" s="41" t="n">
        <f aca="false">D15*M15</f>
        <v>95710.6538444444</v>
      </c>
      <c r="T15" s="43" t="s">
        <v>33</v>
      </c>
      <c r="U15" s="45"/>
      <c r="V15" s="40" t="s">
        <v>38</v>
      </c>
      <c r="W15" s="42"/>
      <c r="X15" s="43"/>
      <c r="Y15" s="40"/>
      <c r="Z15" s="43"/>
      <c r="AA15" s="41" t="n">
        <f aca="false">850/1.2</f>
        <v>708.333333333333</v>
      </c>
      <c r="AB15" s="40" t="s">
        <v>39</v>
      </c>
      <c r="AC15" s="42"/>
      <c r="AD15" s="43"/>
      <c r="AE15" s="40"/>
      <c r="AF15" s="43"/>
      <c r="AG15" s="41" t="n">
        <f aca="false">800/1.2</f>
        <v>666.666666666667</v>
      </c>
      <c r="AH15" s="46"/>
      <c r="AI15" s="42"/>
      <c r="AJ15" s="43"/>
      <c r="AK15" s="40"/>
      <c r="AL15" s="43"/>
      <c r="AM15" s="43"/>
      <c r="AN15" s="45" t="n">
        <f aca="false">(AM15+AG15+AA15)/3</f>
        <v>458.333333333333</v>
      </c>
      <c r="AO15" s="45" t="n">
        <f aca="false">AG15</f>
        <v>666.666666666667</v>
      </c>
      <c r="AP15" s="48"/>
      <c r="AQ15" s="49" t="n">
        <f aca="false">(AA15-AN15)/AA15</f>
        <v>0.352941176470588</v>
      </c>
      <c r="AR15" s="49" t="n">
        <f aca="false">(AG15-AN15)/AG15</f>
        <v>0.3125</v>
      </c>
      <c r="AS15" s="49" t="e">
        <f aca="false">(AM15-AN15)/AM15</f>
        <v>#DIV/0!</v>
      </c>
    </row>
    <row r="16" s="50" customFormat="true" ht="62.25" hidden="false" customHeight="true" outlineLevel="0" collapsed="false">
      <c r="A16" s="37" t="n">
        <v>6</v>
      </c>
      <c r="B16" s="38" t="s">
        <v>48</v>
      </c>
      <c r="C16" s="38" t="s">
        <v>30</v>
      </c>
      <c r="D16" s="39" t="n">
        <v>8.5</v>
      </c>
      <c r="E16" s="40" t="s">
        <v>36</v>
      </c>
      <c r="F16" s="41" t="n">
        <f aca="false">612/1.2</f>
        <v>510</v>
      </c>
      <c r="G16" s="41" t="n">
        <f aca="false">D16*F16</f>
        <v>4335</v>
      </c>
      <c r="H16" s="40" t="s">
        <v>46</v>
      </c>
      <c r="I16" s="42"/>
      <c r="J16" s="43"/>
      <c r="K16" s="42"/>
      <c r="L16" s="43"/>
      <c r="M16" s="44" t="n">
        <f aca="false">149.51/1.35*8.13</f>
        <v>900.382444444444</v>
      </c>
      <c r="N16" s="40"/>
      <c r="O16" s="42"/>
      <c r="P16" s="43"/>
      <c r="Q16" s="42"/>
      <c r="R16" s="43"/>
      <c r="S16" s="41" t="n">
        <f aca="false">D16*M16</f>
        <v>7653.25077777778</v>
      </c>
      <c r="T16" s="43" t="s">
        <v>33</v>
      </c>
      <c r="U16" s="45"/>
      <c r="V16" s="40" t="s">
        <v>38</v>
      </c>
      <c r="W16" s="42"/>
      <c r="X16" s="43"/>
      <c r="Y16" s="40"/>
      <c r="Z16" s="43"/>
      <c r="AA16" s="41" t="n">
        <f aca="false">850/1.2</f>
        <v>708.333333333333</v>
      </c>
      <c r="AB16" s="40" t="s">
        <v>39</v>
      </c>
      <c r="AC16" s="42"/>
      <c r="AD16" s="43"/>
      <c r="AE16" s="40"/>
      <c r="AF16" s="43"/>
      <c r="AG16" s="41" t="n">
        <f aca="false">800/1.2</f>
        <v>666.666666666667</v>
      </c>
      <c r="AH16" s="46"/>
      <c r="AI16" s="42"/>
      <c r="AJ16" s="43"/>
      <c r="AK16" s="40"/>
      <c r="AL16" s="43"/>
      <c r="AM16" s="43"/>
      <c r="AN16" s="45" t="n">
        <f aca="false">(AM16+AG16+AA16)/3</f>
        <v>458.333333333333</v>
      </c>
      <c r="AO16" s="45" t="n">
        <f aca="false">AG16</f>
        <v>666.666666666667</v>
      </c>
      <c r="AP16" s="48"/>
      <c r="AQ16" s="49" t="n">
        <f aca="false">(AA16-AN16)/AA16</f>
        <v>0.352941176470588</v>
      </c>
      <c r="AR16" s="49" t="n">
        <f aca="false">(AG16-AN16)/AG16</f>
        <v>0.3125</v>
      </c>
      <c r="AS16" s="49" t="e">
        <f aca="false">(AM16-AN16)/AM16</f>
        <v>#DIV/0!</v>
      </c>
    </row>
    <row r="17" s="50" customFormat="true" ht="62.25" hidden="false" customHeight="true" outlineLevel="0" collapsed="false">
      <c r="A17" s="37" t="n">
        <v>7</v>
      </c>
      <c r="B17" s="38" t="s">
        <v>49</v>
      </c>
      <c r="C17" s="38" t="s">
        <v>35</v>
      </c>
      <c r="D17" s="39" t="n">
        <v>6.5</v>
      </c>
      <c r="E17" s="40" t="s">
        <v>36</v>
      </c>
      <c r="F17" s="41" t="n">
        <f aca="false">648/1.2</f>
        <v>540</v>
      </c>
      <c r="G17" s="41" t="n">
        <f aca="false">D17*F17</f>
        <v>3510</v>
      </c>
      <c r="H17" s="40" t="s">
        <v>46</v>
      </c>
      <c r="I17" s="42"/>
      <c r="J17" s="43"/>
      <c r="K17" s="42"/>
      <c r="L17" s="43"/>
      <c r="M17" s="44" t="n">
        <f aca="false">149.51/1.35*8.13</f>
        <v>900.382444444444</v>
      </c>
      <c r="N17" s="40"/>
      <c r="O17" s="42"/>
      <c r="P17" s="43"/>
      <c r="Q17" s="42"/>
      <c r="R17" s="43"/>
      <c r="S17" s="41" t="n">
        <f aca="false">D17*M17</f>
        <v>5852.48588888889</v>
      </c>
      <c r="T17" s="43" t="s">
        <v>33</v>
      </c>
      <c r="U17" s="45"/>
      <c r="V17" s="40" t="s">
        <v>38</v>
      </c>
      <c r="W17" s="42"/>
      <c r="X17" s="43"/>
      <c r="Y17" s="40"/>
      <c r="Z17" s="43"/>
      <c r="AA17" s="41" t="n">
        <f aca="false">850/1.2</f>
        <v>708.333333333333</v>
      </c>
      <c r="AB17" s="40" t="s">
        <v>39</v>
      </c>
      <c r="AC17" s="42"/>
      <c r="AD17" s="43"/>
      <c r="AE17" s="40"/>
      <c r="AF17" s="43"/>
      <c r="AG17" s="41" t="n">
        <f aca="false">800/1.2</f>
        <v>666.666666666667</v>
      </c>
      <c r="AH17" s="46"/>
      <c r="AI17" s="42"/>
      <c r="AJ17" s="43"/>
      <c r="AK17" s="40"/>
      <c r="AL17" s="43"/>
      <c r="AM17" s="43"/>
      <c r="AN17" s="45" t="n">
        <f aca="false">(AM17+AG17+AA17)/3</f>
        <v>458.333333333333</v>
      </c>
      <c r="AO17" s="45" t="n">
        <f aca="false">AG17</f>
        <v>666.666666666667</v>
      </c>
      <c r="AP17" s="48"/>
      <c r="AQ17" s="49" t="n">
        <f aca="false">(AA17-AN17)/AA17</f>
        <v>0.352941176470588</v>
      </c>
      <c r="AR17" s="49" t="n">
        <f aca="false">(AG17-AN17)/AG17</f>
        <v>0.3125</v>
      </c>
      <c r="AS17" s="49" t="e">
        <f aca="false">(AM17-AN17)/AM17</f>
        <v>#DIV/0!</v>
      </c>
    </row>
    <row r="18" s="50" customFormat="true" ht="62.25" hidden="false" customHeight="true" outlineLevel="0" collapsed="false">
      <c r="A18" s="37" t="n">
        <v>8</v>
      </c>
      <c r="B18" s="38" t="s">
        <v>50</v>
      </c>
      <c r="C18" s="38" t="s">
        <v>35</v>
      </c>
      <c r="D18" s="39" t="n">
        <v>2</v>
      </c>
      <c r="E18" s="40" t="s">
        <v>36</v>
      </c>
      <c r="F18" s="41" t="n">
        <f aca="false">612/1.2</f>
        <v>510</v>
      </c>
      <c r="G18" s="41" t="n">
        <f aca="false">D18*F18</f>
        <v>1020</v>
      </c>
      <c r="H18" s="40" t="s">
        <v>46</v>
      </c>
      <c r="I18" s="42"/>
      <c r="J18" s="43"/>
      <c r="K18" s="42"/>
      <c r="L18" s="43"/>
      <c r="M18" s="44" t="n">
        <f aca="false">149.51/1.35*8.13</f>
        <v>900.382444444444</v>
      </c>
      <c r="N18" s="40"/>
      <c r="O18" s="42"/>
      <c r="P18" s="43"/>
      <c r="Q18" s="42"/>
      <c r="R18" s="43"/>
      <c r="S18" s="41" t="n">
        <f aca="false">D18*M18</f>
        <v>1800.76488888889</v>
      </c>
      <c r="T18" s="43" t="s">
        <v>33</v>
      </c>
      <c r="U18" s="45"/>
      <c r="V18" s="40" t="s">
        <v>38</v>
      </c>
      <c r="W18" s="42"/>
      <c r="X18" s="43"/>
      <c r="Y18" s="40"/>
      <c r="Z18" s="43"/>
      <c r="AA18" s="41" t="n">
        <f aca="false">850/1.2</f>
        <v>708.333333333333</v>
      </c>
      <c r="AB18" s="40" t="s">
        <v>39</v>
      </c>
      <c r="AC18" s="42"/>
      <c r="AD18" s="43"/>
      <c r="AE18" s="40"/>
      <c r="AF18" s="43"/>
      <c r="AG18" s="41" t="n">
        <f aca="false">810/1.2</f>
        <v>675</v>
      </c>
      <c r="AH18" s="46"/>
      <c r="AI18" s="42"/>
      <c r="AJ18" s="43"/>
      <c r="AK18" s="40"/>
      <c r="AL18" s="43"/>
      <c r="AM18" s="43"/>
      <c r="AN18" s="45" t="n">
        <f aca="false">(AM18+AG18+AA18)/3</f>
        <v>461.111111111111</v>
      </c>
      <c r="AO18" s="45" t="n">
        <f aca="false">AG18</f>
        <v>675</v>
      </c>
      <c r="AP18" s="48"/>
      <c r="AQ18" s="49" t="n">
        <f aca="false">(AA18-AN18)/AA18</f>
        <v>0.349019607843137</v>
      </c>
      <c r="AR18" s="49" t="n">
        <f aca="false">(AG18-AN18)/AG18</f>
        <v>0.316872427983539</v>
      </c>
      <c r="AS18" s="49" t="e">
        <f aca="false">(AM18-AN18)/AM18</f>
        <v>#DIV/0!</v>
      </c>
    </row>
    <row r="19" s="50" customFormat="true" ht="81" hidden="false" customHeight="true" outlineLevel="0" collapsed="false">
      <c r="A19" s="37" t="n">
        <v>9</v>
      </c>
      <c r="B19" s="38" t="s">
        <v>51</v>
      </c>
      <c r="C19" s="38" t="s">
        <v>52</v>
      </c>
      <c r="D19" s="39" t="n">
        <v>360</v>
      </c>
      <c r="E19" s="40" t="s">
        <v>53</v>
      </c>
      <c r="F19" s="41" t="n">
        <f aca="false">13000/20/1.2</f>
        <v>541.666666666667</v>
      </c>
      <c r="G19" s="41" t="n">
        <f aca="false">D19*F19</f>
        <v>195000</v>
      </c>
      <c r="H19" s="40" t="s">
        <v>54</v>
      </c>
      <c r="I19" s="42"/>
      <c r="J19" s="43"/>
      <c r="K19" s="42"/>
      <c r="L19" s="43"/>
      <c r="M19" s="44" t="n">
        <f aca="false">67.1*8.13</f>
        <v>545.523</v>
      </c>
      <c r="N19" s="40"/>
      <c r="O19" s="42"/>
      <c r="P19" s="43"/>
      <c r="Q19" s="42"/>
      <c r="R19" s="43"/>
      <c r="S19" s="41" t="n">
        <f aca="false">D19*M19</f>
        <v>196388.28</v>
      </c>
      <c r="T19" s="43" t="s">
        <v>33</v>
      </c>
      <c r="U19" s="45"/>
      <c r="V19" s="46" t="s">
        <v>55</v>
      </c>
      <c r="W19" s="42"/>
      <c r="X19" s="43"/>
      <c r="Y19" s="40"/>
      <c r="Z19" s="43"/>
      <c r="AA19" s="41" t="n">
        <f aca="false">521/1.2</f>
        <v>434.166666666667</v>
      </c>
      <c r="AB19" s="46" t="s">
        <v>56</v>
      </c>
      <c r="AC19" s="42"/>
      <c r="AD19" s="43"/>
      <c r="AE19" s="40"/>
      <c r="AF19" s="43"/>
      <c r="AG19" s="41" t="n">
        <f aca="false">517.4/1.2</f>
        <v>431.166666666667</v>
      </c>
      <c r="AH19" s="46"/>
      <c r="AI19" s="42"/>
      <c r="AJ19" s="43"/>
      <c r="AK19" s="40"/>
      <c r="AL19" s="43"/>
      <c r="AM19" s="43"/>
      <c r="AN19" s="45" t="n">
        <f aca="false">(AM19+AG19+AA19)/3</f>
        <v>288.444444444444</v>
      </c>
      <c r="AO19" s="45" t="n">
        <f aca="false">AG19</f>
        <v>431.166666666667</v>
      </c>
      <c r="AP19" s="48"/>
      <c r="AQ19" s="49" t="n">
        <f aca="false">(AA19-AN19)/AA19</f>
        <v>0.335636596289187</v>
      </c>
      <c r="AR19" s="49" t="n">
        <f aca="false">(AG19-AN19)/AG19</f>
        <v>0.331014044581884</v>
      </c>
      <c r="AS19" s="49" t="e">
        <f aca="false">(AM19-AN19)/AM19</f>
        <v>#DIV/0!</v>
      </c>
    </row>
    <row r="20" s="50" customFormat="true" ht="68.25" hidden="false" customHeight="true" outlineLevel="0" collapsed="false">
      <c r="A20" s="37" t="n">
        <v>10</v>
      </c>
      <c r="B20" s="38" t="s">
        <v>57</v>
      </c>
      <c r="C20" s="38" t="s">
        <v>30</v>
      </c>
      <c r="D20" s="39" t="n">
        <v>19.2</v>
      </c>
      <c r="E20" s="40" t="s">
        <v>58</v>
      </c>
      <c r="F20" s="41" t="n">
        <f aca="false">1400/1.2</f>
        <v>1166.66666666667</v>
      </c>
      <c r="G20" s="41" t="n">
        <f aca="false">D20*F20</f>
        <v>22400</v>
      </c>
      <c r="H20" s="40" t="s">
        <v>59</v>
      </c>
      <c r="I20" s="42"/>
      <c r="J20" s="43"/>
      <c r="K20" s="42"/>
      <c r="L20" s="43"/>
      <c r="M20" s="44" t="n">
        <f aca="false">152.5*8.13</f>
        <v>1239.825</v>
      </c>
      <c r="N20" s="40"/>
      <c r="O20" s="42"/>
      <c r="P20" s="43"/>
      <c r="Q20" s="42"/>
      <c r="R20" s="43"/>
      <c r="S20" s="41" t="n">
        <f aca="false">D20*M20</f>
        <v>23804.64</v>
      </c>
      <c r="T20" s="43" t="s">
        <v>33</v>
      </c>
      <c r="U20" s="45"/>
      <c r="V20" s="46" t="s">
        <v>60</v>
      </c>
      <c r="W20" s="42"/>
      <c r="X20" s="43"/>
      <c r="Y20" s="40"/>
      <c r="Z20" s="43"/>
      <c r="AA20" s="41" t="n">
        <f aca="false">44800/1.2/18</f>
        <v>2074.07407407407</v>
      </c>
      <c r="AB20" s="46" t="s">
        <v>61</v>
      </c>
      <c r="AC20" s="42"/>
      <c r="AD20" s="43"/>
      <c r="AE20" s="40"/>
      <c r="AF20" s="43"/>
      <c r="AG20" s="41" t="n">
        <f aca="false">3640/1.2/0.8</f>
        <v>3791.66666666667</v>
      </c>
      <c r="AH20" s="46"/>
      <c r="AI20" s="42"/>
      <c r="AJ20" s="43"/>
      <c r="AK20" s="40"/>
      <c r="AL20" s="43"/>
      <c r="AM20" s="43"/>
      <c r="AN20" s="45" t="n">
        <f aca="false">(AM20+AG20+AA20)/3</f>
        <v>1955.24691358025</v>
      </c>
      <c r="AO20" s="45" t="n">
        <f aca="false">AG20</f>
        <v>3791.66666666667</v>
      </c>
      <c r="AP20" s="48"/>
      <c r="AQ20" s="49" t="n">
        <f aca="false">(AA20-AN20)/AA20</f>
        <v>0.0572916666666668</v>
      </c>
      <c r="AR20" s="49" t="n">
        <f aca="false">(AG20-AN20)/AG20</f>
        <v>0.484330484330484</v>
      </c>
      <c r="AS20" s="49" t="e">
        <f aca="false">(AM20-AN20)/AM20</f>
        <v>#DIV/0!</v>
      </c>
    </row>
    <row r="21" s="50" customFormat="true" ht="63.75" hidden="false" customHeight="true" outlineLevel="0" collapsed="false">
      <c r="A21" s="37" t="n">
        <v>11</v>
      </c>
      <c r="B21" s="38" t="s">
        <v>62</v>
      </c>
      <c r="C21" s="38" t="s">
        <v>63</v>
      </c>
      <c r="D21" s="39" t="n">
        <v>42</v>
      </c>
      <c r="E21" s="40" t="s">
        <v>64</v>
      </c>
      <c r="F21" s="41" t="n">
        <f aca="false">800/1.2</f>
        <v>666.666666666667</v>
      </c>
      <c r="G21" s="41" t="n">
        <f aca="false">D21*F21</f>
        <v>28000</v>
      </c>
      <c r="H21" s="40" t="s">
        <v>65</v>
      </c>
      <c r="I21" s="42"/>
      <c r="J21" s="43"/>
      <c r="K21" s="42"/>
      <c r="L21" s="43"/>
      <c r="M21" s="44" t="n">
        <f aca="false">50.39*8.13</f>
        <v>409.6707</v>
      </c>
      <c r="N21" s="40"/>
      <c r="O21" s="42"/>
      <c r="P21" s="43"/>
      <c r="Q21" s="42"/>
      <c r="R21" s="43"/>
      <c r="S21" s="41" t="n">
        <f aca="false">D21*M21</f>
        <v>17206.1694</v>
      </c>
      <c r="T21" s="43" t="s">
        <v>33</v>
      </c>
      <c r="U21" s="45"/>
      <c r="V21" s="46" t="s">
        <v>66</v>
      </c>
      <c r="W21" s="42"/>
      <c r="X21" s="43"/>
      <c r="Y21" s="40"/>
      <c r="Z21" s="43"/>
      <c r="AA21" s="41" t="n">
        <f aca="false">900/1.2</f>
        <v>750</v>
      </c>
      <c r="AB21" s="46" t="s">
        <v>67</v>
      </c>
      <c r="AC21" s="42"/>
      <c r="AD21" s="43"/>
      <c r="AE21" s="40"/>
      <c r="AF21" s="43"/>
      <c r="AG21" s="41" t="n">
        <f aca="false">811/1.2</f>
        <v>675.833333333333</v>
      </c>
      <c r="AH21" s="46"/>
      <c r="AI21" s="42"/>
      <c r="AJ21" s="43"/>
      <c r="AK21" s="40"/>
      <c r="AL21" s="43"/>
      <c r="AM21" s="43"/>
      <c r="AN21" s="45" t="n">
        <f aca="false">(AM21+AG21+AA21)/3</f>
        <v>475.277777777778</v>
      </c>
      <c r="AO21" s="45" t="n">
        <f aca="false">AG21</f>
        <v>675.833333333333</v>
      </c>
      <c r="AP21" s="48"/>
      <c r="AQ21" s="49" t="n">
        <f aca="false">(AA21-AN21)/AA21</f>
        <v>0.366296296296296</v>
      </c>
      <c r="AR21" s="49" t="n">
        <f aca="false">(AG21-AN21)/AG21</f>
        <v>0.296752979860255</v>
      </c>
      <c r="AS21" s="49" t="e">
        <f aca="false">(AM21-AN21)/AM21</f>
        <v>#DIV/0!</v>
      </c>
    </row>
    <row r="22" s="50" customFormat="true" ht="130.5" hidden="false" customHeight="true" outlineLevel="0" collapsed="false">
      <c r="A22" s="37" t="n">
        <v>12</v>
      </c>
      <c r="B22" s="38" t="s">
        <v>68</v>
      </c>
      <c r="C22" s="38" t="s">
        <v>69</v>
      </c>
      <c r="D22" s="51" t="n">
        <v>15</v>
      </c>
      <c r="E22" s="40" t="s">
        <v>70</v>
      </c>
      <c r="F22" s="41" t="n">
        <f aca="false">2940/1.2</f>
        <v>2450</v>
      </c>
      <c r="G22" s="41" t="n">
        <f aca="false">D22*F22</f>
        <v>36750</v>
      </c>
      <c r="H22" s="40" t="s">
        <v>71</v>
      </c>
      <c r="I22" s="42"/>
      <c r="J22" s="43"/>
      <c r="K22" s="42"/>
      <c r="L22" s="43"/>
      <c r="M22" s="44" t="n">
        <f aca="false">12577.54*8.13*0.14</f>
        <v>14315.756028</v>
      </c>
      <c r="N22" s="40"/>
      <c r="O22" s="42"/>
      <c r="P22" s="43"/>
      <c r="Q22" s="42"/>
      <c r="R22" s="43"/>
      <c r="S22" s="41" t="n">
        <f aca="false">M22</f>
        <v>14315.756028</v>
      </c>
      <c r="T22" s="43" t="s">
        <v>33</v>
      </c>
      <c r="U22" s="45"/>
      <c r="V22" s="46"/>
      <c r="W22" s="42"/>
      <c r="X22" s="43"/>
      <c r="Y22" s="40"/>
      <c r="Z22" s="43"/>
      <c r="AA22" s="47"/>
      <c r="AB22" s="46"/>
      <c r="AC22" s="42"/>
      <c r="AD22" s="43"/>
      <c r="AE22" s="40"/>
      <c r="AF22" s="43"/>
      <c r="AG22" s="43"/>
      <c r="AH22" s="46"/>
      <c r="AI22" s="42"/>
      <c r="AJ22" s="43"/>
      <c r="AK22" s="40"/>
      <c r="AL22" s="43"/>
      <c r="AM22" s="43"/>
      <c r="AN22" s="45" t="n">
        <f aca="false">(AM22+AG22+AA22)/3</f>
        <v>0</v>
      </c>
      <c r="AO22" s="45" t="n">
        <f aca="false">AG22</f>
        <v>0</v>
      </c>
      <c r="AP22" s="48"/>
      <c r="AQ22" s="49" t="e">
        <f aca="false">(AA22-AN22)/AA22</f>
        <v>#DIV/0!</v>
      </c>
      <c r="AR22" s="49" t="e">
        <f aca="false">(AG22-AN22)/AG22</f>
        <v>#DIV/0!</v>
      </c>
      <c r="AS22" s="49" t="e">
        <f aca="false">(AM22-AN22)/AM22</f>
        <v>#DIV/0!</v>
      </c>
    </row>
    <row r="23" s="50" customFormat="true" ht="81" hidden="false" customHeight="true" outlineLevel="0" collapsed="false">
      <c r="A23" s="37" t="n">
        <v>13</v>
      </c>
      <c r="B23" s="38" t="s">
        <v>72</v>
      </c>
      <c r="C23" s="38" t="s">
        <v>73</v>
      </c>
      <c r="D23" s="39" t="n">
        <v>5</v>
      </c>
      <c r="E23" s="46" t="s">
        <v>74</v>
      </c>
      <c r="F23" s="41" t="n">
        <f aca="false">193/1.2</f>
        <v>160.833333333333</v>
      </c>
      <c r="G23" s="41" t="n">
        <f aca="false">D23*F23</f>
        <v>804.166666666667</v>
      </c>
      <c r="H23" s="40" t="s">
        <v>75</v>
      </c>
      <c r="I23" s="42"/>
      <c r="J23" s="43"/>
      <c r="K23" s="42"/>
      <c r="L23" s="43"/>
      <c r="M23" s="44" t="n">
        <f aca="false">23.95*8.13</f>
        <v>194.7135</v>
      </c>
      <c r="N23" s="40"/>
      <c r="O23" s="42"/>
      <c r="P23" s="43"/>
      <c r="Q23" s="42"/>
      <c r="R23" s="43"/>
      <c r="S23" s="41" t="n">
        <f aca="false">D23*M23</f>
        <v>973.5675</v>
      </c>
      <c r="T23" s="43" t="s">
        <v>33</v>
      </c>
      <c r="U23" s="45"/>
      <c r="V23" s="46" t="s">
        <v>76</v>
      </c>
      <c r="W23" s="42"/>
      <c r="X23" s="43"/>
      <c r="Y23" s="40"/>
      <c r="Z23" s="43"/>
      <c r="AA23" s="41" t="n">
        <f aca="false">138/1.2</f>
        <v>115</v>
      </c>
      <c r="AB23" s="46" t="s">
        <v>77</v>
      </c>
      <c r="AC23" s="42"/>
      <c r="AD23" s="43"/>
      <c r="AE23" s="40"/>
      <c r="AF23" s="43"/>
      <c r="AG23" s="41" t="n">
        <f aca="false">220/1.2</f>
        <v>183.333333333333</v>
      </c>
      <c r="AH23" s="46"/>
      <c r="AI23" s="42"/>
      <c r="AJ23" s="43"/>
      <c r="AK23" s="40"/>
      <c r="AL23" s="43"/>
      <c r="AM23" s="43"/>
      <c r="AN23" s="45" t="n">
        <f aca="false">(AM23+AG23+AA23)/3</f>
        <v>99.4444444444445</v>
      </c>
      <c r="AO23" s="45" t="n">
        <f aca="false">AG23</f>
        <v>183.333333333333</v>
      </c>
      <c r="AP23" s="48"/>
      <c r="AQ23" s="49" t="n">
        <f aca="false">(AA23-AN23)/AA23</f>
        <v>0.135265700483092</v>
      </c>
      <c r="AR23" s="49" t="n">
        <f aca="false">(AG23-AN23)/AG23</f>
        <v>0.457575757575758</v>
      </c>
      <c r="AS23" s="49" t="e">
        <f aca="false">(AM23-AN23)/AM23</f>
        <v>#DIV/0!</v>
      </c>
    </row>
    <row r="24" s="50" customFormat="true" ht="81" hidden="false" customHeight="true" outlineLevel="0" collapsed="false">
      <c r="A24" s="37" t="n">
        <v>14</v>
      </c>
      <c r="B24" s="52"/>
      <c r="C24" s="53"/>
      <c r="D24" s="54"/>
      <c r="E24" s="47"/>
      <c r="F24" s="41"/>
      <c r="G24" s="41" t="n">
        <f aca="false">D24*F24</f>
        <v>0</v>
      </c>
      <c r="H24" s="40"/>
      <c r="I24" s="42"/>
      <c r="J24" s="43"/>
      <c r="K24" s="42"/>
      <c r="L24" s="43"/>
      <c r="M24" s="44"/>
      <c r="N24" s="40"/>
      <c r="O24" s="42"/>
      <c r="P24" s="43"/>
      <c r="Q24" s="42"/>
      <c r="R24" s="43"/>
      <c r="S24" s="41" t="n">
        <f aca="false">D24*M24</f>
        <v>0</v>
      </c>
      <c r="T24" s="43"/>
      <c r="U24" s="45"/>
      <c r="V24" s="46"/>
      <c r="W24" s="42"/>
      <c r="X24" s="43"/>
      <c r="Y24" s="40"/>
      <c r="Z24" s="43"/>
      <c r="AA24" s="47"/>
      <c r="AB24" s="46"/>
      <c r="AC24" s="42"/>
      <c r="AD24" s="43"/>
      <c r="AE24" s="40"/>
      <c r="AF24" s="43"/>
      <c r="AG24" s="43"/>
      <c r="AH24" s="46"/>
      <c r="AI24" s="42"/>
      <c r="AJ24" s="43"/>
      <c r="AK24" s="40"/>
      <c r="AL24" s="43"/>
      <c r="AM24" s="43"/>
      <c r="AN24" s="45" t="n">
        <f aca="false">(AM24+AG24+AA24)/3</f>
        <v>0</v>
      </c>
      <c r="AO24" s="45" t="n">
        <f aca="false">AG24</f>
        <v>0</v>
      </c>
      <c r="AP24" s="48"/>
      <c r="AQ24" s="49" t="e">
        <f aca="false">(AA24-AN24)/AA24</f>
        <v>#DIV/0!</v>
      </c>
      <c r="AR24" s="49" t="e">
        <f aca="false">(AG24-AN24)/AG24</f>
        <v>#DIV/0!</v>
      </c>
      <c r="AS24" s="49" t="e">
        <f aca="false">(AM24-AN24)/AM24</f>
        <v>#DIV/0!</v>
      </c>
    </row>
    <row r="25" s="50" customFormat="true" ht="81" hidden="false" customHeight="true" outlineLevel="0" collapsed="false">
      <c r="A25" s="37" t="n">
        <v>15</v>
      </c>
      <c r="B25" s="52"/>
      <c r="C25" s="53"/>
      <c r="D25" s="54"/>
      <c r="E25" s="47"/>
      <c r="F25" s="41"/>
      <c r="G25" s="41" t="n">
        <f aca="false">D25*F25</f>
        <v>0</v>
      </c>
      <c r="H25" s="40"/>
      <c r="I25" s="42"/>
      <c r="J25" s="43"/>
      <c r="K25" s="42"/>
      <c r="L25" s="43"/>
      <c r="M25" s="44"/>
      <c r="N25" s="40"/>
      <c r="O25" s="42"/>
      <c r="P25" s="43"/>
      <c r="Q25" s="42"/>
      <c r="R25" s="43"/>
      <c r="S25" s="41" t="n">
        <f aca="false">D25*M25</f>
        <v>0</v>
      </c>
      <c r="T25" s="43"/>
      <c r="U25" s="45"/>
      <c r="V25" s="46"/>
      <c r="W25" s="42"/>
      <c r="X25" s="43"/>
      <c r="Y25" s="40"/>
      <c r="Z25" s="43"/>
      <c r="AA25" s="47"/>
      <c r="AB25" s="46"/>
      <c r="AC25" s="42"/>
      <c r="AD25" s="43"/>
      <c r="AE25" s="40"/>
      <c r="AF25" s="43"/>
      <c r="AG25" s="43"/>
      <c r="AH25" s="46"/>
      <c r="AI25" s="42"/>
      <c r="AJ25" s="43"/>
      <c r="AK25" s="40"/>
      <c r="AL25" s="43"/>
      <c r="AM25" s="43"/>
      <c r="AN25" s="45" t="n">
        <f aca="false">(AM25+AG25+AA25)/3</f>
        <v>0</v>
      </c>
      <c r="AO25" s="45" t="n">
        <f aca="false">AG25</f>
        <v>0</v>
      </c>
      <c r="AP25" s="48"/>
      <c r="AQ25" s="49" t="e">
        <f aca="false">(AA25-AN25)/AA25</f>
        <v>#DIV/0!</v>
      </c>
      <c r="AR25" s="49" t="e">
        <f aca="false">(AG25-AN25)/AG25</f>
        <v>#DIV/0!</v>
      </c>
      <c r="AS25" s="49" t="e">
        <f aca="false">(AM25-AN25)/AM25</f>
        <v>#DIV/0!</v>
      </c>
    </row>
    <row r="26" s="50" customFormat="true" ht="81" hidden="false" customHeight="true" outlineLevel="0" collapsed="false">
      <c r="A26" s="37" t="n">
        <v>16</v>
      </c>
      <c r="B26" s="52"/>
      <c r="C26" s="53"/>
      <c r="D26" s="54"/>
      <c r="E26" s="47"/>
      <c r="F26" s="41"/>
      <c r="G26" s="41" t="n">
        <f aca="false">D26*F26</f>
        <v>0</v>
      </c>
      <c r="H26" s="40"/>
      <c r="I26" s="42"/>
      <c r="J26" s="43"/>
      <c r="K26" s="42"/>
      <c r="L26" s="43"/>
      <c r="M26" s="44"/>
      <c r="N26" s="40"/>
      <c r="O26" s="42"/>
      <c r="P26" s="43"/>
      <c r="Q26" s="42"/>
      <c r="R26" s="43"/>
      <c r="S26" s="41" t="n">
        <f aca="false">D26*M26</f>
        <v>0</v>
      </c>
      <c r="T26" s="43"/>
      <c r="U26" s="45"/>
      <c r="V26" s="46"/>
      <c r="W26" s="42"/>
      <c r="X26" s="43"/>
      <c r="Y26" s="40"/>
      <c r="Z26" s="43"/>
      <c r="AA26" s="47"/>
      <c r="AB26" s="46"/>
      <c r="AC26" s="42"/>
      <c r="AD26" s="43"/>
      <c r="AE26" s="40"/>
      <c r="AF26" s="43"/>
      <c r="AG26" s="43"/>
      <c r="AH26" s="46"/>
      <c r="AI26" s="42"/>
      <c r="AJ26" s="43"/>
      <c r="AK26" s="40"/>
      <c r="AL26" s="43"/>
      <c r="AM26" s="43"/>
      <c r="AN26" s="45" t="n">
        <f aca="false">(AM26+AG26+AA26)/3</f>
        <v>0</v>
      </c>
      <c r="AO26" s="45" t="n">
        <f aca="false">AG26</f>
        <v>0</v>
      </c>
      <c r="AP26" s="48"/>
      <c r="AQ26" s="49" t="e">
        <f aca="false">(AA26-AN26)/AA26</f>
        <v>#DIV/0!</v>
      </c>
      <c r="AR26" s="49" t="e">
        <f aca="false">(AG26-AN26)/AG26</f>
        <v>#DIV/0!</v>
      </c>
      <c r="AS26" s="49" t="e">
        <f aca="false">(AM26-AN26)/AM26</f>
        <v>#DIV/0!</v>
      </c>
    </row>
    <row r="27" s="50" customFormat="true" ht="81" hidden="false" customHeight="true" outlineLevel="0" collapsed="false">
      <c r="A27" s="37" t="n">
        <v>17</v>
      </c>
      <c r="B27" s="52"/>
      <c r="C27" s="53"/>
      <c r="D27" s="54"/>
      <c r="E27" s="47"/>
      <c r="F27" s="41"/>
      <c r="G27" s="41" t="n">
        <f aca="false">D27*F27</f>
        <v>0</v>
      </c>
      <c r="H27" s="40"/>
      <c r="I27" s="42"/>
      <c r="J27" s="43"/>
      <c r="K27" s="42"/>
      <c r="L27" s="43"/>
      <c r="M27" s="44"/>
      <c r="N27" s="40"/>
      <c r="O27" s="42"/>
      <c r="P27" s="43"/>
      <c r="Q27" s="42"/>
      <c r="R27" s="43"/>
      <c r="S27" s="41" t="n">
        <f aca="false">D27*M27</f>
        <v>0</v>
      </c>
      <c r="T27" s="43"/>
      <c r="U27" s="45"/>
      <c r="V27" s="46"/>
      <c r="W27" s="42"/>
      <c r="X27" s="43"/>
      <c r="Y27" s="40"/>
      <c r="Z27" s="43"/>
      <c r="AA27" s="47"/>
      <c r="AB27" s="46"/>
      <c r="AC27" s="42"/>
      <c r="AD27" s="43"/>
      <c r="AE27" s="40"/>
      <c r="AF27" s="43"/>
      <c r="AG27" s="43"/>
      <c r="AH27" s="46"/>
      <c r="AI27" s="42"/>
      <c r="AJ27" s="43"/>
      <c r="AK27" s="40"/>
      <c r="AL27" s="43"/>
      <c r="AM27" s="43"/>
      <c r="AN27" s="45" t="n">
        <f aca="false">(AM27+AG27+AA27)/3</f>
        <v>0</v>
      </c>
      <c r="AO27" s="45" t="n">
        <f aca="false">AG27</f>
        <v>0</v>
      </c>
      <c r="AP27" s="48"/>
      <c r="AQ27" s="49" t="e">
        <f aca="false">(AA27-AN27)/AA27</f>
        <v>#DIV/0!</v>
      </c>
      <c r="AR27" s="49" t="e">
        <f aca="false">(AG27-AN27)/AG27</f>
        <v>#DIV/0!</v>
      </c>
      <c r="AS27" s="49" t="e">
        <f aca="false">(AM27-AN27)/AM27</f>
        <v>#DIV/0!</v>
      </c>
    </row>
    <row r="28" s="50" customFormat="true" ht="81" hidden="false" customHeight="true" outlineLevel="0" collapsed="false">
      <c r="A28" s="37" t="n">
        <v>18</v>
      </c>
      <c r="B28" s="52"/>
      <c r="C28" s="53"/>
      <c r="D28" s="54"/>
      <c r="E28" s="47"/>
      <c r="F28" s="41"/>
      <c r="G28" s="41" t="n">
        <f aca="false">D28*F28</f>
        <v>0</v>
      </c>
      <c r="H28" s="40"/>
      <c r="I28" s="42"/>
      <c r="J28" s="43"/>
      <c r="K28" s="42"/>
      <c r="L28" s="43"/>
      <c r="M28" s="44"/>
      <c r="N28" s="40"/>
      <c r="O28" s="42"/>
      <c r="P28" s="43"/>
      <c r="Q28" s="42"/>
      <c r="R28" s="43"/>
      <c r="S28" s="41" t="n">
        <f aca="false">D28*M28</f>
        <v>0</v>
      </c>
      <c r="T28" s="43"/>
      <c r="U28" s="45"/>
      <c r="V28" s="46"/>
      <c r="W28" s="42"/>
      <c r="X28" s="43"/>
      <c r="Y28" s="40"/>
      <c r="Z28" s="43"/>
      <c r="AA28" s="47"/>
      <c r="AB28" s="46"/>
      <c r="AC28" s="42"/>
      <c r="AD28" s="43"/>
      <c r="AE28" s="40"/>
      <c r="AF28" s="43"/>
      <c r="AG28" s="43"/>
      <c r="AH28" s="46"/>
      <c r="AI28" s="42"/>
      <c r="AJ28" s="43"/>
      <c r="AK28" s="40"/>
      <c r="AL28" s="43"/>
      <c r="AM28" s="43"/>
      <c r="AN28" s="45" t="n">
        <f aca="false">(AM28+AG28+AA28)/3</f>
        <v>0</v>
      </c>
      <c r="AO28" s="45" t="n">
        <f aca="false">AG28</f>
        <v>0</v>
      </c>
      <c r="AP28" s="48"/>
      <c r="AQ28" s="49" t="e">
        <f aca="false">(AA28-AN28)/AA28</f>
        <v>#DIV/0!</v>
      </c>
      <c r="AR28" s="49" t="e">
        <f aca="false">(AG28-AN28)/AG28</f>
        <v>#DIV/0!</v>
      </c>
      <c r="AS28" s="49" t="e">
        <f aca="false">(AM28-AN28)/AM28</f>
        <v>#DIV/0!</v>
      </c>
    </row>
    <row r="29" s="50" customFormat="true" ht="81" hidden="false" customHeight="true" outlineLevel="0" collapsed="false">
      <c r="A29" s="37" t="n">
        <v>19</v>
      </c>
      <c r="B29" s="52"/>
      <c r="C29" s="53"/>
      <c r="D29" s="54"/>
      <c r="E29" s="47"/>
      <c r="F29" s="41"/>
      <c r="G29" s="41" t="n">
        <f aca="false">D29*F29</f>
        <v>0</v>
      </c>
      <c r="H29" s="40"/>
      <c r="I29" s="42"/>
      <c r="J29" s="43"/>
      <c r="K29" s="42"/>
      <c r="L29" s="43"/>
      <c r="M29" s="44"/>
      <c r="N29" s="40"/>
      <c r="O29" s="42"/>
      <c r="P29" s="43"/>
      <c r="Q29" s="42"/>
      <c r="R29" s="43"/>
      <c r="S29" s="41" t="n">
        <f aca="false">D29*M29</f>
        <v>0</v>
      </c>
      <c r="T29" s="43"/>
      <c r="U29" s="45"/>
      <c r="V29" s="46"/>
      <c r="W29" s="42"/>
      <c r="X29" s="43"/>
      <c r="Y29" s="40"/>
      <c r="Z29" s="43"/>
      <c r="AA29" s="47"/>
      <c r="AB29" s="46"/>
      <c r="AC29" s="42"/>
      <c r="AD29" s="43"/>
      <c r="AE29" s="40"/>
      <c r="AF29" s="43"/>
      <c r="AG29" s="43"/>
      <c r="AH29" s="46"/>
      <c r="AI29" s="42"/>
      <c r="AJ29" s="43"/>
      <c r="AK29" s="40"/>
      <c r="AL29" s="43"/>
      <c r="AM29" s="43"/>
      <c r="AN29" s="45" t="n">
        <f aca="false">(AM29+AG29+AA29)/3</f>
        <v>0</v>
      </c>
      <c r="AO29" s="45" t="n">
        <f aca="false">AG29</f>
        <v>0</v>
      </c>
      <c r="AP29" s="48"/>
      <c r="AQ29" s="49" t="e">
        <f aca="false">(AA29-AN29)/AA29</f>
        <v>#DIV/0!</v>
      </c>
      <c r="AR29" s="49" t="e">
        <f aca="false">(AG29-AN29)/AG29</f>
        <v>#DIV/0!</v>
      </c>
      <c r="AS29" s="49" t="e">
        <f aca="false">(AM29-AN29)/AM29</f>
        <v>#DIV/0!</v>
      </c>
    </row>
    <row r="30" s="50" customFormat="true" ht="81" hidden="false" customHeight="true" outlineLevel="0" collapsed="false">
      <c r="A30" s="37" t="n">
        <v>20</v>
      </c>
      <c r="B30" s="52"/>
      <c r="C30" s="53"/>
      <c r="D30" s="54"/>
      <c r="E30" s="47"/>
      <c r="F30" s="41"/>
      <c r="G30" s="41" t="n">
        <f aca="false">D30*F30</f>
        <v>0</v>
      </c>
      <c r="H30" s="40"/>
      <c r="I30" s="42"/>
      <c r="J30" s="43"/>
      <c r="K30" s="42"/>
      <c r="L30" s="43"/>
      <c r="M30" s="44"/>
      <c r="N30" s="40"/>
      <c r="O30" s="42"/>
      <c r="P30" s="43"/>
      <c r="Q30" s="42"/>
      <c r="R30" s="43"/>
      <c r="S30" s="41" t="n">
        <f aca="false">D30*M30</f>
        <v>0</v>
      </c>
      <c r="T30" s="43"/>
      <c r="U30" s="45"/>
      <c r="V30" s="46"/>
      <c r="W30" s="42"/>
      <c r="X30" s="43"/>
      <c r="Y30" s="40"/>
      <c r="Z30" s="43"/>
      <c r="AA30" s="47"/>
      <c r="AB30" s="46"/>
      <c r="AC30" s="42"/>
      <c r="AD30" s="43"/>
      <c r="AE30" s="40"/>
      <c r="AF30" s="43"/>
      <c r="AG30" s="43"/>
      <c r="AH30" s="46"/>
      <c r="AI30" s="42"/>
      <c r="AJ30" s="43"/>
      <c r="AK30" s="40"/>
      <c r="AL30" s="43"/>
      <c r="AM30" s="43"/>
      <c r="AN30" s="45" t="n">
        <f aca="false">(AM30+AG30+AA30)/3</f>
        <v>0</v>
      </c>
      <c r="AO30" s="45" t="n">
        <f aca="false">AG30</f>
        <v>0</v>
      </c>
      <c r="AP30" s="48"/>
      <c r="AQ30" s="49" t="e">
        <f aca="false">(AA30-AN30)/AA30</f>
        <v>#DIV/0!</v>
      </c>
      <c r="AR30" s="49" t="e">
        <f aca="false">(AG30-AN30)/AG30</f>
        <v>#DIV/0!</v>
      </c>
      <c r="AS30" s="49" t="e">
        <f aca="false">(AM30-AN30)/AM30</f>
        <v>#DIV/0!</v>
      </c>
    </row>
    <row r="31" s="50" customFormat="true" ht="81" hidden="false" customHeight="true" outlineLevel="0" collapsed="false">
      <c r="A31" s="37" t="n">
        <v>21</v>
      </c>
      <c r="B31" s="52"/>
      <c r="C31" s="53"/>
      <c r="D31" s="54"/>
      <c r="E31" s="47"/>
      <c r="F31" s="41"/>
      <c r="G31" s="41" t="n">
        <f aca="false">D31*F31</f>
        <v>0</v>
      </c>
      <c r="H31" s="40"/>
      <c r="I31" s="42"/>
      <c r="J31" s="43"/>
      <c r="K31" s="42"/>
      <c r="L31" s="43"/>
      <c r="M31" s="44"/>
      <c r="N31" s="40"/>
      <c r="O31" s="42"/>
      <c r="P31" s="43"/>
      <c r="Q31" s="42"/>
      <c r="R31" s="43"/>
      <c r="S31" s="41" t="n">
        <f aca="false">D31*M31</f>
        <v>0</v>
      </c>
      <c r="T31" s="43"/>
      <c r="U31" s="45"/>
      <c r="V31" s="46"/>
      <c r="W31" s="42"/>
      <c r="X31" s="43"/>
      <c r="Y31" s="40"/>
      <c r="Z31" s="43"/>
      <c r="AA31" s="47"/>
      <c r="AB31" s="46"/>
      <c r="AC31" s="42"/>
      <c r="AD31" s="43"/>
      <c r="AE31" s="40"/>
      <c r="AF31" s="43"/>
      <c r="AG31" s="43"/>
      <c r="AH31" s="46"/>
      <c r="AI31" s="42"/>
      <c r="AJ31" s="43"/>
      <c r="AK31" s="40"/>
      <c r="AL31" s="43"/>
      <c r="AM31" s="43"/>
      <c r="AN31" s="45" t="n">
        <f aca="false">(AM31+AG31+AA31)/3</f>
        <v>0</v>
      </c>
      <c r="AO31" s="45" t="n">
        <f aca="false">AG31</f>
        <v>0</v>
      </c>
      <c r="AP31" s="48"/>
      <c r="AQ31" s="49" t="e">
        <f aca="false">(AA31-AN31)/AA31</f>
        <v>#DIV/0!</v>
      </c>
      <c r="AR31" s="49" t="e">
        <f aca="false">(AG31-AN31)/AG31</f>
        <v>#DIV/0!</v>
      </c>
      <c r="AS31" s="49" t="e">
        <f aca="false">(AM31-AN31)/AM31</f>
        <v>#DIV/0!</v>
      </c>
    </row>
    <row r="32" s="50" customFormat="true" ht="81" hidden="false" customHeight="true" outlineLevel="0" collapsed="false">
      <c r="A32" s="37" t="n">
        <v>22</v>
      </c>
      <c r="B32" s="52"/>
      <c r="C32" s="53"/>
      <c r="D32" s="54"/>
      <c r="E32" s="47"/>
      <c r="F32" s="41"/>
      <c r="G32" s="41" t="n">
        <f aca="false">D32*F32</f>
        <v>0</v>
      </c>
      <c r="H32" s="40"/>
      <c r="I32" s="42"/>
      <c r="J32" s="43"/>
      <c r="K32" s="42"/>
      <c r="L32" s="43"/>
      <c r="M32" s="44"/>
      <c r="N32" s="40"/>
      <c r="O32" s="42"/>
      <c r="P32" s="43"/>
      <c r="Q32" s="42"/>
      <c r="R32" s="43"/>
      <c r="S32" s="41" t="n">
        <f aca="false">D32*M32</f>
        <v>0</v>
      </c>
      <c r="T32" s="43"/>
      <c r="U32" s="45"/>
      <c r="V32" s="46"/>
      <c r="W32" s="42"/>
      <c r="X32" s="43"/>
      <c r="Y32" s="40"/>
      <c r="Z32" s="43"/>
      <c r="AA32" s="47"/>
      <c r="AB32" s="46"/>
      <c r="AC32" s="42"/>
      <c r="AD32" s="43"/>
      <c r="AE32" s="40"/>
      <c r="AF32" s="43"/>
      <c r="AG32" s="43"/>
      <c r="AH32" s="46"/>
      <c r="AI32" s="42"/>
      <c r="AJ32" s="43"/>
      <c r="AK32" s="40"/>
      <c r="AL32" s="43"/>
      <c r="AM32" s="43"/>
      <c r="AN32" s="45" t="n">
        <f aca="false">(AM32+AG32+AA32)/3</f>
        <v>0</v>
      </c>
      <c r="AO32" s="45" t="n">
        <f aca="false">AG32</f>
        <v>0</v>
      </c>
      <c r="AP32" s="48"/>
      <c r="AQ32" s="49" t="e">
        <f aca="false">(AA32-AN32)/AA32</f>
        <v>#DIV/0!</v>
      </c>
      <c r="AR32" s="49" t="e">
        <f aca="false">(AG32-AN32)/AG32</f>
        <v>#DIV/0!</v>
      </c>
      <c r="AS32" s="49" t="e">
        <f aca="false">(AM32-AN32)/AM32</f>
        <v>#DIV/0!</v>
      </c>
    </row>
    <row r="33" s="50" customFormat="true" ht="81" hidden="false" customHeight="true" outlineLevel="0" collapsed="false">
      <c r="A33" s="37" t="n">
        <v>23</v>
      </c>
      <c r="B33" s="52"/>
      <c r="C33" s="53"/>
      <c r="D33" s="54"/>
      <c r="E33" s="47"/>
      <c r="F33" s="41"/>
      <c r="G33" s="41" t="n">
        <f aca="false">D33*F33</f>
        <v>0</v>
      </c>
      <c r="H33" s="40"/>
      <c r="I33" s="42"/>
      <c r="J33" s="43"/>
      <c r="K33" s="42"/>
      <c r="L33" s="43"/>
      <c r="M33" s="44"/>
      <c r="N33" s="40"/>
      <c r="O33" s="42"/>
      <c r="P33" s="43"/>
      <c r="Q33" s="42"/>
      <c r="R33" s="43"/>
      <c r="S33" s="41" t="n">
        <f aca="false">D33*M33</f>
        <v>0</v>
      </c>
      <c r="T33" s="43"/>
      <c r="U33" s="45"/>
      <c r="V33" s="46"/>
      <c r="W33" s="42"/>
      <c r="X33" s="43"/>
      <c r="Y33" s="40"/>
      <c r="Z33" s="43"/>
      <c r="AA33" s="47"/>
      <c r="AB33" s="46"/>
      <c r="AC33" s="42"/>
      <c r="AD33" s="43"/>
      <c r="AE33" s="40"/>
      <c r="AF33" s="43"/>
      <c r="AG33" s="43"/>
      <c r="AH33" s="46"/>
      <c r="AI33" s="42"/>
      <c r="AJ33" s="43"/>
      <c r="AK33" s="40"/>
      <c r="AL33" s="43"/>
      <c r="AM33" s="43"/>
      <c r="AN33" s="45" t="n">
        <f aca="false">(AM33+AG33+AA33)/3</f>
        <v>0</v>
      </c>
      <c r="AO33" s="45" t="n">
        <f aca="false">AG33</f>
        <v>0</v>
      </c>
      <c r="AP33" s="48"/>
      <c r="AQ33" s="49" t="e">
        <f aca="false">(AA33-AN33)/AA33</f>
        <v>#DIV/0!</v>
      </c>
      <c r="AR33" s="49" t="e">
        <f aca="false">(AG33-AN33)/AG33</f>
        <v>#DIV/0!</v>
      </c>
      <c r="AS33" s="49" t="e">
        <f aca="false">(AM33-AN33)/AM33</f>
        <v>#DIV/0!</v>
      </c>
    </row>
    <row r="34" s="50" customFormat="true" ht="81" hidden="false" customHeight="true" outlineLevel="0" collapsed="false">
      <c r="A34" s="37" t="n">
        <v>24</v>
      </c>
      <c r="B34" s="52"/>
      <c r="C34" s="53"/>
      <c r="D34" s="54"/>
      <c r="E34" s="47"/>
      <c r="F34" s="41"/>
      <c r="G34" s="41" t="n">
        <f aca="false">D34*F34</f>
        <v>0</v>
      </c>
      <c r="H34" s="40"/>
      <c r="I34" s="42"/>
      <c r="J34" s="43"/>
      <c r="K34" s="42"/>
      <c r="L34" s="43"/>
      <c r="M34" s="44"/>
      <c r="N34" s="40"/>
      <c r="O34" s="42"/>
      <c r="P34" s="43"/>
      <c r="Q34" s="42"/>
      <c r="R34" s="43"/>
      <c r="S34" s="41" t="n">
        <f aca="false">D34*M34</f>
        <v>0</v>
      </c>
      <c r="T34" s="43"/>
      <c r="U34" s="45"/>
      <c r="V34" s="46"/>
      <c r="W34" s="42"/>
      <c r="X34" s="43"/>
      <c r="Y34" s="40"/>
      <c r="Z34" s="43"/>
      <c r="AA34" s="47"/>
      <c r="AB34" s="46"/>
      <c r="AC34" s="42"/>
      <c r="AD34" s="43"/>
      <c r="AE34" s="40"/>
      <c r="AF34" s="43"/>
      <c r="AG34" s="43"/>
      <c r="AH34" s="46"/>
      <c r="AI34" s="42"/>
      <c r="AJ34" s="43"/>
      <c r="AK34" s="40"/>
      <c r="AL34" s="43"/>
      <c r="AM34" s="43"/>
      <c r="AN34" s="45" t="n">
        <f aca="false">(AM34+AG34+AA34)/3</f>
        <v>0</v>
      </c>
      <c r="AO34" s="45" t="n">
        <f aca="false">AG34</f>
        <v>0</v>
      </c>
      <c r="AP34" s="48"/>
      <c r="AQ34" s="49" t="e">
        <f aca="false">(AA34-AN34)/AA34</f>
        <v>#DIV/0!</v>
      </c>
      <c r="AR34" s="49" t="e">
        <f aca="false">(AG34-AN34)/AG34</f>
        <v>#DIV/0!</v>
      </c>
      <c r="AS34" s="49" t="e">
        <f aca="false">(AM34-AN34)/AM34</f>
        <v>#DIV/0!</v>
      </c>
    </row>
    <row r="35" s="50" customFormat="true" ht="81" hidden="false" customHeight="true" outlineLevel="0" collapsed="false">
      <c r="A35" s="37" t="n">
        <v>25</v>
      </c>
      <c r="B35" s="52"/>
      <c r="C35" s="53"/>
      <c r="D35" s="54"/>
      <c r="E35" s="47"/>
      <c r="F35" s="41"/>
      <c r="G35" s="41" t="n">
        <f aca="false">D35*F35</f>
        <v>0</v>
      </c>
      <c r="H35" s="40"/>
      <c r="I35" s="42"/>
      <c r="J35" s="43"/>
      <c r="K35" s="42"/>
      <c r="L35" s="43"/>
      <c r="M35" s="44"/>
      <c r="N35" s="40"/>
      <c r="O35" s="42"/>
      <c r="P35" s="43"/>
      <c r="Q35" s="42"/>
      <c r="R35" s="43"/>
      <c r="S35" s="41" t="n">
        <f aca="false">D35*M35</f>
        <v>0</v>
      </c>
      <c r="T35" s="43"/>
      <c r="U35" s="45"/>
      <c r="V35" s="46"/>
      <c r="W35" s="42"/>
      <c r="X35" s="43"/>
      <c r="Y35" s="40"/>
      <c r="Z35" s="43"/>
      <c r="AA35" s="47"/>
      <c r="AB35" s="46"/>
      <c r="AC35" s="42"/>
      <c r="AD35" s="43"/>
      <c r="AE35" s="40"/>
      <c r="AF35" s="43"/>
      <c r="AG35" s="43"/>
      <c r="AH35" s="46"/>
      <c r="AI35" s="42"/>
      <c r="AJ35" s="43"/>
      <c r="AK35" s="40"/>
      <c r="AL35" s="43"/>
      <c r="AM35" s="43"/>
      <c r="AN35" s="45" t="n">
        <f aca="false">(AM35+AG35+AA35)/3</f>
        <v>0</v>
      </c>
      <c r="AO35" s="45" t="n">
        <f aca="false">AG35</f>
        <v>0</v>
      </c>
      <c r="AP35" s="48"/>
      <c r="AQ35" s="49" t="e">
        <f aca="false">(AA35-AN35)/AA35</f>
        <v>#DIV/0!</v>
      </c>
      <c r="AR35" s="49" t="e">
        <f aca="false">(AG35-AN35)/AG35</f>
        <v>#DIV/0!</v>
      </c>
      <c r="AS35" s="49" t="e">
        <f aca="false">(AM35-AN35)/AM35</f>
        <v>#DIV/0!</v>
      </c>
    </row>
    <row r="36" s="50" customFormat="true" ht="81" hidden="false" customHeight="true" outlineLevel="0" collapsed="false">
      <c r="A36" s="37" t="n">
        <v>26</v>
      </c>
      <c r="B36" s="52"/>
      <c r="C36" s="53"/>
      <c r="D36" s="54"/>
      <c r="E36" s="47"/>
      <c r="F36" s="41"/>
      <c r="G36" s="41" t="n">
        <f aca="false">D36*F36</f>
        <v>0</v>
      </c>
      <c r="H36" s="40"/>
      <c r="I36" s="42"/>
      <c r="J36" s="43"/>
      <c r="K36" s="42"/>
      <c r="L36" s="43"/>
      <c r="M36" s="44"/>
      <c r="N36" s="40"/>
      <c r="O36" s="42"/>
      <c r="P36" s="43"/>
      <c r="Q36" s="42"/>
      <c r="R36" s="43"/>
      <c r="S36" s="41" t="n">
        <f aca="false">D36*M36</f>
        <v>0</v>
      </c>
      <c r="T36" s="43"/>
      <c r="U36" s="45"/>
      <c r="V36" s="46"/>
      <c r="W36" s="42"/>
      <c r="X36" s="43"/>
      <c r="Y36" s="40"/>
      <c r="Z36" s="43"/>
      <c r="AA36" s="47"/>
      <c r="AB36" s="46"/>
      <c r="AC36" s="42"/>
      <c r="AD36" s="43"/>
      <c r="AE36" s="40"/>
      <c r="AF36" s="43"/>
      <c r="AG36" s="43"/>
      <c r="AH36" s="46"/>
      <c r="AI36" s="42"/>
      <c r="AJ36" s="43"/>
      <c r="AK36" s="40"/>
      <c r="AL36" s="43"/>
      <c r="AM36" s="43"/>
      <c r="AN36" s="45" t="n">
        <f aca="false">(AM36+AG36+AA36)/3</f>
        <v>0</v>
      </c>
      <c r="AO36" s="45" t="n">
        <f aca="false">AG36</f>
        <v>0</v>
      </c>
      <c r="AP36" s="48"/>
      <c r="AQ36" s="49" t="e">
        <f aca="false">(AA36-AN36)/AA36</f>
        <v>#DIV/0!</v>
      </c>
      <c r="AR36" s="49" t="e">
        <f aca="false">(AG36-AN36)/AG36</f>
        <v>#DIV/0!</v>
      </c>
      <c r="AS36" s="49" t="e">
        <f aca="false">(AM36-AN36)/AM36</f>
        <v>#DIV/0!</v>
      </c>
    </row>
    <row r="37" s="50" customFormat="true" ht="81" hidden="false" customHeight="true" outlineLevel="0" collapsed="false">
      <c r="A37" s="37" t="n">
        <v>27</v>
      </c>
      <c r="B37" s="52"/>
      <c r="C37" s="53"/>
      <c r="D37" s="54"/>
      <c r="E37" s="47"/>
      <c r="F37" s="41"/>
      <c r="G37" s="41" t="n">
        <f aca="false">D37*F37</f>
        <v>0</v>
      </c>
      <c r="H37" s="40"/>
      <c r="I37" s="42"/>
      <c r="J37" s="43"/>
      <c r="K37" s="42"/>
      <c r="L37" s="43"/>
      <c r="M37" s="44"/>
      <c r="N37" s="40"/>
      <c r="O37" s="42"/>
      <c r="P37" s="43"/>
      <c r="Q37" s="42"/>
      <c r="R37" s="43"/>
      <c r="S37" s="41" t="n">
        <f aca="false">D37*M37</f>
        <v>0</v>
      </c>
      <c r="T37" s="43"/>
      <c r="U37" s="45"/>
      <c r="V37" s="46"/>
      <c r="W37" s="42"/>
      <c r="X37" s="43"/>
      <c r="Y37" s="40"/>
      <c r="Z37" s="43"/>
      <c r="AA37" s="47"/>
      <c r="AB37" s="46"/>
      <c r="AC37" s="42"/>
      <c r="AD37" s="43"/>
      <c r="AE37" s="40"/>
      <c r="AF37" s="43"/>
      <c r="AG37" s="43"/>
      <c r="AH37" s="46"/>
      <c r="AI37" s="42"/>
      <c r="AJ37" s="43"/>
      <c r="AK37" s="40"/>
      <c r="AL37" s="43"/>
      <c r="AM37" s="43"/>
      <c r="AN37" s="45" t="n">
        <f aca="false">(AM37+AG37+AA37)/3</f>
        <v>0</v>
      </c>
      <c r="AO37" s="45" t="n">
        <f aca="false">AG37</f>
        <v>0</v>
      </c>
      <c r="AP37" s="48"/>
      <c r="AQ37" s="49" t="e">
        <f aca="false">(AA37-AN37)/AA37</f>
        <v>#DIV/0!</v>
      </c>
      <c r="AR37" s="49" t="e">
        <f aca="false">(AG37-AN37)/AG37</f>
        <v>#DIV/0!</v>
      </c>
      <c r="AS37" s="49" t="e">
        <f aca="false">(AM37-AN37)/AM37</f>
        <v>#DIV/0!</v>
      </c>
    </row>
    <row r="38" s="50" customFormat="true" ht="81" hidden="false" customHeight="true" outlineLevel="0" collapsed="false">
      <c r="A38" s="37" t="n">
        <v>28</v>
      </c>
      <c r="B38" s="52"/>
      <c r="C38" s="53"/>
      <c r="D38" s="54"/>
      <c r="E38" s="47"/>
      <c r="F38" s="41"/>
      <c r="G38" s="41" t="n">
        <f aca="false">D38*F38</f>
        <v>0</v>
      </c>
      <c r="H38" s="40"/>
      <c r="I38" s="42"/>
      <c r="J38" s="43"/>
      <c r="K38" s="42"/>
      <c r="L38" s="43"/>
      <c r="M38" s="44"/>
      <c r="N38" s="40"/>
      <c r="O38" s="42"/>
      <c r="P38" s="43"/>
      <c r="Q38" s="42"/>
      <c r="R38" s="43"/>
      <c r="S38" s="41" t="n">
        <f aca="false">D38*M38</f>
        <v>0</v>
      </c>
      <c r="T38" s="43"/>
      <c r="U38" s="45"/>
      <c r="V38" s="46"/>
      <c r="W38" s="42"/>
      <c r="X38" s="43"/>
      <c r="Y38" s="40"/>
      <c r="Z38" s="43"/>
      <c r="AA38" s="47"/>
      <c r="AB38" s="46"/>
      <c r="AC38" s="42"/>
      <c r="AD38" s="43"/>
      <c r="AE38" s="40"/>
      <c r="AF38" s="43"/>
      <c r="AG38" s="43"/>
      <c r="AH38" s="46"/>
      <c r="AI38" s="42"/>
      <c r="AJ38" s="43"/>
      <c r="AK38" s="40"/>
      <c r="AL38" s="43"/>
      <c r="AM38" s="43"/>
      <c r="AN38" s="45" t="n">
        <f aca="false">(AM38+AG38+AA38)/3</f>
        <v>0</v>
      </c>
      <c r="AO38" s="45" t="n">
        <f aca="false">AG38</f>
        <v>0</v>
      </c>
      <c r="AP38" s="48"/>
      <c r="AQ38" s="49" t="e">
        <f aca="false">(AA38-AN38)/AA38</f>
        <v>#DIV/0!</v>
      </c>
      <c r="AR38" s="49" t="e">
        <f aca="false">(AG38-AN38)/AG38</f>
        <v>#DIV/0!</v>
      </c>
      <c r="AS38" s="49" t="e">
        <f aca="false">(AM38-AN38)/AM38</f>
        <v>#DIV/0!</v>
      </c>
    </row>
    <row r="39" s="69" customFormat="true" ht="81" hidden="false" customHeight="true" outlineLevel="0" collapsed="false">
      <c r="A39" s="55" t="n">
        <v>29</v>
      </c>
      <c r="B39" s="56"/>
      <c r="C39" s="57"/>
      <c r="D39" s="58"/>
      <c r="E39" s="59"/>
      <c r="F39" s="60"/>
      <c r="G39" s="60" t="n">
        <f aca="false">D39*F39</f>
        <v>0</v>
      </c>
      <c r="H39" s="61"/>
      <c r="I39" s="62"/>
      <c r="J39" s="63"/>
      <c r="K39" s="62"/>
      <c r="L39" s="63"/>
      <c r="M39" s="64"/>
      <c r="N39" s="61"/>
      <c r="O39" s="62"/>
      <c r="P39" s="63"/>
      <c r="Q39" s="62"/>
      <c r="R39" s="63"/>
      <c r="S39" s="60" t="n">
        <f aca="false">D39*M39</f>
        <v>0</v>
      </c>
      <c r="T39" s="63"/>
      <c r="U39" s="65"/>
      <c r="V39" s="66"/>
      <c r="W39" s="62"/>
      <c r="X39" s="63"/>
      <c r="Y39" s="61"/>
      <c r="Z39" s="63"/>
      <c r="AA39" s="59"/>
      <c r="AB39" s="66"/>
      <c r="AC39" s="62"/>
      <c r="AD39" s="63"/>
      <c r="AE39" s="61"/>
      <c r="AF39" s="63"/>
      <c r="AG39" s="63"/>
      <c r="AH39" s="66"/>
      <c r="AI39" s="62"/>
      <c r="AJ39" s="63"/>
      <c r="AK39" s="61"/>
      <c r="AL39" s="63"/>
      <c r="AM39" s="63"/>
      <c r="AN39" s="65" t="n">
        <f aca="false">(AM39+AG39+AA39)/3</f>
        <v>0</v>
      </c>
      <c r="AO39" s="65" t="n">
        <f aca="false">AG39</f>
        <v>0</v>
      </c>
      <c r="AP39" s="67"/>
      <c r="AQ39" s="68" t="e">
        <f aca="false">(AA39-AN39)/AA39</f>
        <v>#DIV/0!</v>
      </c>
      <c r="AR39" s="68" t="e">
        <f aca="false">(AG39-AN39)/AG39</f>
        <v>#DIV/0!</v>
      </c>
      <c r="AS39" s="68" t="e">
        <f aca="false">(AM39-AN39)/AM39</f>
        <v>#DIV/0!</v>
      </c>
    </row>
    <row r="40" s="69" customFormat="true" ht="81" hidden="false" customHeight="true" outlineLevel="0" collapsed="false">
      <c r="A40" s="55" t="n">
        <v>30</v>
      </c>
      <c r="B40" s="56"/>
      <c r="C40" s="57"/>
      <c r="D40" s="58"/>
      <c r="E40" s="59"/>
      <c r="F40" s="60"/>
      <c r="G40" s="60" t="n">
        <f aca="false">D40*F40</f>
        <v>0</v>
      </c>
      <c r="H40" s="61"/>
      <c r="I40" s="62"/>
      <c r="J40" s="63"/>
      <c r="K40" s="62"/>
      <c r="L40" s="63"/>
      <c r="M40" s="64"/>
      <c r="N40" s="61"/>
      <c r="O40" s="62"/>
      <c r="P40" s="63"/>
      <c r="Q40" s="62"/>
      <c r="R40" s="63"/>
      <c r="S40" s="60" t="n">
        <f aca="false">D40*M40</f>
        <v>0</v>
      </c>
      <c r="T40" s="63"/>
      <c r="U40" s="65"/>
      <c r="V40" s="66"/>
      <c r="W40" s="62"/>
      <c r="X40" s="63"/>
      <c r="Y40" s="61"/>
      <c r="Z40" s="63"/>
      <c r="AA40" s="59"/>
      <c r="AB40" s="66"/>
      <c r="AC40" s="62"/>
      <c r="AD40" s="63"/>
      <c r="AE40" s="61"/>
      <c r="AF40" s="63"/>
      <c r="AG40" s="63"/>
      <c r="AH40" s="66"/>
      <c r="AI40" s="62"/>
      <c r="AJ40" s="63"/>
      <c r="AK40" s="61"/>
      <c r="AL40" s="63"/>
      <c r="AM40" s="63"/>
      <c r="AN40" s="65" t="n">
        <f aca="false">(AM40+AG40+AA40)/3</f>
        <v>0</v>
      </c>
      <c r="AO40" s="65" t="n">
        <f aca="false">AG40</f>
        <v>0</v>
      </c>
      <c r="AP40" s="67"/>
      <c r="AQ40" s="68" t="e">
        <f aca="false">(AA40-AN40)/AA40</f>
        <v>#DIV/0!</v>
      </c>
      <c r="AR40" s="68" t="e">
        <f aca="false">(AG40-AN40)/AG40</f>
        <v>#DIV/0!</v>
      </c>
      <c r="AS40" s="68" t="e">
        <f aca="false">(AM40-AN40)/AM40</f>
        <v>#DIV/0!</v>
      </c>
    </row>
    <row r="41" s="69" customFormat="true" ht="81" hidden="false" customHeight="true" outlineLevel="0" collapsed="false">
      <c r="A41" s="55" t="n">
        <v>31</v>
      </c>
      <c r="B41" s="56"/>
      <c r="C41" s="57"/>
      <c r="D41" s="58"/>
      <c r="E41" s="59"/>
      <c r="F41" s="60"/>
      <c r="G41" s="60" t="n">
        <f aca="false">D41*F41</f>
        <v>0</v>
      </c>
      <c r="H41" s="61"/>
      <c r="I41" s="62"/>
      <c r="J41" s="63"/>
      <c r="K41" s="62"/>
      <c r="L41" s="63"/>
      <c r="M41" s="64"/>
      <c r="N41" s="61"/>
      <c r="O41" s="62"/>
      <c r="P41" s="63"/>
      <c r="Q41" s="62"/>
      <c r="R41" s="63"/>
      <c r="S41" s="60" t="n">
        <f aca="false">D41*M41</f>
        <v>0</v>
      </c>
      <c r="T41" s="63"/>
      <c r="U41" s="65"/>
      <c r="V41" s="66"/>
      <c r="W41" s="62"/>
      <c r="X41" s="63"/>
      <c r="Y41" s="61"/>
      <c r="Z41" s="63"/>
      <c r="AA41" s="59"/>
      <c r="AB41" s="66"/>
      <c r="AC41" s="62"/>
      <c r="AD41" s="63"/>
      <c r="AE41" s="61"/>
      <c r="AF41" s="63"/>
      <c r="AG41" s="63"/>
      <c r="AH41" s="66"/>
      <c r="AI41" s="62"/>
      <c r="AJ41" s="63"/>
      <c r="AK41" s="61"/>
      <c r="AL41" s="63"/>
      <c r="AM41" s="63"/>
      <c r="AN41" s="65" t="n">
        <f aca="false">(AM41+AG41+AA41)/3</f>
        <v>0</v>
      </c>
      <c r="AO41" s="65" t="n">
        <f aca="false">AG41</f>
        <v>0</v>
      </c>
      <c r="AP41" s="67"/>
      <c r="AQ41" s="68" t="e">
        <f aca="false">(AA41-AN41)/AA41</f>
        <v>#DIV/0!</v>
      </c>
      <c r="AR41" s="68" t="e">
        <f aca="false">(AG41-AN41)/AG41</f>
        <v>#DIV/0!</v>
      </c>
      <c r="AS41" s="68" t="e">
        <f aca="false">(AM41-AN41)/AM41</f>
        <v>#DIV/0!</v>
      </c>
    </row>
    <row r="42" s="69" customFormat="true" ht="81" hidden="false" customHeight="true" outlineLevel="0" collapsed="false">
      <c r="A42" s="55" t="n">
        <v>32</v>
      </c>
      <c r="B42" s="56"/>
      <c r="C42" s="57"/>
      <c r="D42" s="58"/>
      <c r="E42" s="59"/>
      <c r="F42" s="60"/>
      <c r="G42" s="60" t="n">
        <f aca="false">D42*F42</f>
        <v>0</v>
      </c>
      <c r="H42" s="61"/>
      <c r="I42" s="62"/>
      <c r="J42" s="63"/>
      <c r="K42" s="62"/>
      <c r="L42" s="63"/>
      <c r="M42" s="64"/>
      <c r="N42" s="61"/>
      <c r="O42" s="62"/>
      <c r="P42" s="63"/>
      <c r="Q42" s="62"/>
      <c r="R42" s="63"/>
      <c r="S42" s="60" t="n">
        <f aca="false">D42*M42</f>
        <v>0</v>
      </c>
      <c r="T42" s="63"/>
      <c r="U42" s="65"/>
      <c r="V42" s="66"/>
      <c r="W42" s="62"/>
      <c r="X42" s="63"/>
      <c r="Y42" s="61"/>
      <c r="Z42" s="63"/>
      <c r="AA42" s="59"/>
      <c r="AB42" s="66"/>
      <c r="AC42" s="62"/>
      <c r="AD42" s="63"/>
      <c r="AE42" s="61"/>
      <c r="AF42" s="63"/>
      <c r="AG42" s="63"/>
      <c r="AH42" s="66"/>
      <c r="AI42" s="62"/>
      <c r="AJ42" s="63"/>
      <c r="AK42" s="61"/>
      <c r="AL42" s="63"/>
      <c r="AM42" s="63"/>
      <c r="AN42" s="65" t="n">
        <f aca="false">(AM42+AG42+AA42)/3</f>
        <v>0</v>
      </c>
      <c r="AO42" s="65" t="n">
        <f aca="false">AG42</f>
        <v>0</v>
      </c>
      <c r="AP42" s="67"/>
      <c r="AQ42" s="68" t="e">
        <f aca="false">(AA42-AN42)/AA42</f>
        <v>#DIV/0!</v>
      </c>
      <c r="AR42" s="68" t="e">
        <f aca="false">(AG42-AN42)/AG42</f>
        <v>#DIV/0!</v>
      </c>
      <c r="AS42" s="68" t="e">
        <f aca="false">(AM42-AN42)/AM42</f>
        <v>#DIV/0!</v>
      </c>
    </row>
    <row r="43" s="3" customFormat="true" ht="12.75" hidden="false" customHeight="false" outlineLevel="0" collapsed="false">
      <c r="A43" s="70"/>
      <c r="B43" s="71"/>
      <c r="C43" s="71"/>
      <c r="D43" s="71"/>
      <c r="E43" s="71"/>
      <c r="F43" s="72" t="s">
        <v>78</v>
      </c>
      <c r="G43" s="72" t="n">
        <f aca="false">SUM(G11:G42)</f>
        <v>381335.466666667</v>
      </c>
      <c r="H43" s="71"/>
      <c r="I43" s="71"/>
      <c r="J43" s="71"/>
      <c r="K43" s="71"/>
      <c r="L43" s="71"/>
      <c r="M43" s="72" t="s">
        <v>79</v>
      </c>
      <c r="N43" s="71"/>
      <c r="O43" s="71"/>
      <c r="P43" s="71"/>
      <c r="Q43" s="71"/>
      <c r="R43" s="71"/>
      <c r="S43" s="72" t="n">
        <f aca="false">SUM(S11:S42)</f>
        <v>417245.123261333</v>
      </c>
      <c r="T43" s="71"/>
      <c r="U43" s="71"/>
      <c r="V43" s="71"/>
      <c r="W43" s="71"/>
      <c r="X43" s="71"/>
      <c r="Y43" s="71"/>
      <c r="Z43" s="71"/>
      <c r="AA43" s="71"/>
      <c r="AB43" s="71"/>
      <c r="AC43" s="71"/>
      <c r="AD43" s="71"/>
      <c r="AE43" s="71"/>
      <c r="AF43" s="71"/>
      <c r="AG43" s="71"/>
      <c r="AH43" s="71"/>
      <c r="AI43" s="71"/>
      <c r="AJ43" s="71"/>
      <c r="AK43" s="71"/>
      <c r="AL43" s="71"/>
      <c r="AM43" s="71"/>
      <c r="AN43" s="71"/>
      <c r="AO43" s="71"/>
      <c r="AP43" s="71"/>
    </row>
    <row r="44" s="3" customFormat="true" ht="12.75" hidden="false" customHeight="false" outlineLevel="0" collapsed="false">
      <c r="A44" s="70"/>
      <c r="B44" s="71"/>
      <c r="C44" s="71"/>
      <c r="D44" s="71"/>
      <c r="E44" s="71"/>
      <c r="F44" s="72"/>
      <c r="G44" s="72"/>
      <c r="H44" s="71"/>
      <c r="I44" s="71"/>
      <c r="J44" s="71"/>
      <c r="K44" s="71"/>
      <c r="L44" s="71"/>
      <c r="M44" s="72"/>
      <c r="N44" s="71"/>
      <c r="O44" s="71"/>
      <c r="P44" s="71"/>
      <c r="Q44" s="71"/>
      <c r="R44" s="71"/>
      <c r="S44" s="72"/>
      <c r="T44" s="71"/>
      <c r="U44" s="71"/>
      <c r="V44" s="71"/>
      <c r="W44" s="71"/>
      <c r="X44" s="71"/>
      <c r="Y44" s="71"/>
      <c r="Z44" s="71"/>
      <c r="AA44" s="71"/>
      <c r="AB44" s="71"/>
      <c r="AC44" s="71"/>
      <c r="AD44" s="71"/>
      <c r="AE44" s="71"/>
      <c r="AF44" s="71"/>
      <c r="AG44" s="71"/>
      <c r="AH44" s="71"/>
      <c r="AI44" s="71"/>
      <c r="AJ44" s="71"/>
      <c r="AK44" s="71"/>
      <c r="AL44" s="71"/>
      <c r="AM44" s="71"/>
      <c r="AN44" s="71"/>
      <c r="AO44" s="71"/>
      <c r="AP44" s="71"/>
    </row>
    <row r="45" s="3" customFormat="true" ht="12.75" hidden="false" customHeight="false" outlineLevel="0" collapsed="false">
      <c r="A45" s="70"/>
      <c r="B45" s="73"/>
      <c r="C45" s="73"/>
      <c r="D45" s="73"/>
      <c r="E45" s="73"/>
      <c r="F45" s="73"/>
      <c r="G45" s="74"/>
      <c r="H45" s="75"/>
      <c r="I45" s="71"/>
      <c r="J45" s="71"/>
      <c r="K45" s="71"/>
      <c r="L45" s="71"/>
      <c r="M45" s="72"/>
      <c r="N45" s="71"/>
      <c r="O45" s="71"/>
      <c r="P45" s="71"/>
      <c r="Q45" s="71"/>
      <c r="R45" s="71"/>
      <c r="S45" s="72"/>
      <c r="T45" s="71"/>
      <c r="U45" s="71"/>
      <c r="V45" s="71"/>
      <c r="W45" s="71"/>
      <c r="X45" s="71"/>
      <c r="Y45" s="71"/>
      <c r="Z45" s="71"/>
      <c r="AA45" s="71"/>
      <c r="AB45" s="71"/>
      <c r="AC45" s="71"/>
      <c r="AD45" s="71"/>
      <c r="AE45" s="71"/>
      <c r="AF45" s="71"/>
      <c r="AG45" s="71"/>
      <c r="AH45" s="71"/>
      <c r="AI45" s="71"/>
      <c r="AJ45" s="71"/>
      <c r="AK45" s="71"/>
      <c r="AL45" s="71"/>
      <c r="AM45" s="71"/>
      <c r="AN45" s="71"/>
      <c r="AO45" s="71"/>
      <c r="AP45" s="71"/>
    </row>
    <row r="46" s="3" customFormat="true" ht="12.75" hidden="false" customHeight="false" outlineLevel="0" collapsed="false">
      <c r="A46" s="70"/>
      <c r="B46" s="71"/>
      <c r="C46" s="71"/>
      <c r="D46" s="71"/>
      <c r="E46" s="71" t="s">
        <v>80</v>
      </c>
      <c r="F46" s="72"/>
      <c r="G46" s="72"/>
      <c r="H46" s="75"/>
      <c r="I46" s="71"/>
      <c r="J46" s="71"/>
      <c r="K46" s="71"/>
      <c r="L46" s="71"/>
      <c r="M46" s="72"/>
      <c r="N46" s="71"/>
      <c r="O46" s="71"/>
      <c r="P46" s="71"/>
      <c r="Q46" s="71"/>
      <c r="R46" s="71"/>
      <c r="S46" s="72"/>
      <c r="T46" s="71"/>
      <c r="U46" s="71"/>
      <c r="V46" s="71"/>
      <c r="W46" s="71"/>
      <c r="X46" s="71"/>
      <c r="Y46" s="71"/>
      <c r="Z46" s="71"/>
      <c r="AA46" s="71"/>
      <c r="AB46" s="71"/>
      <c r="AC46" s="71"/>
      <c r="AD46" s="71"/>
      <c r="AE46" s="71"/>
      <c r="AF46" s="71"/>
      <c r="AG46" s="71"/>
      <c r="AH46" s="71"/>
      <c r="AI46" s="71"/>
      <c r="AJ46" s="71"/>
      <c r="AK46" s="71"/>
      <c r="AL46" s="71"/>
      <c r="AM46" s="71"/>
      <c r="AN46" s="71"/>
      <c r="AO46" s="71"/>
      <c r="AP46" s="71"/>
    </row>
    <row r="47" s="3" customFormat="true" ht="12.75" hidden="true" customHeight="false" outlineLevel="0" collapsed="false">
      <c r="A47" s="70"/>
      <c r="B47" s="71"/>
      <c r="C47" s="71"/>
      <c r="D47" s="71"/>
      <c r="E47" s="71"/>
      <c r="F47" s="72"/>
      <c r="G47" s="72"/>
      <c r="H47" s="75" t="s">
        <v>81</v>
      </c>
      <c r="I47" s="71"/>
      <c r="J47" s="71"/>
      <c r="K47" s="71"/>
      <c r="L47" s="71"/>
      <c r="M47" s="72"/>
      <c r="N47" s="71"/>
      <c r="O47" s="71"/>
      <c r="P47" s="71"/>
      <c r="Q47" s="71"/>
      <c r="R47" s="71"/>
      <c r="S47" s="72"/>
      <c r="T47" s="71"/>
      <c r="U47" s="71"/>
      <c r="V47" s="71"/>
      <c r="W47" s="71"/>
      <c r="X47" s="71"/>
      <c r="Y47" s="71"/>
      <c r="Z47" s="71"/>
      <c r="AA47" s="71"/>
      <c r="AB47" s="71"/>
      <c r="AC47" s="71"/>
      <c r="AD47" s="71"/>
      <c r="AE47" s="71"/>
      <c r="AF47" s="71"/>
      <c r="AG47" s="71"/>
      <c r="AH47" s="71"/>
      <c r="AI47" s="71"/>
      <c r="AJ47" s="71"/>
      <c r="AK47" s="71"/>
      <c r="AL47" s="71"/>
      <c r="AM47" s="71"/>
      <c r="AN47" s="71"/>
      <c r="AO47" s="71"/>
      <c r="AP47" s="71"/>
    </row>
    <row r="48" s="3" customFormat="true" ht="12.75" hidden="true" customHeight="false" outlineLevel="0" collapsed="false">
      <c r="A48" s="70"/>
      <c r="B48" s="71"/>
      <c r="C48" s="71"/>
      <c r="D48" s="71"/>
      <c r="E48" s="71"/>
      <c r="F48" s="72"/>
      <c r="G48" s="72"/>
      <c r="H48" s="71"/>
      <c r="I48" s="71"/>
      <c r="J48" s="71"/>
      <c r="K48" s="71"/>
      <c r="L48" s="71"/>
      <c r="M48" s="72"/>
      <c r="N48" s="71"/>
      <c r="O48" s="71"/>
      <c r="P48" s="71"/>
      <c r="Q48" s="71"/>
      <c r="R48" s="71"/>
      <c r="S48" s="72"/>
      <c r="T48" s="71"/>
      <c r="U48" s="71"/>
      <c r="V48" s="71"/>
      <c r="W48" s="71"/>
      <c r="X48" s="71"/>
      <c r="Y48" s="71"/>
      <c r="Z48" s="71"/>
      <c r="AA48" s="71"/>
      <c r="AB48" s="71"/>
      <c r="AC48" s="71"/>
      <c r="AD48" s="71"/>
      <c r="AE48" s="71"/>
      <c r="AF48" s="71"/>
      <c r="AG48" s="71"/>
      <c r="AH48" s="71"/>
      <c r="AI48" s="71"/>
      <c r="AJ48" s="71"/>
      <c r="AK48" s="71"/>
      <c r="AL48" s="71"/>
      <c r="AM48" s="71"/>
      <c r="AN48" s="71"/>
      <c r="AO48" s="71"/>
      <c r="AP48" s="71"/>
    </row>
    <row r="49" s="3" customFormat="true" ht="24.75" hidden="true" customHeight="true" outlineLevel="0" collapsed="false">
      <c r="A49" s="76" t="s">
        <v>82</v>
      </c>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1"/>
    </row>
    <row r="50" s="3" customFormat="true" ht="39" hidden="true" customHeight="true" outlineLevel="0" collapsed="false">
      <c r="A50" s="76" t="s">
        <v>83</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7"/>
    </row>
    <row r="51" s="3" customFormat="true" ht="21" hidden="true" customHeight="true" outlineLevel="0" collapsed="false">
      <c r="A51" s="76" t="s">
        <v>84</v>
      </c>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1"/>
    </row>
    <row r="52" s="3" customFormat="true" ht="22.5" hidden="true" customHeight="true" outlineLevel="0" collapsed="false">
      <c r="A52" s="76" t="s">
        <v>85</v>
      </c>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1"/>
    </row>
    <row r="53" s="3" customFormat="true" ht="24" hidden="true" customHeight="true" outlineLevel="0" collapsed="false">
      <c r="A53" s="76" t="s">
        <v>86</v>
      </c>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1"/>
    </row>
    <row r="54" s="3" customFormat="true" ht="48.75" hidden="true" customHeight="true" outlineLevel="0" collapsed="false">
      <c r="A54" s="76" t="s">
        <v>87</v>
      </c>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1"/>
    </row>
    <row r="55" s="3" customFormat="true" ht="53.25" hidden="true" customHeight="true" outlineLevel="0" collapsed="false">
      <c r="A55" s="76" t="s">
        <v>88</v>
      </c>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1"/>
    </row>
    <row r="56" s="3" customFormat="true" ht="24" hidden="true" customHeight="true" outlineLevel="0" collapsed="false">
      <c r="A56" s="76" t="s">
        <v>89</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1"/>
    </row>
    <row r="57" s="3" customFormat="true" ht="114" hidden="true" customHeight="true" outlineLevel="0" collapsed="false">
      <c r="A57" s="76" t="s">
        <v>90</v>
      </c>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1"/>
    </row>
  </sheetData>
  <autoFilter ref="B9:AP57"/>
  <mergeCells count="28">
    <mergeCell ref="A3:AO3"/>
    <mergeCell ref="A5:AP5"/>
    <mergeCell ref="A7:A9"/>
    <mergeCell ref="B7:B9"/>
    <mergeCell ref="C7:C9"/>
    <mergeCell ref="D7:D9"/>
    <mergeCell ref="E7:T7"/>
    <mergeCell ref="U7:U9"/>
    <mergeCell ref="V7:AM7"/>
    <mergeCell ref="AN7:AN9"/>
    <mergeCell ref="AO7:AO9"/>
    <mergeCell ref="AP7:AP9"/>
    <mergeCell ref="E8:F8"/>
    <mergeCell ref="H8:M8"/>
    <mergeCell ref="N8:T8"/>
    <mergeCell ref="V8:AA8"/>
    <mergeCell ref="AB8:AG8"/>
    <mergeCell ref="AH8:AM8"/>
    <mergeCell ref="B45:F45"/>
    <mergeCell ref="A49:AO49"/>
    <mergeCell ref="A50:AO50"/>
    <mergeCell ref="A51:AO51"/>
    <mergeCell ref="A52:AO52"/>
    <mergeCell ref="A53:AO53"/>
    <mergeCell ref="A54:AO54"/>
    <mergeCell ref="A55:AO55"/>
    <mergeCell ref="A56:AO56"/>
    <mergeCell ref="A57:AO57"/>
  </mergeCells>
  <hyperlinks>
    <hyperlink ref="V13" r:id="rId1" display="https://www.aquateka.ru/?cat=products&amp;prod=himicheskaya-produkciya-vertolin-74-sredstvo-moyushee-tehnicheskoe-5-l-650205"/>
    <hyperlink ref="AB13" r:id="rId2" display="https://samara.harat.ru/catalog/1613879-vertolin-74-marka-a"/>
    <hyperlink ref="V19" r:id="rId3" display="https://gms1520.ru/product/rezinovye-rukava/rukava-napornye/g-iv-10-32-47-khl-gost-18698-79/"/>
    <hyperlink ref="AB19" r:id="rId4" display="https://www.rezina-evraz.ru/goods/231179733-rukav_g_iv_10_32_47_khl_gost_18698_79"/>
    <hyperlink ref="V20" r:id="rId5" display="https://www.beoil.ru/smazki/termostoykie/politerm-s-1-18-kg"/>
    <hyperlink ref="AB20" r:id="rId6" display="https://snab-n.ru/catalog/smazki/politerm-s-1-0-8-kg/"/>
    <hyperlink ref="V21" r:id="rId7" display="https://ivatex.ru/teh-tkani/belting-bf-bd-2030/belting-bf-bd-art-2030-140-gost-332-91-1/"/>
    <hyperlink ref="AB21" r:id="rId8" display="https://rostexika.ru/p/753645734-belting-art-2030-sh-110-sm/"/>
    <hyperlink ref="E23" r:id="rId9" display="https://nn.vseinstrumenti.ru/product/muftovaya-golovka-prestizh-gm-50-779083/"/>
    <hyperlink ref="V23" r:id="rId10" display="https://www.magazin01.ru/catalog/rukava-inventar/Stvoly-pojarnye-i-golovki-soedinitelnye/Golovki-napornye/Golovka-GM-50-latun/"/>
    <hyperlink ref="AB23" r:id="rId11" display="https://www.hidrocontrol.ru/products/golovka-napornaya-legmash-50-mm-gm-50-aliuminii-muftovaya"/>
  </hyperlinks>
  <printOptions headings="false" gridLines="false" gridLinesSet="true" horizontalCentered="false" verticalCentered="false"/>
  <pageMargins left="0.25" right="0.25"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 manualBreakCount="1">
    <brk id="13" man="true" max="16383" min="0"/>
  </rowBreaks>
  <drawing r:id="rId1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103"/>
  <sheetViews>
    <sheetView showFormulas="false" showGridLines="true" showRowColHeaders="true" showZeros="true" rightToLeft="false" tabSelected="true" showOutlineSymbols="true" defaultGridColor="true" view="normal" topLeftCell="A32" colorId="64" zoomScale="85" zoomScaleNormal="85" zoomScalePageLayoutView="100" workbookViewId="0">
      <selection pane="topLeft" activeCell="AQ1" activeCellId="0" sqref="E1:AQ1048576"/>
    </sheetView>
  </sheetViews>
  <sheetFormatPr defaultColWidth="8.2890625" defaultRowHeight="14.45" zeroHeight="false" outlineLevelRow="0" outlineLevelCol="0"/>
  <cols>
    <col collapsed="false" customWidth="true" hidden="false" outlineLevel="0" max="1" min="1" style="78" width="7.29"/>
    <col collapsed="false" customWidth="true" hidden="false" outlineLevel="0" max="2" min="2" style="78" width="37.42"/>
    <col collapsed="false" customWidth="true" hidden="false" outlineLevel="0" max="3" min="3" style="79" width="14.29"/>
    <col collapsed="false" customWidth="true" hidden="false" outlineLevel="0" max="4" min="4" style="79" width="16"/>
    <col collapsed="false" customWidth="true" hidden="false" outlineLevel="0" max="5" min="5" style="78" width="20.29"/>
    <col collapsed="false" customWidth="true" hidden="false" outlineLevel="0" max="6" min="6" style="78" width="17.57"/>
    <col collapsed="false" customWidth="true" hidden="false" outlineLevel="0" max="7" min="7" style="78" width="17.42"/>
    <col collapsed="false" customWidth="true" hidden="false" outlineLevel="0" max="8" min="8" style="78" width="19"/>
    <col collapsed="false" customWidth="true" hidden="false" outlineLevel="0" max="9" min="9" style="78" width="16.29"/>
    <col collapsed="false" customWidth="true" hidden="false" outlineLevel="0" max="10" min="10" style="78" width="24.29"/>
    <col collapsed="false" customWidth="true" hidden="false" outlineLevel="0" max="11" min="11" style="78" width="17.57"/>
    <col collapsed="false" customWidth="true" hidden="false" outlineLevel="0" max="12" min="12" style="80" width="17.29"/>
    <col collapsed="false" customWidth="true" hidden="false" outlineLevel="0" max="13" min="13" style="78" width="19.71"/>
    <col collapsed="false" customWidth="true" hidden="false" outlineLevel="0" max="14" min="14" style="78" width="21.84"/>
    <col collapsed="false" customWidth="true" hidden="false" outlineLevel="0" max="16" min="15" style="78" width="40.71"/>
    <col collapsed="false" customWidth="true" hidden="false" outlineLevel="0" max="35" min="17" style="78" width="9.14"/>
  </cols>
  <sheetData>
    <row r="1" customFormat="false" ht="23.25" hidden="false" customHeight="true" outlineLevel="0" collapsed="false">
      <c r="A1" s="81" t="s">
        <v>91</v>
      </c>
      <c r="B1" s="81"/>
      <c r="C1" s="81"/>
      <c r="D1" s="81"/>
      <c r="E1" s="81"/>
      <c r="F1" s="81"/>
      <c r="G1" s="81"/>
      <c r="H1" s="81"/>
      <c r="I1" s="81"/>
      <c r="J1" s="81"/>
      <c r="K1" s="81"/>
      <c r="L1" s="81"/>
      <c r="M1" s="81"/>
      <c r="N1" s="81"/>
      <c r="O1" s="81"/>
      <c r="P1" s="81"/>
    </row>
    <row r="2" customFormat="false" ht="23.25" hidden="false" customHeight="true" outlineLevel="0" collapsed="false">
      <c r="A2" s="81" t="s">
        <v>92</v>
      </c>
      <c r="B2" s="81"/>
      <c r="C2" s="81"/>
      <c r="D2" s="81"/>
      <c r="E2" s="81"/>
      <c r="F2" s="81"/>
      <c r="G2" s="81"/>
      <c r="H2" s="81"/>
      <c r="I2" s="81"/>
      <c r="J2" s="81"/>
      <c r="K2" s="81"/>
      <c r="L2" s="81"/>
      <c r="M2" s="81"/>
      <c r="N2" s="81"/>
      <c r="O2" s="81"/>
      <c r="P2" s="81"/>
    </row>
    <row r="3" customFormat="false" ht="25.5" hidden="false" customHeight="true" outlineLevel="0" collapsed="false">
      <c r="A3" s="82" t="s">
        <v>93</v>
      </c>
      <c r="B3" s="82"/>
      <c r="C3" s="82"/>
      <c r="D3" s="82"/>
      <c r="E3" s="82"/>
      <c r="F3" s="82"/>
      <c r="G3" s="82"/>
      <c r="H3" s="82"/>
      <c r="I3" s="82"/>
      <c r="J3" s="82"/>
      <c r="K3" s="82"/>
      <c r="L3" s="82"/>
      <c r="M3" s="82"/>
      <c r="N3" s="82"/>
      <c r="O3" s="82"/>
      <c r="P3" s="82"/>
    </row>
    <row r="4" customFormat="false" ht="17.25" hidden="false" customHeight="true" outlineLevel="0" collapsed="false">
      <c r="A4" s="83"/>
      <c r="B4" s="83"/>
      <c r="C4" s="84"/>
      <c r="D4" s="84"/>
      <c r="E4" s="83"/>
      <c r="F4" s="83"/>
      <c r="G4" s="83"/>
      <c r="H4" s="83"/>
      <c r="I4" s="83"/>
      <c r="J4" s="83"/>
      <c r="K4" s="83"/>
      <c r="L4" s="85"/>
      <c r="M4" s="83"/>
      <c r="N4" s="86"/>
      <c r="O4" s="86"/>
      <c r="P4" s="86"/>
    </row>
    <row r="5" customFormat="false" ht="28.5" hidden="false" customHeight="true" outlineLevel="0" collapsed="false">
      <c r="A5" s="87" t="s">
        <v>94</v>
      </c>
      <c r="B5" s="87"/>
      <c r="C5" s="87"/>
      <c r="D5" s="87"/>
      <c r="E5" s="87"/>
      <c r="F5" s="87"/>
      <c r="G5" s="87"/>
      <c r="H5" s="87"/>
      <c r="I5" s="87"/>
      <c r="J5" s="87"/>
      <c r="K5" s="87"/>
      <c r="L5" s="87"/>
      <c r="M5" s="87"/>
      <c r="N5" s="87"/>
      <c r="O5" s="87"/>
      <c r="P5" s="87"/>
      <c r="Q5" s="86"/>
      <c r="R5" s="86"/>
      <c r="S5" s="86"/>
      <c r="T5" s="86"/>
      <c r="U5" s="86"/>
      <c r="V5" s="86"/>
      <c r="W5" s="86"/>
      <c r="X5" s="86"/>
      <c r="Y5" s="86"/>
      <c r="Z5" s="86"/>
      <c r="AA5" s="86"/>
      <c r="AB5" s="86"/>
      <c r="AC5" s="86"/>
      <c r="AD5" s="86"/>
      <c r="AE5" s="86"/>
      <c r="AF5" s="86"/>
      <c r="AG5" s="86"/>
      <c r="AH5" s="86"/>
      <c r="AI5" s="86"/>
    </row>
    <row r="6" customFormat="false" ht="15" hidden="false" customHeight="false" outlineLevel="0" collapsed="false">
      <c r="A6" s="86"/>
      <c r="B6" s="86"/>
      <c r="C6" s="84"/>
      <c r="D6" s="84"/>
      <c r="E6" s="86"/>
      <c r="F6" s="86"/>
      <c r="G6" s="86"/>
      <c r="H6" s="86"/>
      <c r="I6" s="86"/>
      <c r="J6" s="86"/>
      <c r="K6" s="86"/>
      <c r="L6" s="88"/>
      <c r="M6" s="86"/>
      <c r="N6" s="86"/>
      <c r="O6" s="86"/>
      <c r="P6" s="86"/>
      <c r="Q6" s="86"/>
      <c r="R6" s="86"/>
      <c r="S6" s="86"/>
      <c r="T6" s="86"/>
      <c r="U6" s="86"/>
      <c r="V6" s="86"/>
      <c r="W6" s="86"/>
      <c r="X6" s="86"/>
      <c r="Y6" s="86"/>
      <c r="Z6" s="86"/>
      <c r="AA6" s="86"/>
      <c r="AB6" s="86"/>
      <c r="AC6" s="86"/>
      <c r="AD6" s="86"/>
      <c r="AE6" s="86"/>
      <c r="AF6" s="86"/>
      <c r="AG6" s="86"/>
      <c r="AH6" s="86"/>
      <c r="AI6" s="86"/>
    </row>
    <row r="7" customFormat="false" ht="40.5" hidden="false" customHeight="true" outlineLevel="0" collapsed="false">
      <c r="A7" s="89" t="s">
        <v>1</v>
      </c>
      <c r="B7" s="89" t="s">
        <v>95</v>
      </c>
      <c r="C7" s="89" t="s">
        <v>3</v>
      </c>
      <c r="D7" s="89" t="s">
        <v>4</v>
      </c>
      <c r="E7" s="90"/>
      <c r="F7" s="90"/>
      <c r="G7" s="90"/>
      <c r="H7" s="90"/>
      <c r="I7" s="90"/>
      <c r="J7" s="90"/>
      <c r="K7" s="90"/>
      <c r="L7" s="90"/>
      <c r="M7" s="90"/>
      <c r="N7" s="91"/>
      <c r="O7" s="91"/>
      <c r="P7" s="89"/>
      <c r="Q7" s="86"/>
      <c r="R7" s="86"/>
      <c r="S7" s="86"/>
      <c r="T7" s="86"/>
      <c r="U7" s="86"/>
      <c r="V7" s="86"/>
      <c r="W7" s="86"/>
      <c r="X7" s="86"/>
      <c r="Y7" s="86"/>
      <c r="Z7" s="86"/>
      <c r="AA7" s="86"/>
      <c r="AB7" s="86"/>
      <c r="AC7" s="86"/>
      <c r="AD7" s="86"/>
      <c r="AE7" s="86"/>
      <c r="AF7" s="86"/>
      <c r="AG7" s="86"/>
      <c r="AH7" s="86"/>
      <c r="AI7" s="86"/>
    </row>
    <row r="8" customFormat="false" ht="105.75" hidden="false" customHeight="true" outlineLevel="0" collapsed="false">
      <c r="A8" s="89"/>
      <c r="B8" s="89"/>
      <c r="C8" s="89"/>
      <c r="D8" s="89"/>
      <c r="E8" s="90"/>
      <c r="F8" s="90"/>
      <c r="G8" s="90"/>
      <c r="H8" s="90"/>
      <c r="I8" s="90"/>
      <c r="J8" s="90"/>
      <c r="K8" s="90"/>
      <c r="L8" s="92"/>
      <c r="M8" s="90"/>
      <c r="N8" s="91"/>
      <c r="O8" s="91"/>
      <c r="P8" s="89"/>
      <c r="Q8" s="86"/>
      <c r="R8" s="93"/>
      <c r="S8" s="93"/>
      <c r="T8" s="93"/>
      <c r="U8" s="86"/>
      <c r="V8" s="86"/>
      <c r="W8" s="86"/>
      <c r="X8" s="86"/>
      <c r="Y8" s="86"/>
      <c r="Z8" s="86"/>
      <c r="AA8" s="86"/>
      <c r="AB8" s="86"/>
      <c r="AC8" s="86"/>
      <c r="AD8" s="86"/>
      <c r="AE8" s="86"/>
      <c r="AF8" s="86"/>
      <c r="AG8" s="86"/>
      <c r="AH8" s="86"/>
      <c r="AI8" s="86"/>
    </row>
    <row r="9" customFormat="false" ht="25.5" hidden="false" customHeight="true" outlineLevel="0" collapsed="false">
      <c r="A9" s="94" t="n">
        <v>1</v>
      </c>
      <c r="B9" s="95" t="n">
        <v>2</v>
      </c>
      <c r="C9" s="95" t="n">
        <v>3</v>
      </c>
      <c r="D9" s="95" t="n">
        <v>4</v>
      </c>
      <c r="E9" s="95"/>
      <c r="F9" s="95"/>
      <c r="G9" s="95"/>
      <c r="H9" s="95"/>
      <c r="I9" s="95"/>
      <c r="J9" s="95"/>
      <c r="K9" s="95"/>
      <c r="L9" s="96"/>
      <c r="M9" s="95"/>
      <c r="N9" s="95"/>
      <c r="O9" s="95"/>
      <c r="P9" s="95"/>
      <c r="Q9" s="97"/>
      <c r="R9" s="97"/>
      <c r="S9" s="97"/>
      <c r="T9" s="97"/>
      <c r="U9" s="97"/>
      <c r="V9" s="97"/>
      <c r="W9" s="97"/>
      <c r="X9" s="97"/>
      <c r="Y9" s="97"/>
      <c r="Z9" s="97"/>
      <c r="AA9" s="97"/>
      <c r="AB9" s="97"/>
      <c r="AC9" s="97"/>
      <c r="AD9" s="97"/>
      <c r="AE9" s="97"/>
      <c r="AF9" s="97"/>
      <c r="AG9" s="97"/>
      <c r="AH9" s="97"/>
      <c r="AI9" s="97"/>
    </row>
    <row r="10" s="110" customFormat="true" ht="51.75" hidden="false" customHeight="true" outlineLevel="0" collapsed="false">
      <c r="A10" s="98" t="n">
        <v>1</v>
      </c>
      <c r="B10" s="99" t="s">
        <v>96</v>
      </c>
      <c r="C10" s="99" t="s">
        <v>97</v>
      </c>
      <c r="D10" s="100" t="n">
        <f aca="false">10+10+30+10+10+30+10+10</f>
        <v>120</v>
      </c>
      <c r="E10" s="101"/>
      <c r="F10" s="102"/>
      <c r="G10" s="103"/>
      <c r="H10" s="101"/>
      <c r="I10" s="104"/>
      <c r="J10" s="103"/>
      <c r="K10" s="101"/>
      <c r="L10" s="102"/>
      <c r="M10" s="103"/>
      <c r="N10" s="105"/>
      <c r="O10" s="106"/>
      <c r="P10" s="107"/>
      <c r="Q10" s="108"/>
      <c r="R10" s="109"/>
      <c r="S10" s="109"/>
      <c r="T10" s="109"/>
      <c r="U10" s="108"/>
      <c r="V10" s="108"/>
      <c r="W10" s="108"/>
      <c r="X10" s="108"/>
      <c r="Y10" s="108"/>
      <c r="Z10" s="108"/>
      <c r="AA10" s="108"/>
      <c r="AB10" s="108"/>
      <c r="AC10" s="108"/>
      <c r="AD10" s="108"/>
      <c r="AE10" s="108"/>
      <c r="AF10" s="108"/>
      <c r="AG10" s="108"/>
      <c r="AH10" s="108"/>
      <c r="AI10" s="108"/>
    </row>
    <row r="11" customFormat="false" ht="38.25" hidden="false" customHeight="true" outlineLevel="0" collapsed="false">
      <c r="A11" s="94" t="n">
        <v>2</v>
      </c>
      <c r="B11" s="111" t="s">
        <v>98</v>
      </c>
      <c r="C11" s="111" t="s">
        <v>97</v>
      </c>
      <c r="D11" s="112" t="n">
        <f aca="false">5</f>
        <v>5</v>
      </c>
      <c r="E11" s="113"/>
      <c r="F11" s="114"/>
      <c r="G11" s="114"/>
      <c r="H11" s="115"/>
      <c r="I11" s="114"/>
      <c r="J11" s="114"/>
      <c r="K11" s="116"/>
      <c r="L11" s="114"/>
      <c r="M11" s="114"/>
      <c r="N11" s="117"/>
      <c r="O11" s="107"/>
      <c r="P11" s="107"/>
      <c r="Q11" s="83"/>
      <c r="R11" s="118"/>
      <c r="S11" s="118"/>
      <c r="T11" s="118"/>
      <c r="U11" s="83"/>
      <c r="V11" s="83"/>
      <c r="W11" s="83"/>
      <c r="X11" s="83"/>
      <c r="Y11" s="83"/>
      <c r="Z11" s="83"/>
      <c r="AA11" s="83"/>
      <c r="AB11" s="83"/>
      <c r="AC11" s="83"/>
      <c r="AD11" s="83"/>
      <c r="AE11" s="83"/>
      <c r="AF11" s="83"/>
      <c r="AG11" s="83"/>
      <c r="AH11" s="83"/>
      <c r="AI11" s="83"/>
    </row>
    <row r="12" customFormat="false" ht="38.25" hidden="false" customHeight="true" outlineLevel="0" collapsed="false">
      <c r="A12" s="94" t="n">
        <v>3</v>
      </c>
      <c r="B12" s="111" t="s">
        <v>99</v>
      </c>
      <c r="C12" s="111" t="s">
        <v>97</v>
      </c>
      <c r="D12" s="112" t="n">
        <f aca="false">10</f>
        <v>10</v>
      </c>
      <c r="E12" s="119"/>
      <c r="F12" s="114"/>
      <c r="G12" s="114"/>
      <c r="H12" s="115"/>
      <c r="I12" s="114"/>
      <c r="J12" s="114"/>
      <c r="K12" s="120"/>
      <c r="L12" s="114"/>
      <c r="M12" s="114"/>
      <c r="N12" s="117"/>
      <c r="O12" s="107"/>
      <c r="P12" s="107"/>
      <c r="Q12" s="83"/>
      <c r="R12" s="118"/>
      <c r="S12" s="118"/>
      <c r="T12" s="118"/>
      <c r="U12" s="83"/>
      <c r="V12" s="83"/>
      <c r="W12" s="83"/>
      <c r="X12" s="83"/>
      <c r="Y12" s="83"/>
      <c r="Z12" s="83"/>
      <c r="AA12" s="83"/>
      <c r="AB12" s="83"/>
      <c r="AC12" s="83"/>
      <c r="AD12" s="83"/>
      <c r="AE12" s="83"/>
      <c r="AF12" s="83"/>
      <c r="AG12" s="83"/>
      <c r="AH12" s="83"/>
      <c r="AI12" s="83"/>
    </row>
    <row r="13" customFormat="false" ht="57" hidden="false" customHeight="true" outlineLevel="0" collapsed="false">
      <c r="A13" s="94" t="n">
        <v>4</v>
      </c>
      <c r="B13" s="121" t="s">
        <v>100</v>
      </c>
      <c r="C13" s="121" t="s">
        <v>97</v>
      </c>
      <c r="D13" s="122" t="n">
        <f aca="false">9</f>
        <v>9</v>
      </c>
      <c r="E13" s="123"/>
      <c r="F13" s="124"/>
      <c r="G13" s="124"/>
      <c r="H13" s="125"/>
      <c r="I13" s="124"/>
      <c r="J13" s="124"/>
      <c r="K13" s="125"/>
      <c r="L13" s="124"/>
      <c r="M13" s="124"/>
      <c r="N13" s="117"/>
      <c r="O13" s="107"/>
      <c r="P13" s="107"/>
      <c r="Q13" s="83"/>
      <c r="R13" s="118"/>
      <c r="S13" s="118"/>
      <c r="T13" s="118"/>
      <c r="U13" s="83"/>
      <c r="V13" s="83"/>
      <c r="W13" s="83"/>
      <c r="X13" s="83"/>
      <c r="Y13" s="83"/>
      <c r="Z13" s="83"/>
      <c r="AA13" s="83"/>
      <c r="AB13" s="83"/>
      <c r="AC13" s="83"/>
      <c r="AD13" s="83"/>
      <c r="AE13" s="83"/>
      <c r="AF13" s="83"/>
      <c r="AG13" s="83"/>
      <c r="AH13" s="83"/>
      <c r="AI13" s="83"/>
    </row>
    <row r="14" customFormat="false" ht="50.25" hidden="false" customHeight="true" outlineLevel="0" collapsed="false">
      <c r="A14" s="94" t="n">
        <v>5</v>
      </c>
      <c r="B14" s="121" t="s">
        <v>101</v>
      </c>
      <c r="C14" s="121" t="s">
        <v>97</v>
      </c>
      <c r="D14" s="122" t="n">
        <f aca="false">10</f>
        <v>10</v>
      </c>
      <c r="E14" s="123"/>
      <c r="F14" s="124"/>
      <c r="G14" s="124"/>
      <c r="H14" s="123"/>
      <c r="I14" s="124"/>
      <c r="J14" s="124"/>
      <c r="K14" s="125"/>
      <c r="L14" s="124"/>
      <c r="M14" s="124"/>
      <c r="N14" s="117"/>
      <c r="O14" s="107"/>
      <c r="P14" s="107"/>
      <c r="Q14" s="83"/>
      <c r="R14" s="118"/>
      <c r="S14" s="118"/>
      <c r="T14" s="118"/>
      <c r="U14" s="83"/>
      <c r="V14" s="83"/>
      <c r="W14" s="83"/>
      <c r="X14" s="83"/>
      <c r="Y14" s="83"/>
      <c r="Z14" s="83"/>
      <c r="AA14" s="83"/>
      <c r="AB14" s="83"/>
      <c r="AC14" s="83"/>
      <c r="AD14" s="83"/>
      <c r="AE14" s="83"/>
      <c r="AF14" s="83"/>
      <c r="AG14" s="83"/>
      <c r="AH14" s="83"/>
      <c r="AI14" s="83"/>
    </row>
    <row r="15" customFormat="false" ht="38.25" hidden="false" customHeight="true" outlineLevel="0" collapsed="false">
      <c r="A15" s="94" t="n">
        <v>6</v>
      </c>
      <c r="B15" s="126" t="s">
        <v>102</v>
      </c>
      <c r="C15" s="126" t="s">
        <v>97</v>
      </c>
      <c r="D15" s="127" t="n">
        <f aca="false">1</f>
        <v>1</v>
      </c>
      <c r="E15" s="128"/>
      <c r="F15" s="96"/>
      <c r="G15" s="96"/>
      <c r="H15" s="129"/>
      <c r="I15" s="96"/>
      <c r="J15" s="96"/>
      <c r="K15" s="129"/>
      <c r="L15" s="96"/>
      <c r="M15" s="96"/>
      <c r="N15" s="117"/>
      <c r="O15" s="107"/>
      <c r="P15" s="107"/>
      <c r="Q15" s="83"/>
      <c r="R15" s="118"/>
      <c r="S15" s="118"/>
      <c r="T15" s="118"/>
      <c r="U15" s="83"/>
      <c r="V15" s="83"/>
      <c r="W15" s="83"/>
      <c r="X15" s="83"/>
      <c r="Y15" s="83"/>
      <c r="Z15" s="83"/>
      <c r="AA15" s="83"/>
      <c r="AB15" s="83"/>
      <c r="AC15" s="83"/>
      <c r="AD15" s="83"/>
      <c r="AE15" s="83"/>
      <c r="AF15" s="83"/>
      <c r="AG15" s="83"/>
      <c r="AH15" s="83"/>
      <c r="AI15" s="83"/>
    </row>
    <row r="16" customFormat="false" ht="38.25" hidden="false" customHeight="true" outlineLevel="0" collapsed="false">
      <c r="A16" s="94" t="n">
        <v>7</v>
      </c>
      <c r="B16" s="126" t="s">
        <v>103</v>
      </c>
      <c r="C16" s="126" t="s">
        <v>97</v>
      </c>
      <c r="D16" s="127" t="n">
        <f aca="false">30</f>
        <v>30</v>
      </c>
      <c r="E16" s="128"/>
      <c r="F16" s="96"/>
      <c r="G16" s="96"/>
      <c r="H16" s="129"/>
      <c r="I16" s="96"/>
      <c r="J16" s="96"/>
      <c r="K16" s="129"/>
      <c r="L16" s="96"/>
      <c r="M16" s="96"/>
      <c r="N16" s="117"/>
      <c r="O16" s="107"/>
      <c r="P16" s="107"/>
      <c r="Q16" s="83"/>
      <c r="R16" s="118"/>
      <c r="S16" s="118"/>
      <c r="T16" s="118"/>
      <c r="U16" s="83"/>
      <c r="V16" s="83"/>
      <c r="W16" s="83"/>
      <c r="X16" s="83"/>
      <c r="Y16" s="83"/>
      <c r="Z16" s="83"/>
      <c r="AA16" s="83"/>
      <c r="AB16" s="83"/>
      <c r="AC16" s="83"/>
      <c r="AD16" s="83"/>
      <c r="AE16" s="83"/>
      <c r="AF16" s="83"/>
      <c r="AG16" s="83"/>
      <c r="AH16" s="83"/>
      <c r="AI16" s="83"/>
    </row>
    <row r="17" customFormat="false" ht="36" hidden="false" customHeight="true" outlineLevel="0" collapsed="false">
      <c r="A17" s="94" t="n">
        <v>8</v>
      </c>
      <c r="B17" s="126" t="s">
        <v>104</v>
      </c>
      <c r="C17" s="126" t="s">
        <v>97</v>
      </c>
      <c r="D17" s="127" t="n">
        <f aca="false">5+5+5+5+5+5+5+5+5+15+5+5+5</f>
        <v>75</v>
      </c>
      <c r="E17" s="130"/>
      <c r="F17" s="96"/>
      <c r="G17" s="96"/>
      <c r="H17" s="130"/>
      <c r="I17" s="96"/>
      <c r="J17" s="96"/>
      <c r="K17" s="130"/>
      <c r="L17" s="96"/>
      <c r="M17" s="96"/>
      <c r="N17" s="117"/>
      <c r="O17" s="107"/>
      <c r="P17" s="107"/>
      <c r="Q17" s="83"/>
      <c r="R17" s="118"/>
      <c r="S17" s="118"/>
      <c r="T17" s="118"/>
      <c r="U17" s="83"/>
      <c r="V17" s="83"/>
      <c r="W17" s="83"/>
      <c r="X17" s="83"/>
      <c r="Y17" s="83"/>
      <c r="Z17" s="83"/>
      <c r="AA17" s="83"/>
      <c r="AB17" s="83"/>
      <c r="AC17" s="83"/>
      <c r="AD17" s="83"/>
      <c r="AE17" s="83"/>
      <c r="AF17" s="83"/>
      <c r="AG17" s="83"/>
      <c r="AH17" s="83"/>
      <c r="AI17" s="83"/>
    </row>
    <row r="18" customFormat="false" ht="54.75" hidden="false" customHeight="true" outlineLevel="0" collapsed="false">
      <c r="A18" s="94" t="n">
        <v>9</v>
      </c>
      <c r="B18" s="126" t="s">
        <v>105</v>
      </c>
      <c r="C18" s="126" t="s">
        <v>97</v>
      </c>
      <c r="D18" s="127" t="n">
        <f aca="false">5</f>
        <v>5</v>
      </c>
      <c r="E18" s="130"/>
      <c r="F18" s="96"/>
      <c r="G18" s="96"/>
      <c r="H18" s="130"/>
      <c r="I18" s="96"/>
      <c r="J18" s="96"/>
      <c r="K18" s="131"/>
      <c r="L18" s="96"/>
      <c r="M18" s="96"/>
      <c r="N18" s="117"/>
      <c r="O18" s="107"/>
      <c r="P18" s="107"/>
      <c r="Q18" s="83"/>
      <c r="R18" s="118"/>
      <c r="S18" s="118"/>
      <c r="T18" s="118"/>
      <c r="U18" s="83"/>
      <c r="V18" s="83"/>
      <c r="W18" s="83"/>
      <c r="X18" s="83"/>
      <c r="Y18" s="83"/>
      <c r="Z18" s="83"/>
      <c r="AA18" s="83"/>
      <c r="AB18" s="83"/>
      <c r="AC18" s="83"/>
      <c r="AD18" s="83"/>
      <c r="AE18" s="83"/>
      <c r="AF18" s="83"/>
      <c r="AG18" s="83"/>
      <c r="AH18" s="83"/>
      <c r="AI18" s="83"/>
    </row>
    <row r="19" customFormat="false" ht="36" hidden="false" customHeight="true" outlineLevel="0" collapsed="false">
      <c r="A19" s="94" t="n">
        <v>10</v>
      </c>
      <c r="B19" s="132" t="s">
        <v>106</v>
      </c>
      <c r="C19" s="132" t="s">
        <v>97</v>
      </c>
      <c r="D19" s="133" t="n">
        <f aca="false">4+6+4+4+4+4+4</f>
        <v>30</v>
      </c>
      <c r="E19" s="134"/>
      <c r="F19" s="135"/>
      <c r="G19" s="136"/>
      <c r="H19" s="137"/>
      <c r="I19" s="138"/>
      <c r="J19" s="136"/>
      <c r="K19" s="134"/>
      <c r="L19" s="139"/>
      <c r="M19" s="136"/>
      <c r="N19" s="140"/>
      <c r="O19" s="140"/>
      <c r="P19" s="141"/>
      <c r="Q19" s="83"/>
      <c r="R19" s="118"/>
      <c r="S19" s="118"/>
      <c r="T19" s="118"/>
      <c r="U19" s="83"/>
      <c r="V19" s="83"/>
      <c r="W19" s="83"/>
      <c r="X19" s="83"/>
      <c r="Y19" s="83"/>
      <c r="Z19" s="83"/>
      <c r="AA19" s="83"/>
      <c r="AB19" s="83"/>
      <c r="AC19" s="83"/>
      <c r="AD19" s="83"/>
      <c r="AE19" s="83"/>
      <c r="AF19" s="83"/>
      <c r="AG19" s="83"/>
      <c r="AH19" s="83"/>
      <c r="AI19" s="83"/>
    </row>
    <row r="20" s="110" customFormat="true" ht="51" hidden="false" customHeight="true" outlineLevel="0" collapsed="false">
      <c r="A20" s="98" t="n">
        <v>11</v>
      </c>
      <c r="B20" s="126" t="s">
        <v>107</v>
      </c>
      <c r="C20" s="126" t="s">
        <v>35</v>
      </c>
      <c r="D20" s="127" t="n">
        <f aca="false">0.1+0.4+0.5+0.5+0.3+0.3+0.4+0.3+0.3+0.5+1</f>
        <v>4.6</v>
      </c>
      <c r="E20" s="130"/>
      <c r="F20" s="142"/>
      <c r="G20" s="96"/>
      <c r="H20" s="101"/>
      <c r="I20" s="142"/>
      <c r="J20" s="96"/>
      <c r="K20" s="130"/>
      <c r="L20" s="143"/>
      <c r="M20" s="96"/>
      <c r="N20" s="117"/>
      <c r="O20" s="106"/>
      <c r="P20" s="106"/>
      <c r="Q20" s="108"/>
      <c r="R20" s="109"/>
      <c r="S20" s="109"/>
      <c r="T20" s="109"/>
      <c r="U20" s="108"/>
      <c r="V20" s="108"/>
      <c r="W20" s="108"/>
      <c r="X20" s="108"/>
      <c r="Y20" s="108"/>
      <c r="Z20" s="108"/>
      <c r="AA20" s="108"/>
      <c r="AB20" s="108"/>
      <c r="AC20" s="108"/>
      <c r="AD20" s="108"/>
      <c r="AE20" s="108"/>
      <c r="AF20" s="108"/>
      <c r="AG20" s="108"/>
      <c r="AH20" s="108"/>
      <c r="AI20" s="108"/>
    </row>
    <row r="21" s="146" customFormat="true" ht="49.5" hidden="false" customHeight="true" outlineLevel="0" collapsed="false">
      <c r="A21" s="94" t="n">
        <v>12</v>
      </c>
      <c r="B21" s="126" t="s">
        <v>108</v>
      </c>
      <c r="C21" s="126" t="s">
        <v>97</v>
      </c>
      <c r="D21" s="127" t="n">
        <f aca="false">1+3</f>
        <v>4</v>
      </c>
      <c r="E21" s="129"/>
      <c r="F21" s="142"/>
      <c r="G21" s="96"/>
      <c r="H21" s="144"/>
      <c r="I21" s="142"/>
      <c r="J21" s="96"/>
      <c r="K21" s="129"/>
      <c r="L21" s="143"/>
      <c r="M21" s="96"/>
      <c r="N21" s="117"/>
      <c r="O21" s="107"/>
      <c r="P21" s="107"/>
      <c r="Q21" s="145"/>
      <c r="R21" s="118"/>
      <c r="S21" s="118"/>
      <c r="T21" s="118"/>
      <c r="U21" s="145"/>
      <c r="V21" s="145"/>
      <c r="W21" s="145"/>
      <c r="X21" s="145"/>
      <c r="Y21" s="145"/>
      <c r="Z21" s="145"/>
      <c r="AA21" s="145"/>
      <c r="AB21" s="145"/>
      <c r="AC21" s="145"/>
      <c r="AD21" s="145"/>
      <c r="AE21" s="145"/>
      <c r="AF21" s="145"/>
      <c r="AG21" s="145"/>
      <c r="AH21" s="145"/>
      <c r="AI21" s="145"/>
    </row>
    <row r="22" customFormat="false" ht="34.5" hidden="false" customHeight="true" outlineLevel="0" collapsed="false">
      <c r="A22" s="94" t="n">
        <v>13</v>
      </c>
      <c r="B22" s="126" t="s">
        <v>109</v>
      </c>
      <c r="C22" s="126" t="s">
        <v>35</v>
      </c>
      <c r="D22" s="127" t="n">
        <f aca="false">20+20</f>
        <v>40</v>
      </c>
      <c r="E22" s="129"/>
      <c r="F22" s="142"/>
      <c r="G22" s="96"/>
      <c r="H22" s="131"/>
      <c r="I22" s="142"/>
      <c r="J22" s="96"/>
      <c r="K22" s="130"/>
      <c r="L22" s="143"/>
      <c r="M22" s="96"/>
      <c r="N22" s="117"/>
      <c r="O22" s="107"/>
      <c r="P22" s="107"/>
      <c r="Q22" s="83"/>
      <c r="R22" s="118"/>
      <c r="S22" s="118"/>
      <c r="T22" s="118"/>
      <c r="U22" s="83"/>
      <c r="V22" s="83"/>
      <c r="W22" s="83"/>
      <c r="X22" s="83"/>
      <c r="Y22" s="83"/>
      <c r="Z22" s="83"/>
      <c r="AA22" s="83"/>
      <c r="AB22" s="83"/>
      <c r="AC22" s="83"/>
      <c r="AD22" s="83"/>
      <c r="AE22" s="83"/>
      <c r="AF22" s="83"/>
      <c r="AG22" s="83"/>
      <c r="AH22" s="83"/>
      <c r="AI22" s="83"/>
    </row>
    <row r="23" customFormat="false" ht="36" hidden="false" customHeight="true" outlineLevel="0" collapsed="false">
      <c r="A23" s="94" t="n">
        <v>14</v>
      </c>
      <c r="B23" s="126" t="s">
        <v>110</v>
      </c>
      <c r="C23" s="126" t="s">
        <v>35</v>
      </c>
      <c r="D23" s="127" t="n">
        <f aca="false">80+80</f>
        <v>160</v>
      </c>
      <c r="E23" s="129"/>
      <c r="F23" s="142"/>
      <c r="G23" s="96"/>
      <c r="H23" s="131"/>
      <c r="I23" s="142"/>
      <c r="J23" s="96"/>
      <c r="K23" s="130"/>
      <c r="L23" s="143"/>
      <c r="M23" s="96"/>
      <c r="N23" s="117"/>
      <c r="O23" s="107"/>
      <c r="P23" s="107"/>
      <c r="Q23" s="83"/>
      <c r="R23" s="118"/>
      <c r="S23" s="118"/>
      <c r="T23" s="118"/>
      <c r="U23" s="83"/>
      <c r="V23" s="83"/>
      <c r="W23" s="83"/>
      <c r="X23" s="83"/>
      <c r="Y23" s="83"/>
      <c r="Z23" s="83"/>
      <c r="AA23" s="83"/>
      <c r="AB23" s="83"/>
      <c r="AC23" s="83"/>
      <c r="AD23" s="83"/>
      <c r="AE23" s="83"/>
      <c r="AF23" s="83"/>
      <c r="AG23" s="83"/>
      <c r="AH23" s="83"/>
      <c r="AI23" s="83"/>
    </row>
    <row r="24" customFormat="false" ht="37.5" hidden="false" customHeight="true" outlineLevel="0" collapsed="false">
      <c r="A24" s="94" t="n">
        <v>15</v>
      </c>
      <c r="B24" s="126" t="s">
        <v>111</v>
      </c>
      <c r="C24" s="126" t="s">
        <v>35</v>
      </c>
      <c r="D24" s="127" t="n">
        <f aca="false">202</f>
        <v>202</v>
      </c>
      <c r="E24" s="147"/>
      <c r="F24" s="142"/>
      <c r="G24" s="96"/>
      <c r="H24" s="147"/>
      <c r="I24" s="142"/>
      <c r="J24" s="96"/>
      <c r="K24" s="147"/>
      <c r="L24" s="143"/>
      <c r="M24" s="96"/>
      <c r="N24" s="117"/>
      <c r="O24" s="107"/>
      <c r="P24" s="107"/>
      <c r="Q24" s="83"/>
      <c r="R24" s="118"/>
      <c r="S24" s="118"/>
      <c r="T24" s="118"/>
      <c r="U24" s="148"/>
      <c r="V24" s="83"/>
      <c r="W24" s="83"/>
      <c r="X24" s="83"/>
      <c r="Y24" s="83"/>
      <c r="Z24" s="83"/>
      <c r="AA24" s="83"/>
      <c r="AB24" s="83"/>
      <c r="AC24" s="83"/>
      <c r="AD24" s="83"/>
      <c r="AE24" s="83"/>
      <c r="AF24" s="83"/>
      <c r="AG24" s="83"/>
      <c r="AH24" s="83"/>
      <c r="AI24" s="83"/>
    </row>
    <row r="25" customFormat="false" ht="46.5" hidden="false" customHeight="true" outlineLevel="0" collapsed="false">
      <c r="A25" s="94" t="n">
        <v>16</v>
      </c>
      <c r="B25" s="126" t="s">
        <v>112</v>
      </c>
      <c r="C25" s="126" t="s">
        <v>97</v>
      </c>
      <c r="D25" s="127" t="n">
        <f aca="false">1</f>
        <v>1</v>
      </c>
      <c r="E25" s="101"/>
      <c r="F25" s="142"/>
      <c r="G25" s="96"/>
      <c r="H25" s="101"/>
      <c r="I25" s="142"/>
      <c r="J25" s="96"/>
      <c r="K25" s="149"/>
      <c r="L25" s="143"/>
      <c r="M25" s="96"/>
      <c r="N25" s="150"/>
      <c r="O25" s="107"/>
      <c r="P25" s="151"/>
      <c r="Q25" s="83"/>
      <c r="R25" s="118"/>
      <c r="S25" s="118"/>
      <c r="T25" s="118"/>
      <c r="U25" s="83"/>
      <c r="V25" s="83"/>
      <c r="W25" s="83"/>
      <c r="X25" s="83"/>
      <c r="Y25" s="83"/>
      <c r="Z25" s="83"/>
      <c r="AA25" s="83"/>
      <c r="AB25" s="83"/>
      <c r="AC25" s="83"/>
      <c r="AD25" s="83"/>
      <c r="AE25" s="83"/>
      <c r="AF25" s="83"/>
      <c r="AG25" s="83"/>
      <c r="AH25" s="83"/>
      <c r="AI25" s="83"/>
    </row>
    <row r="26" customFormat="false" ht="55.5" hidden="false" customHeight="true" outlineLevel="0" collapsed="false">
      <c r="A26" s="94" t="n">
        <v>17</v>
      </c>
      <c r="B26" s="126" t="s">
        <v>113</v>
      </c>
      <c r="C26" s="121" t="s">
        <v>35</v>
      </c>
      <c r="D26" s="122" t="n">
        <f aca="false">2.4+0.8</f>
        <v>3.2</v>
      </c>
      <c r="E26" s="147"/>
      <c r="F26" s="142"/>
      <c r="G26" s="124"/>
      <c r="H26" s="147"/>
      <c r="I26" s="142"/>
      <c r="J26" s="124"/>
      <c r="K26" s="147"/>
      <c r="L26" s="143"/>
      <c r="M26" s="124"/>
      <c r="N26" s="150"/>
      <c r="O26" s="107"/>
      <c r="P26" s="151"/>
      <c r="Q26" s="83"/>
      <c r="R26" s="118"/>
      <c r="S26" s="118"/>
      <c r="T26" s="118"/>
      <c r="U26" s="152"/>
      <c r="V26" s="152"/>
      <c r="W26" s="152"/>
      <c r="X26" s="83"/>
      <c r="Y26" s="83"/>
      <c r="Z26" s="83"/>
      <c r="AA26" s="83"/>
      <c r="AB26" s="83"/>
      <c r="AC26" s="83"/>
      <c r="AD26" s="83"/>
      <c r="AE26" s="83"/>
      <c r="AF26" s="83"/>
      <c r="AG26" s="83"/>
      <c r="AH26" s="83"/>
      <c r="AI26" s="83"/>
    </row>
    <row r="27" customFormat="false" ht="63" hidden="false" customHeight="true" outlineLevel="0" collapsed="false">
      <c r="A27" s="94" t="n">
        <v>18</v>
      </c>
      <c r="B27" s="126" t="s">
        <v>114</v>
      </c>
      <c r="C27" s="121" t="s">
        <v>35</v>
      </c>
      <c r="D27" s="122" t="n">
        <f aca="false">20</f>
        <v>20</v>
      </c>
      <c r="E27" s="147"/>
      <c r="F27" s="142"/>
      <c r="G27" s="124"/>
      <c r="H27" s="147"/>
      <c r="I27" s="142"/>
      <c r="J27" s="124"/>
      <c r="K27" s="147"/>
      <c r="L27" s="143"/>
      <c r="M27" s="124"/>
      <c r="N27" s="150"/>
      <c r="O27" s="107"/>
      <c r="P27" s="151"/>
      <c r="Q27" s="83"/>
      <c r="R27" s="118"/>
      <c r="S27" s="118"/>
      <c r="T27" s="118"/>
      <c r="U27" s="152"/>
      <c r="V27" s="152"/>
      <c r="W27" s="152"/>
      <c r="X27" s="83"/>
      <c r="Y27" s="83"/>
      <c r="Z27" s="83"/>
      <c r="AA27" s="83"/>
      <c r="AB27" s="83"/>
      <c r="AC27" s="83"/>
      <c r="AD27" s="83"/>
      <c r="AE27" s="83"/>
      <c r="AF27" s="83"/>
      <c r="AG27" s="83"/>
      <c r="AH27" s="83"/>
      <c r="AI27" s="83"/>
    </row>
    <row r="28" customFormat="false" ht="40.5" hidden="false" customHeight="true" outlineLevel="0" collapsed="false">
      <c r="A28" s="94" t="n">
        <v>19</v>
      </c>
      <c r="B28" s="126" t="s">
        <v>115</v>
      </c>
      <c r="C28" s="121" t="s">
        <v>35</v>
      </c>
      <c r="D28" s="122" t="n">
        <f aca="false">5</f>
        <v>5</v>
      </c>
      <c r="E28" s="147"/>
      <c r="F28" s="142"/>
      <c r="G28" s="124"/>
      <c r="H28" s="147"/>
      <c r="I28" s="142"/>
      <c r="J28" s="124"/>
      <c r="K28" s="147"/>
      <c r="L28" s="143"/>
      <c r="M28" s="124"/>
      <c r="N28" s="117"/>
      <c r="O28" s="107"/>
      <c r="P28" s="153"/>
      <c r="Q28" s="83"/>
      <c r="R28" s="118"/>
      <c r="S28" s="118"/>
      <c r="T28" s="118"/>
      <c r="U28" s="83"/>
      <c r="V28" s="83"/>
      <c r="W28" s="83"/>
      <c r="X28" s="83"/>
      <c r="Y28" s="83"/>
      <c r="Z28" s="83"/>
      <c r="AA28" s="83"/>
      <c r="AB28" s="83"/>
      <c r="AC28" s="83"/>
      <c r="AD28" s="83"/>
      <c r="AE28" s="83"/>
      <c r="AF28" s="83"/>
      <c r="AG28" s="83"/>
      <c r="AH28" s="83"/>
      <c r="AI28" s="83"/>
    </row>
    <row r="29" customFormat="false" ht="61.5" hidden="false" customHeight="true" outlineLevel="0" collapsed="false">
      <c r="A29" s="94" t="n">
        <v>20</v>
      </c>
      <c r="B29" s="126" t="s">
        <v>116</v>
      </c>
      <c r="C29" s="121" t="s">
        <v>35</v>
      </c>
      <c r="D29" s="122" t="n">
        <f aca="false">0.65</f>
        <v>0.65</v>
      </c>
      <c r="E29" s="147"/>
      <c r="F29" s="142"/>
      <c r="G29" s="124"/>
      <c r="H29" s="147"/>
      <c r="I29" s="142"/>
      <c r="J29" s="124"/>
      <c r="K29" s="147"/>
      <c r="L29" s="143"/>
      <c r="M29" s="124"/>
      <c r="N29" s="150"/>
      <c r="O29" s="107"/>
      <c r="P29" s="151"/>
      <c r="Q29" s="83"/>
      <c r="R29" s="118"/>
      <c r="S29" s="118"/>
      <c r="T29" s="118"/>
      <c r="U29" s="152"/>
      <c r="V29" s="83"/>
      <c r="W29" s="83"/>
      <c r="X29" s="83"/>
      <c r="Y29" s="83"/>
      <c r="Z29" s="83"/>
      <c r="AA29" s="83"/>
      <c r="AB29" s="83"/>
      <c r="AC29" s="83"/>
      <c r="AD29" s="83"/>
      <c r="AE29" s="83"/>
      <c r="AF29" s="83"/>
      <c r="AG29" s="83"/>
      <c r="AH29" s="83"/>
      <c r="AI29" s="83"/>
    </row>
    <row r="30" customFormat="false" ht="53.25" hidden="true" customHeight="true" outlineLevel="0" collapsed="false">
      <c r="A30" s="94" t="n">
        <v>21</v>
      </c>
      <c r="B30" s="126" t="s">
        <v>117</v>
      </c>
      <c r="C30" s="121" t="s">
        <v>35</v>
      </c>
      <c r="D30" s="122" t="n">
        <f aca="false">30</f>
        <v>30</v>
      </c>
      <c r="E30" s="123" t="s">
        <v>118</v>
      </c>
      <c r="F30" s="142" t="n">
        <f aca="false">478/1.22</f>
        <v>391.803278688525</v>
      </c>
      <c r="G30" s="124" t="n">
        <f aca="false">D30*F30</f>
        <v>11754.0983606557</v>
      </c>
      <c r="H30" s="147" t="s">
        <v>119</v>
      </c>
      <c r="I30" s="142" t="n">
        <f aca="false">432/1.05</f>
        <v>411.428571428571</v>
      </c>
      <c r="J30" s="124" t="n">
        <f aca="false">D30*I30</f>
        <v>12342.8571428571</v>
      </c>
      <c r="K30" s="123" t="s">
        <v>120</v>
      </c>
      <c r="L30" s="143" t="n">
        <f aca="false">555/1.22</f>
        <v>454.918032786885</v>
      </c>
      <c r="M30" s="124" t="n">
        <f aca="false">D30*L30</f>
        <v>13647.5409836066</v>
      </c>
      <c r="N30" s="117" t="n">
        <f aca="false">(F30+I30+L30)/3</f>
        <v>419.383294301327</v>
      </c>
      <c r="O30" s="107" t="n">
        <f aca="false">N30*D30</f>
        <v>12581.4988290398</v>
      </c>
      <c r="P30" s="107" t="s">
        <v>121</v>
      </c>
      <c r="Q30" s="83"/>
      <c r="R30" s="118" t="n">
        <f aca="false">ROUND(F30*100/N30-100,0)</f>
        <v>-7</v>
      </c>
      <c r="S30" s="118" t="n">
        <f aca="false">ROUND(I30*100/N30-100,0)</f>
        <v>-2</v>
      </c>
      <c r="T30" s="118" t="n">
        <f aca="false">ROUND(L30*100/N30-100,0)</f>
        <v>8</v>
      </c>
      <c r="U30" s="83"/>
      <c r="V30" s="83"/>
      <c r="W30" s="83"/>
      <c r="X30" s="83"/>
      <c r="Y30" s="83"/>
      <c r="Z30" s="83"/>
      <c r="AA30" s="83"/>
      <c r="AB30" s="83"/>
      <c r="AC30" s="83"/>
      <c r="AD30" s="83"/>
      <c r="AE30" s="83"/>
      <c r="AF30" s="83"/>
      <c r="AG30" s="83"/>
      <c r="AH30" s="83"/>
      <c r="AI30" s="83"/>
    </row>
    <row r="31" customFormat="false" ht="48" hidden="true" customHeight="true" outlineLevel="0" collapsed="false">
      <c r="A31" s="94" t="n">
        <v>22</v>
      </c>
      <c r="B31" s="126" t="s">
        <v>122</v>
      </c>
      <c r="C31" s="121" t="s">
        <v>97</v>
      </c>
      <c r="D31" s="122" t="n">
        <f aca="false">2</f>
        <v>2</v>
      </c>
      <c r="E31" s="147" t="s">
        <v>123</v>
      </c>
      <c r="F31" s="142" t="n">
        <f aca="false">198/1.22</f>
        <v>162.295081967213</v>
      </c>
      <c r="G31" s="124" t="n">
        <f aca="false">D31*F31</f>
        <v>324.590163934426</v>
      </c>
      <c r="H31" s="147" t="s">
        <v>119</v>
      </c>
      <c r="I31" s="142" t="n">
        <f aca="false">178/1.05</f>
        <v>169.52380952381</v>
      </c>
      <c r="J31" s="124" t="n">
        <f aca="false">D31*I31</f>
        <v>339.047619047619</v>
      </c>
      <c r="K31" s="147" t="s">
        <v>124</v>
      </c>
      <c r="L31" s="143" t="n">
        <f aca="false">180/1.22</f>
        <v>147.540983606557</v>
      </c>
      <c r="M31" s="124" t="n">
        <f aca="false">D31*L31</f>
        <v>295.081967213115</v>
      </c>
      <c r="N31" s="117" t="n">
        <f aca="false">(F31+I31+L31)/3</f>
        <v>159.786625032527</v>
      </c>
      <c r="O31" s="107" t="n">
        <f aca="false">N31*D31</f>
        <v>319.573250065053</v>
      </c>
      <c r="P31" s="107" t="s">
        <v>121</v>
      </c>
      <c r="Q31" s="83"/>
      <c r="R31" s="118" t="n">
        <f aca="false">ROUND(F31*100/N31-100,0)</f>
        <v>2</v>
      </c>
      <c r="S31" s="118" t="n">
        <f aca="false">ROUND(I31*100/N31-100,0)</f>
        <v>6</v>
      </c>
      <c r="T31" s="118" t="n">
        <f aca="false">ROUND(L31*100/N31-100,0)</f>
        <v>-8</v>
      </c>
      <c r="U31" s="83"/>
      <c r="V31" s="83"/>
      <c r="W31" s="83"/>
      <c r="X31" s="83"/>
      <c r="Y31" s="83"/>
      <c r="Z31" s="83"/>
      <c r="AA31" s="83"/>
      <c r="AB31" s="83"/>
      <c r="AC31" s="83"/>
      <c r="AD31" s="83"/>
      <c r="AE31" s="83"/>
      <c r="AF31" s="83"/>
      <c r="AG31" s="83"/>
      <c r="AH31" s="83"/>
      <c r="AI31" s="83"/>
    </row>
    <row r="32" customFormat="false" ht="34.5" hidden="false" customHeight="true" outlineLevel="0" collapsed="false">
      <c r="A32" s="95" t="n">
        <v>23</v>
      </c>
      <c r="B32" s="126" t="s">
        <v>125</v>
      </c>
      <c r="C32" s="121" t="s">
        <v>97</v>
      </c>
      <c r="D32" s="122" t="n">
        <v>25</v>
      </c>
      <c r="E32" s="147"/>
      <c r="F32" s="142"/>
      <c r="G32" s="124"/>
      <c r="H32" s="147"/>
      <c r="I32" s="142"/>
      <c r="J32" s="124"/>
      <c r="K32" s="147"/>
      <c r="L32" s="143"/>
      <c r="M32" s="124"/>
      <c r="N32" s="117"/>
      <c r="O32" s="107"/>
      <c r="P32" s="153"/>
      <c r="Q32" s="83"/>
      <c r="R32" s="118"/>
      <c r="S32" s="118"/>
      <c r="T32" s="118"/>
      <c r="U32" s="83"/>
      <c r="V32" s="154"/>
      <c r="W32" s="83"/>
      <c r="X32" s="83"/>
      <c r="Y32" s="83"/>
      <c r="Z32" s="83"/>
      <c r="AA32" s="83"/>
      <c r="AB32" s="83"/>
      <c r="AC32" s="83"/>
      <c r="AD32" s="83"/>
      <c r="AE32" s="83"/>
      <c r="AF32" s="83"/>
      <c r="AG32" s="83"/>
      <c r="AH32" s="83"/>
      <c r="AI32" s="83"/>
    </row>
    <row r="33" customFormat="false" ht="54" hidden="false" customHeight="true" outlineLevel="0" collapsed="false">
      <c r="A33" s="95" t="n">
        <v>24</v>
      </c>
      <c r="B33" s="126" t="s">
        <v>126</v>
      </c>
      <c r="C33" s="121" t="s">
        <v>97</v>
      </c>
      <c r="D33" s="122" t="n">
        <f aca="false">10</f>
        <v>10</v>
      </c>
      <c r="E33" s="147"/>
      <c r="F33" s="142"/>
      <c r="G33" s="124"/>
      <c r="H33" s="147"/>
      <c r="I33" s="142"/>
      <c r="J33" s="124"/>
      <c r="K33" s="147"/>
      <c r="L33" s="143"/>
      <c r="M33" s="124"/>
      <c r="N33" s="117"/>
      <c r="O33" s="107"/>
      <c r="P33" s="153"/>
      <c r="Q33" s="83"/>
      <c r="R33" s="118"/>
      <c r="S33" s="118"/>
      <c r="T33" s="118"/>
      <c r="U33" s="83"/>
      <c r="V33" s="83"/>
      <c r="W33" s="83"/>
      <c r="X33" s="83"/>
      <c r="Y33" s="83"/>
      <c r="Z33" s="83"/>
      <c r="AA33" s="83"/>
      <c r="AB33" s="83"/>
      <c r="AC33" s="83"/>
      <c r="AD33" s="83"/>
      <c r="AE33" s="83"/>
      <c r="AF33" s="83"/>
      <c r="AG33" s="83"/>
      <c r="AH33" s="83"/>
      <c r="AI33" s="83"/>
    </row>
    <row r="34" customFormat="false" ht="45" hidden="false" customHeight="true" outlineLevel="0" collapsed="false">
      <c r="A34" s="94" t="n">
        <v>25</v>
      </c>
      <c r="B34" s="155" t="s">
        <v>127</v>
      </c>
      <c r="C34" s="155" t="s">
        <v>97</v>
      </c>
      <c r="D34" s="156" t="n">
        <f aca="false">4</f>
        <v>4</v>
      </c>
      <c r="E34" s="157"/>
      <c r="F34" s="158"/>
      <c r="G34" s="159"/>
      <c r="H34" s="160"/>
      <c r="I34" s="158"/>
      <c r="J34" s="159"/>
      <c r="K34" s="160"/>
      <c r="L34" s="161"/>
      <c r="M34" s="159"/>
      <c r="N34" s="107"/>
      <c r="O34" s="107"/>
      <c r="P34" s="162"/>
      <c r="Q34" s="83"/>
      <c r="R34" s="118"/>
      <c r="S34" s="118"/>
      <c r="T34" s="118"/>
      <c r="U34" s="83"/>
      <c r="V34" s="83"/>
      <c r="W34" s="83"/>
      <c r="X34" s="83"/>
      <c r="Y34" s="83"/>
      <c r="Z34" s="83"/>
      <c r="AA34" s="83"/>
      <c r="AB34" s="83"/>
      <c r="AC34" s="83"/>
      <c r="AD34" s="83"/>
      <c r="AE34" s="83"/>
      <c r="AF34" s="83"/>
      <c r="AG34" s="83"/>
      <c r="AH34" s="83"/>
      <c r="AI34" s="83"/>
    </row>
    <row r="35" customFormat="false" ht="54" hidden="false" customHeight="true" outlineLevel="0" collapsed="false">
      <c r="A35" s="95" t="n">
        <v>26</v>
      </c>
      <c r="B35" s="155" t="s">
        <v>128</v>
      </c>
      <c r="C35" s="155" t="s">
        <v>97</v>
      </c>
      <c r="D35" s="156" t="n">
        <f aca="false">6</f>
        <v>6</v>
      </c>
      <c r="E35" s="160"/>
      <c r="F35" s="158"/>
      <c r="G35" s="159"/>
      <c r="H35" s="160"/>
      <c r="I35" s="158"/>
      <c r="J35" s="159"/>
      <c r="K35" s="160"/>
      <c r="L35" s="161"/>
      <c r="M35" s="159"/>
      <c r="N35" s="107"/>
      <c r="O35" s="107"/>
      <c r="P35" s="162"/>
      <c r="Q35" s="83"/>
      <c r="R35" s="118"/>
      <c r="S35" s="118"/>
      <c r="T35" s="118"/>
      <c r="U35" s="83"/>
      <c r="V35" s="83"/>
      <c r="W35" s="83"/>
      <c r="X35" s="83"/>
      <c r="Y35" s="83"/>
      <c r="Z35" s="83"/>
      <c r="AA35" s="83"/>
      <c r="AB35" s="83"/>
      <c r="AC35" s="83"/>
      <c r="AD35" s="83"/>
      <c r="AE35" s="83"/>
      <c r="AF35" s="83"/>
      <c r="AG35" s="83"/>
      <c r="AH35" s="83"/>
      <c r="AI35" s="83"/>
    </row>
    <row r="36" customFormat="false" ht="38.25" hidden="false" customHeight="true" outlineLevel="0" collapsed="false">
      <c r="A36" s="95" t="n">
        <v>27</v>
      </c>
      <c r="B36" s="155" t="s">
        <v>129</v>
      </c>
      <c r="C36" s="155" t="s">
        <v>69</v>
      </c>
      <c r="D36" s="156" t="n">
        <f aca="false">1+6</f>
        <v>7</v>
      </c>
      <c r="E36" s="160"/>
      <c r="F36" s="158"/>
      <c r="G36" s="159"/>
      <c r="H36" s="160"/>
      <c r="I36" s="158"/>
      <c r="J36" s="159"/>
      <c r="K36" s="163"/>
      <c r="L36" s="161"/>
      <c r="M36" s="159"/>
      <c r="N36" s="107"/>
      <c r="O36" s="107"/>
      <c r="P36" s="162"/>
      <c r="Q36" s="83"/>
      <c r="R36" s="118"/>
      <c r="S36" s="118"/>
      <c r="T36" s="118"/>
      <c r="U36" s="83"/>
      <c r="V36" s="83"/>
      <c r="W36" s="83"/>
      <c r="X36" s="83"/>
      <c r="Y36" s="83"/>
      <c r="Z36" s="83"/>
      <c r="AA36" s="83"/>
      <c r="AB36" s="83"/>
      <c r="AC36" s="83"/>
      <c r="AD36" s="83"/>
      <c r="AE36" s="83"/>
      <c r="AF36" s="83"/>
      <c r="AG36" s="83"/>
      <c r="AH36" s="83"/>
      <c r="AI36" s="83"/>
    </row>
    <row r="37" customFormat="false" ht="38.25" hidden="false" customHeight="true" outlineLevel="0" collapsed="false">
      <c r="A37" s="95" t="n">
        <v>28</v>
      </c>
      <c r="B37" s="155" t="s">
        <v>130</v>
      </c>
      <c r="C37" s="155" t="s">
        <v>69</v>
      </c>
      <c r="D37" s="156" t="n">
        <f aca="false">6+6</f>
        <v>12</v>
      </c>
      <c r="E37" s="160"/>
      <c r="F37" s="158"/>
      <c r="G37" s="159"/>
      <c r="H37" s="160"/>
      <c r="I37" s="158"/>
      <c r="J37" s="159"/>
      <c r="K37" s="163"/>
      <c r="L37" s="161"/>
      <c r="M37" s="159"/>
      <c r="N37" s="107"/>
      <c r="O37" s="107"/>
      <c r="P37" s="162"/>
      <c r="Q37" s="83"/>
      <c r="R37" s="118"/>
      <c r="S37" s="118"/>
      <c r="T37" s="118"/>
      <c r="U37" s="83"/>
      <c r="V37" s="83"/>
      <c r="W37" s="83"/>
      <c r="X37" s="83"/>
      <c r="Y37" s="83"/>
      <c r="Z37" s="83"/>
      <c r="AA37" s="83"/>
      <c r="AB37" s="83"/>
      <c r="AC37" s="83"/>
      <c r="AD37" s="83"/>
      <c r="AE37" s="83"/>
      <c r="AF37" s="83"/>
      <c r="AG37" s="83"/>
      <c r="AH37" s="83"/>
      <c r="AI37" s="83"/>
    </row>
    <row r="38" customFormat="false" ht="38.25" hidden="false" customHeight="true" outlineLevel="0" collapsed="false">
      <c r="A38" s="95" t="n">
        <v>29</v>
      </c>
      <c r="B38" s="126" t="s">
        <v>131</v>
      </c>
      <c r="C38" s="121" t="s">
        <v>69</v>
      </c>
      <c r="D38" s="122" t="n">
        <f aca="false">6+6</f>
        <v>12</v>
      </c>
      <c r="E38" s="123"/>
      <c r="F38" s="164"/>
      <c r="G38" s="124"/>
      <c r="H38" s="165"/>
      <c r="I38" s="164"/>
      <c r="J38" s="96"/>
      <c r="K38" s="147"/>
      <c r="L38" s="166"/>
      <c r="M38" s="124"/>
      <c r="N38" s="117"/>
      <c r="O38" s="107"/>
      <c r="P38" s="162"/>
      <c r="Q38" s="83"/>
      <c r="R38" s="118"/>
      <c r="S38" s="118"/>
      <c r="T38" s="118"/>
      <c r="U38" s="83"/>
      <c r="V38" s="83"/>
      <c r="W38" s="83"/>
      <c r="X38" s="83"/>
      <c r="Y38" s="83"/>
      <c r="Z38" s="83"/>
      <c r="AA38" s="83"/>
      <c r="AB38" s="83"/>
      <c r="AC38" s="83"/>
      <c r="AD38" s="83"/>
      <c r="AE38" s="83"/>
      <c r="AF38" s="83"/>
      <c r="AG38" s="83"/>
      <c r="AH38" s="83"/>
      <c r="AI38" s="83"/>
    </row>
    <row r="39" customFormat="false" ht="38.25" hidden="false" customHeight="true" outlineLevel="0" collapsed="false">
      <c r="A39" s="98" t="n">
        <v>30</v>
      </c>
      <c r="B39" s="126" t="s">
        <v>132</v>
      </c>
      <c r="C39" s="121" t="s">
        <v>69</v>
      </c>
      <c r="D39" s="122" t="n">
        <f aca="false">6+6</f>
        <v>12</v>
      </c>
      <c r="E39" s="123"/>
      <c r="F39" s="167"/>
      <c r="G39" s="124"/>
      <c r="H39" s="123"/>
      <c r="I39" s="167"/>
      <c r="J39" s="124"/>
      <c r="K39" s="147"/>
      <c r="L39" s="166"/>
      <c r="M39" s="124"/>
      <c r="N39" s="117"/>
      <c r="O39" s="107"/>
      <c r="P39" s="162"/>
      <c r="Q39" s="83"/>
      <c r="R39" s="118"/>
      <c r="S39" s="118"/>
      <c r="T39" s="118"/>
      <c r="U39" s="83"/>
      <c r="V39" s="83"/>
      <c r="W39" s="83"/>
      <c r="X39" s="83"/>
      <c r="Y39" s="83"/>
      <c r="Z39" s="83"/>
      <c r="AA39" s="83"/>
      <c r="AB39" s="83"/>
      <c r="AC39" s="83"/>
      <c r="AD39" s="83"/>
      <c r="AE39" s="83"/>
      <c r="AF39" s="83"/>
      <c r="AG39" s="83"/>
      <c r="AH39" s="83"/>
      <c r="AI39" s="83"/>
    </row>
    <row r="40" customFormat="false" ht="32.25" hidden="false" customHeight="true" outlineLevel="0" collapsed="false">
      <c r="A40" s="98" t="n">
        <v>31</v>
      </c>
      <c r="B40" s="155" t="s">
        <v>133</v>
      </c>
      <c r="C40" s="155" t="s">
        <v>69</v>
      </c>
      <c r="D40" s="156" t="n">
        <f aca="false">50</f>
        <v>50</v>
      </c>
      <c r="E40" s="160"/>
      <c r="F40" s="158"/>
      <c r="G40" s="159"/>
      <c r="H40" s="168"/>
      <c r="I40" s="158"/>
      <c r="J40" s="159"/>
      <c r="K40" s="160"/>
      <c r="L40" s="161"/>
      <c r="M40" s="159"/>
      <c r="N40" s="107"/>
      <c r="O40" s="107"/>
      <c r="P40" s="162"/>
      <c r="Q40" s="83"/>
      <c r="R40" s="118"/>
      <c r="S40" s="118"/>
      <c r="T40" s="118"/>
      <c r="U40" s="83"/>
      <c r="V40" s="83"/>
      <c r="W40" s="83"/>
      <c r="X40" s="83"/>
      <c r="Y40" s="83"/>
      <c r="Z40" s="83"/>
      <c r="AA40" s="83"/>
      <c r="AB40" s="83"/>
      <c r="AC40" s="83"/>
      <c r="AD40" s="83"/>
      <c r="AE40" s="83"/>
      <c r="AF40" s="83"/>
      <c r="AG40" s="83"/>
      <c r="AH40" s="83"/>
      <c r="AI40" s="83"/>
    </row>
    <row r="41" s="171" customFormat="true" ht="54" hidden="false" customHeight="true" outlineLevel="0" collapsed="false">
      <c r="A41" s="95" t="n">
        <v>32</v>
      </c>
      <c r="B41" s="155" t="s">
        <v>134</v>
      </c>
      <c r="C41" s="155" t="s">
        <v>69</v>
      </c>
      <c r="D41" s="156" t="n">
        <f aca="false">60</f>
        <v>60</v>
      </c>
      <c r="E41" s="160"/>
      <c r="F41" s="158"/>
      <c r="G41" s="159"/>
      <c r="H41" s="168"/>
      <c r="I41" s="158"/>
      <c r="J41" s="159"/>
      <c r="K41" s="160"/>
      <c r="L41" s="161"/>
      <c r="M41" s="159"/>
      <c r="N41" s="107"/>
      <c r="O41" s="107"/>
      <c r="P41" s="162"/>
      <c r="Q41" s="169"/>
      <c r="R41" s="170"/>
      <c r="S41" s="170"/>
      <c r="T41" s="170"/>
      <c r="U41" s="169"/>
      <c r="V41" s="169"/>
      <c r="W41" s="169"/>
      <c r="X41" s="169"/>
      <c r="Y41" s="169"/>
      <c r="Z41" s="169"/>
      <c r="AA41" s="169"/>
      <c r="AB41" s="169"/>
      <c r="AC41" s="169"/>
      <c r="AD41" s="169"/>
      <c r="AE41" s="169"/>
      <c r="AF41" s="169"/>
      <c r="AG41" s="169"/>
      <c r="AH41" s="169"/>
      <c r="AI41" s="169"/>
    </row>
    <row r="42" customFormat="false" ht="66.75" hidden="false" customHeight="true" outlineLevel="0" collapsed="false">
      <c r="A42" s="95" t="n">
        <v>33</v>
      </c>
      <c r="B42" s="155" t="s">
        <v>135</v>
      </c>
      <c r="C42" s="155" t="s">
        <v>97</v>
      </c>
      <c r="D42" s="156" t="n">
        <f aca="false">206</f>
        <v>206</v>
      </c>
      <c r="E42" s="160"/>
      <c r="F42" s="158"/>
      <c r="G42" s="159"/>
      <c r="H42" s="168"/>
      <c r="I42" s="158"/>
      <c r="J42" s="159"/>
      <c r="K42" s="160"/>
      <c r="L42" s="161"/>
      <c r="M42" s="159"/>
      <c r="N42" s="107"/>
      <c r="O42" s="107"/>
      <c r="P42" s="162"/>
      <c r="Q42" s="83"/>
      <c r="R42" s="118"/>
      <c r="S42" s="118"/>
      <c r="T42" s="118"/>
      <c r="U42" s="83"/>
      <c r="V42" s="83"/>
      <c r="W42" s="83"/>
      <c r="X42" s="83"/>
      <c r="Y42" s="83"/>
      <c r="Z42" s="83"/>
      <c r="AA42" s="83"/>
      <c r="AB42" s="83"/>
      <c r="AC42" s="83"/>
      <c r="AD42" s="83"/>
      <c r="AE42" s="83"/>
      <c r="AF42" s="83"/>
      <c r="AG42" s="83"/>
      <c r="AH42" s="83"/>
      <c r="AI42" s="83"/>
    </row>
    <row r="43" customFormat="false" ht="108" hidden="false" customHeight="true" outlineLevel="0" collapsed="false">
      <c r="A43" s="95" t="n">
        <v>34</v>
      </c>
      <c r="B43" s="155" t="s">
        <v>136</v>
      </c>
      <c r="C43" s="155" t="s">
        <v>97</v>
      </c>
      <c r="D43" s="156" t="n">
        <f aca="false">40</f>
        <v>40</v>
      </c>
      <c r="E43" s="160"/>
      <c r="F43" s="158"/>
      <c r="G43" s="159"/>
      <c r="H43" s="172"/>
      <c r="I43" s="158"/>
      <c r="J43" s="159"/>
      <c r="K43" s="160"/>
      <c r="L43" s="161"/>
      <c r="M43" s="159"/>
      <c r="N43" s="107"/>
      <c r="O43" s="107"/>
      <c r="P43" s="162"/>
      <c r="Q43" s="83"/>
      <c r="R43" s="118"/>
      <c r="S43" s="118"/>
      <c r="T43" s="118"/>
      <c r="U43" s="83"/>
      <c r="V43" s="83"/>
      <c r="W43" s="83"/>
      <c r="X43" s="83"/>
      <c r="Y43" s="83"/>
      <c r="Z43" s="83"/>
      <c r="AA43" s="83"/>
      <c r="AB43" s="83"/>
      <c r="AC43" s="83"/>
      <c r="AD43" s="83"/>
      <c r="AE43" s="83"/>
      <c r="AF43" s="83"/>
      <c r="AG43" s="83"/>
      <c r="AH43" s="83"/>
      <c r="AI43" s="83"/>
    </row>
    <row r="44" customFormat="false" ht="38.25" hidden="false" customHeight="true" outlineLevel="0" collapsed="false">
      <c r="A44" s="95" t="n">
        <v>35</v>
      </c>
      <c r="B44" s="126" t="s">
        <v>137</v>
      </c>
      <c r="C44" s="121" t="s">
        <v>97</v>
      </c>
      <c r="D44" s="122" t="n">
        <f aca="false">1</f>
        <v>1</v>
      </c>
      <c r="E44" s="149"/>
      <c r="F44" s="167"/>
      <c r="G44" s="124"/>
      <c r="H44" s="123"/>
      <c r="I44" s="167"/>
      <c r="J44" s="124"/>
      <c r="K44" s="149"/>
      <c r="L44" s="173"/>
      <c r="M44" s="124"/>
      <c r="N44" s="117"/>
      <c r="O44" s="107"/>
      <c r="P44" s="162"/>
      <c r="Q44" s="83"/>
      <c r="R44" s="118"/>
      <c r="S44" s="118"/>
      <c r="T44" s="118"/>
      <c r="U44" s="83"/>
      <c r="V44" s="83"/>
      <c r="W44" s="83"/>
      <c r="X44" s="83"/>
      <c r="Y44" s="83"/>
      <c r="Z44" s="83"/>
      <c r="AA44" s="83"/>
      <c r="AB44" s="83"/>
      <c r="AC44" s="83"/>
      <c r="AD44" s="83"/>
      <c r="AE44" s="83"/>
      <c r="AF44" s="83"/>
      <c r="AG44" s="83"/>
      <c r="AH44" s="83"/>
      <c r="AI44" s="83"/>
    </row>
    <row r="45" customFormat="false" ht="45" hidden="false" customHeight="true" outlineLevel="0" collapsed="false">
      <c r="A45" s="95" t="n">
        <v>36</v>
      </c>
      <c r="B45" s="126" t="s">
        <v>138</v>
      </c>
      <c r="C45" s="126" t="s">
        <v>69</v>
      </c>
      <c r="D45" s="127" t="n">
        <f aca="false">72</f>
        <v>72</v>
      </c>
      <c r="E45" s="123"/>
      <c r="F45" s="164"/>
      <c r="G45" s="124"/>
      <c r="H45" s="174"/>
      <c r="I45" s="167"/>
      <c r="J45" s="124"/>
      <c r="K45" s="123"/>
      <c r="L45" s="166"/>
      <c r="M45" s="124"/>
      <c r="N45" s="117"/>
      <c r="O45" s="107"/>
      <c r="P45" s="153"/>
      <c r="Q45" s="83"/>
      <c r="R45" s="118"/>
      <c r="S45" s="118"/>
      <c r="T45" s="118"/>
      <c r="U45" s="83"/>
      <c r="V45" s="83"/>
      <c r="W45" s="83"/>
      <c r="X45" s="83"/>
      <c r="Y45" s="83"/>
      <c r="Z45" s="83"/>
      <c r="AA45" s="83"/>
      <c r="AB45" s="83"/>
      <c r="AC45" s="83"/>
      <c r="AD45" s="83"/>
      <c r="AE45" s="83"/>
      <c r="AF45" s="83"/>
      <c r="AG45" s="83"/>
      <c r="AH45" s="83"/>
      <c r="AI45" s="83"/>
    </row>
    <row r="46" customFormat="false" ht="84.75" hidden="false" customHeight="true" outlineLevel="0" collapsed="false">
      <c r="A46" s="98" t="n">
        <v>37</v>
      </c>
      <c r="B46" s="126" t="s">
        <v>139</v>
      </c>
      <c r="C46" s="126" t="s">
        <v>69</v>
      </c>
      <c r="D46" s="127" t="n">
        <v>264</v>
      </c>
      <c r="E46" s="147"/>
      <c r="F46" s="138"/>
      <c r="G46" s="124"/>
      <c r="H46" s="174"/>
      <c r="I46" s="167"/>
      <c r="J46" s="124"/>
      <c r="K46" s="123"/>
      <c r="L46" s="166"/>
      <c r="M46" s="124"/>
      <c r="N46" s="117"/>
      <c r="O46" s="107"/>
      <c r="P46" s="153"/>
      <c r="Q46" s="83"/>
      <c r="R46" s="118"/>
      <c r="S46" s="118"/>
      <c r="T46" s="118"/>
      <c r="U46" s="83"/>
      <c r="V46" s="83"/>
      <c r="W46" s="83"/>
      <c r="X46" s="83"/>
      <c r="Y46" s="83"/>
      <c r="Z46" s="83"/>
      <c r="AA46" s="83"/>
      <c r="AB46" s="83"/>
      <c r="AC46" s="83"/>
      <c r="AD46" s="83"/>
      <c r="AE46" s="83"/>
      <c r="AF46" s="83"/>
      <c r="AG46" s="83"/>
      <c r="AH46" s="83"/>
      <c r="AI46" s="83"/>
    </row>
    <row r="47" customFormat="false" ht="102" hidden="false" customHeight="true" outlineLevel="0" collapsed="false">
      <c r="A47" s="95" t="n">
        <v>38</v>
      </c>
      <c r="B47" s="126" t="s">
        <v>140</v>
      </c>
      <c r="C47" s="126" t="s">
        <v>97</v>
      </c>
      <c r="D47" s="127" t="n">
        <f aca="false">100</f>
        <v>100</v>
      </c>
      <c r="E47" s="147"/>
      <c r="F47" s="167"/>
      <c r="G47" s="124"/>
      <c r="H47" s="174"/>
      <c r="I47" s="167"/>
      <c r="J47" s="124"/>
      <c r="K47" s="101"/>
      <c r="L47" s="166"/>
      <c r="M47" s="124"/>
      <c r="N47" s="117"/>
      <c r="O47" s="107"/>
      <c r="P47" s="153"/>
      <c r="Q47" s="83"/>
      <c r="R47" s="118"/>
      <c r="S47" s="118"/>
      <c r="T47" s="118"/>
      <c r="U47" s="83"/>
      <c r="V47" s="83"/>
      <c r="W47" s="83"/>
      <c r="X47" s="83"/>
      <c r="Y47" s="83"/>
      <c r="Z47" s="83"/>
      <c r="AA47" s="83"/>
      <c r="AB47" s="83"/>
      <c r="AC47" s="83"/>
      <c r="AD47" s="83"/>
      <c r="AE47" s="83"/>
      <c r="AF47" s="83"/>
      <c r="AG47" s="83"/>
      <c r="AH47" s="83"/>
      <c r="AI47" s="83"/>
    </row>
    <row r="48" customFormat="false" ht="78.75" hidden="false" customHeight="true" outlineLevel="0" collapsed="false">
      <c r="A48" s="95" t="n">
        <v>39</v>
      </c>
      <c r="B48" s="175" t="s">
        <v>141</v>
      </c>
      <c r="C48" s="126" t="s">
        <v>97</v>
      </c>
      <c r="D48" s="127" t="n">
        <f aca="false">7+20+10+27</f>
        <v>64</v>
      </c>
      <c r="E48" s="128"/>
      <c r="F48" s="142"/>
      <c r="G48" s="96"/>
      <c r="H48" s="147"/>
      <c r="I48" s="142"/>
      <c r="J48" s="96"/>
      <c r="K48" s="176"/>
      <c r="L48" s="143"/>
      <c r="M48" s="96"/>
      <c r="N48" s="177"/>
      <c r="O48" s="178"/>
      <c r="P48" s="179"/>
      <c r="Q48" s="83"/>
      <c r="R48" s="118"/>
      <c r="S48" s="118"/>
      <c r="T48" s="118"/>
      <c r="U48" s="148"/>
      <c r="V48" s="83"/>
      <c r="W48" s="83"/>
      <c r="X48" s="83"/>
      <c r="Y48" s="148"/>
      <c r="Z48" s="83"/>
      <c r="AA48" s="83"/>
      <c r="AB48" s="83"/>
      <c r="AC48" s="83"/>
      <c r="AD48" s="83"/>
      <c r="AE48" s="83"/>
      <c r="AF48" s="83"/>
      <c r="AG48" s="83"/>
      <c r="AH48" s="83"/>
      <c r="AI48" s="83"/>
    </row>
    <row r="49" customFormat="false" ht="71.25" hidden="false" customHeight="true" outlineLevel="0" collapsed="false">
      <c r="A49" s="95" t="n">
        <v>40</v>
      </c>
      <c r="B49" s="175" t="s">
        <v>142</v>
      </c>
      <c r="C49" s="126" t="s">
        <v>97</v>
      </c>
      <c r="D49" s="127" t="n">
        <f aca="false">20</f>
        <v>20</v>
      </c>
      <c r="E49" s="128"/>
      <c r="F49" s="142"/>
      <c r="G49" s="96"/>
      <c r="H49" s="147"/>
      <c r="I49" s="142"/>
      <c r="J49" s="96"/>
      <c r="K49" s="176"/>
      <c r="L49" s="143"/>
      <c r="M49" s="96"/>
      <c r="N49" s="177"/>
      <c r="O49" s="178"/>
      <c r="P49" s="179"/>
      <c r="Q49" s="83"/>
      <c r="R49" s="118"/>
      <c r="S49" s="118"/>
      <c r="T49" s="118"/>
      <c r="U49" s="145"/>
      <c r="V49" s="145"/>
      <c r="W49" s="145"/>
      <c r="X49" s="145"/>
      <c r="Y49" s="145"/>
      <c r="Z49" s="145"/>
      <c r="AA49" s="145"/>
      <c r="AB49" s="145"/>
      <c r="AC49" s="145"/>
      <c r="AD49" s="83"/>
      <c r="AE49" s="83"/>
      <c r="AF49" s="83"/>
      <c r="AG49" s="83"/>
      <c r="AH49" s="83"/>
      <c r="AI49" s="83"/>
    </row>
    <row r="50" customFormat="false" ht="36.75" hidden="false" customHeight="true" outlineLevel="0" collapsed="false">
      <c r="A50" s="95" t="n">
        <v>41</v>
      </c>
      <c r="B50" s="175" t="s">
        <v>143</v>
      </c>
      <c r="C50" s="121" t="s">
        <v>69</v>
      </c>
      <c r="D50" s="122" t="n">
        <f aca="false">6</f>
        <v>6</v>
      </c>
      <c r="E50" s="101"/>
      <c r="F50" s="164"/>
      <c r="G50" s="124"/>
      <c r="H50" s="123"/>
      <c r="I50" s="167"/>
      <c r="J50" s="124"/>
      <c r="K50" s="123"/>
      <c r="L50" s="166"/>
      <c r="M50" s="124"/>
      <c r="N50" s="117"/>
      <c r="O50" s="107"/>
      <c r="P50" s="153"/>
      <c r="Q50" s="83"/>
      <c r="R50" s="118"/>
      <c r="S50" s="118"/>
      <c r="T50" s="118"/>
      <c r="U50" s="83"/>
      <c r="V50" s="83"/>
      <c r="W50" s="83"/>
      <c r="X50" s="83"/>
      <c r="Y50" s="83"/>
      <c r="Z50" s="83"/>
      <c r="AA50" s="83"/>
      <c r="AB50" s="83"/>
      <c r="AC50" s="83"/>
      <c r="AD50" s="83"/>
      <c r="AE50" s="83"/>
      <c r="AF50" s="83"/>
      <c r="AG50" s="83"/>
      <c r="AH50" s="83"/>
      <c r="AI50" s="83"/>
    </row>
    <row r="51" s="1" customFormat="true" ht="28.5" hidden="false" customHeight="true" outlineLevel="0" collapsed="false">
      <c r="A51" s="180" t="n">
        <v>42</v>
      </c>
      <c r="B51" s="121" t="s">
        <v>144</v>
      </c>
      <c r="C51" s="121" t="s">
        <v>97</v>
      </c>
      <c r="D51" s="122" t="n">
        <f aca="false">5</f>
        <v>5</v>
      </c>
      <c r="E51" s="101"/>
      <c r="F51" s="167"/>
      <c r="G51" s="124"/>
      <c r="H51" s="101"/>
      <c r="I51" s="167"/>
      <c r="J51" s="124"/>
      <c r="K51" s="149"/>
      <c r="L51" s="166"/>
      <c r="M51" s="124"/>
      <c r="N51" s="117"/>
      <c r="O51" s="181"/>
      <c r="P51" s="153"/>
      <c r="Q51" s="83"/>
      <c r="R51" s="118"/>
      <c r="S51" s="118"/>
      <c r="T51" s="118"/>
      <c r="U51" s="83"/>
      <c r="V51" s="83"/>
      <c r="W51" s="83"/>
      <c r="X51" s="83"/>
      <c r="Y51" s="83"/>
      <c r="Z51" s="83"/>
      <c r="AA51" s="83"/>
      <c r="AB51" s="83"/>
      <c r="AC51" s="83"/>
      <c r="AD51" s="83"/>
      <c r="AE51" s="83"/>
      <c r="AF51" s="83"/>
      <c r="AG51" s="83"/>
      <c r="AH51" s="83"/>
      <c r="AI51" s="83"/>
    </row>
    <row r="52" customFormat="false" ht="28.5" hidden="false" customHeight="true" outlineLevel="0" collapsed="false">
      <c r="A52" s="98" t="n">
        <v>43</v>
      </c>
      <c r="B52" s="126" t="s">
        <v>145</v>
      </c>
      <c r="C52" s="126" t="s">
        <v>97</v>
      </c>
      <c r="D52" s="127" t="n">
        <f aca="false">1</f>
        <v>1</v>
      </c>
      <c r="E52" s="149"/>
      <c r="F52" s="167"/>
      <c r="G52" s="124"/>
      <c r="H52" s="182"/>
      <c r="I52" s="167"/>
      <c r="J52" s="124"/>
      <c r="K52" s="149"/>
      <c r="L52" s="166"/>
      <c r="M52" s="124"/>
      <c r="N52" s="117"/>
      <c r="O52" s="150"/>
      <c r="P52" s="151"/>
      <c r="Q52" s="83"/>
      <c r="R52" s="118"/>
      <c r="S52" s="118"/>
      <c r="T52" s="118"/>
      <c r="U52" s="83"/>
      <c r="V52" s="83"/>
      <c r="W52" s="83"/>
      <c r="X52" s="83"/>
      <c r="Y52" s="83"/>
      <c r="Z52" s="83"/>
      <c r="AA52" s="83"/>
      <c r="AB52" s="83"/>
      <c r="AC52" s="83"/>
      <c r="AD52" s="83"/>
      <c r="AE52" s="83"/>
      <c r="AF52" s="83"/>
      <c r="AG52" s="83"/>
      <c r="AH52" s="83"/>
      <c r="AI52" s="83"/>
    </row>
    <row r="53" customFormat="false" ht="28.5" hidden="false" customHeight="true" outlineLevel="0" collapsed="false">
      <c r="A53" s="95" t="n">
        <v>44</v>
      </c>
      <c r="B53" s="126" t="s">
        <v>146</v>
      </c>
      <c r="C53" s="126" t="s">
        <v>69</v>
      </c>
      <c r="D53" s="127" t="n">
        <v>5</v>
      </c>
      <c r="E53" s="128"/>
      <c r="F53" s="167"/>
      <c r="G53" s="96"/>
      <c r="H53" s="129"/>
      <c r="I53" s="167"/>
      <c r="J53" s="96"/>
      <c r="K53" s="165"/>
      <c r="L53" s="183"/>
      <c r="M53" s="124"/>
      <c r="N53" s="117"/>
      <c r="O53" s="107"/>
      <c r="P53" s="153"/>
      <c r="Q53" s="83"/>
      <c r="R53" s="118"/>
      <c r="S53" s="118"/>
      <c r="T53" s="118"/>
      <c r="U53" s="83"/>
      <c r="V53" s="83"/>
      <c r="W53" s="83"/>
      <c r="X53" s="83"/>
      <c r="Y53" s="83"/>
      <c r="Z53" s="83"/>
      <c r="AA53" s="83"/>
      <c r="AB53" s="83"/>
      <c r="AC53" s="83"/>
      <c r="AD53" s="83"/>
      <c r="AE53" s="83"/>
      <c r="AF53" s="83"/>
      <c r="AG53" s="83"/>
      <c r="AH53" s="83"/>
      <c r="AI53" s="83"/>
    </row>
    <row r="54" customFormat="false" ht="42" hidden="false" customHeight="true" outlineLevel="0" collapsed="false">
      <c r="A54" s="95" t="n">
        <v>45</v>
      </c>
      <c r="B54" s="126" t="s">
        <v>147</v>
      </c>
      <c r="C54" s="126" t="s">
        <v>97</v>
      </c>
      <c r="D54" s="127" t="n">
        <f aca="false">3</f>
        <v>3</v>
      </c>
      <c r="E54" s="129"/>
      <c r="F54" s="167"/>
      <c r="G54" s="96"/>
      <c r="H54" s="129"/>
      <c r="I54" s="167"/>
      <c r="J54" s="96"/>
      <c r="K54" s="130"/>
      <c r="L54" s="166"/>
      <c r="M54" s="124"/>
      <c r="N54" s="117"/>
      <c r="O54" s="107"/>
      <c r="P54" s="153"/>
      <c r="Q54" s="83"/>
      <c r="R54" s="118"/>
      <c r="S54" s="118"/>
      <c r="T54" s="118"/>
      <c r="U54" s="83"/>
      <c r="V54" s="83"/>
      <c r="W54" s="83"/>
      <c r="X54" s="83"/>
      <c r="Y54" s="83"/>
      <c r="Z54" s="83"/>
      <c r="AA54" s="83"/>
      <c r="AB54" s="83"/>
      <c r="AC54" s="83"/>
      <c r="AD54" s="83"/>
      <c r="AE54" s="83"/>
      <c r="AF54" s="83"/>
      <c r="AG54" s="83"/>
      <c r="AH54" s="83"/>
      <c r="AI54" s="83"/>
    </row>
    <row r="55" customFormat="false" ht="42" hidden="false" customHeight="true" outlineLevel="0" collapsed="false">
      <c r="A55" s="95" t="n">
        <v>46</v>
      </c>
      <c r="B55" s="126" t="s">
        <v>148</v>
      </c>
      <c r="C55" s="126" t="s">
        <v>97</v>
      </c>
      <c r="D55" s="127" t="n">
        <f aca="false">2</f>
        <v>2</v>
      </c>
      <c r="E55" s="129"/>
      <c r="F55" s="167"/>
      <c r="G55" s="96"/>
      <c r="H55" s="129"/>
      <c r="I55" s="167"/>
      <c r="J55" s="96"/>
      <c r="K55" s="130"/>
      <c r="L55" s="166"/>
      <c r="M55" s="124"/>
      <c r="N55" s="117"/>
      <c r="O55" s="107"/>
      <c r="P55" s="153"/>
      <c r="Q55" s="83"/>
      <c r="R55" s="118"/>
      <c r="S55" s="118"/>
      <c r="T55" s="118"/>
      <c r="U55" s="83"/>
      <c r="V55" s="83"/>
      <c r="W55" s="83"/>
      <c r="X55" s="83"/>
      <c r="Y55" s="83"/>
      <c r="Z55" s="83"/>
      <c r="AA55" s="83"/>
      <c r="AB55" s="83"/>
      <c r="AC55" s="83"/>
      <c r="AD55" s="83"/>
      <c r="AE55" s="83"/>
      <c r="AF55" s="83"/>
      <c r="AG55" s="83"/>
      <c r="AH55" s="83"/>
      <c r="AI55" s="83"/>
    </row>
    <row r="56" customFormat="false" ht="45" hidden="false" customHeight="true" outlineLevel="0" collapsed="false">
      <c r="A56" s="95" t="n">
        <v>47</v>
      </c>
      <c r="B56" s="126" t="s">
        <v>149</v>
      </c>
      <c r="C56" s="126" t="s">
        <v>97</v>
      </c>
      <c r="D56" s="127" t="n">
        <f aca="false">1</f>
        <v>1</v>
      </c>
      <c r="E56" s="129"/>
      <c r="F56" s="167"/>
      <c r="G56" s="96"/>
      <c r="H56" s="129"/>
      <c r="I56" s="167"/>
      <c r="J56" s="96"/>
      <c r="K56" s="184"/>
      <c r="L56" s="166"/>
      <c r="M56" s="124"/>
      <c r="N56" s="117"/>
      <c r="O56" s="107"/>
      <c r="P56" s="153"/>
      <c r="Q56" s="83"/>
      <c r="R56" s="118"/>
      <c r="S56" s="118"/>
      <c r="T56" s="118"/>
      <c r="U56" s="83"/>
      <c r="V56" s="83"/>
      <c r="W56" s="83"/>
      <c r="X56" s="83"/>
      <c r="Y56" s="83"/>
      <c r="Z56" s="83"/>
      <c r="AA56" s="83"/>
      <c r="AB56" s="83"/>
      <c r="AC56" s="83"/>
      <c r="AD56" s="83"/>
      <c r="AE56" s="83"/>
      <c r="AF56" s="83"/>
      <c r="AG56" s="83"/>
      <c r="AH56" s="83"/>
      <c r="AI56" s="83"/>
    </row>
    <row r="57" customFormat="false" ht="23.25" hidden="false" customHeight="true" outlineLevel="0" collapsed="false">
      <c r="A57" s="95" t="n">
        <v>48</v>
      </c>
      <c r="B57" s="126"/>
      <c r="C57" s="126"/>
      <c r="D57" s="127"/>
      <c r="E57" s="185"/>
      <c r="F57" s="142"/>
      <c r="G57" s="96"/>
      <c r="H57" s="185"/>
      <c r="I57" s="142"/>
      <c r="J57" s="96"/>
      <c r="K57" s="147"/>
      <c r="L57" s="143"/>
      <c r="M57" s="124"/>
      <c r="N57" s="107"/>
      <c r="O57" s="107"/>
      <c r="P57" s="174"/>
      <c r="Q57" s="83"/>
      <c r="R57" s="118"/>
      <c r="S57" s="118"/>
      <c r="T57" s="118"/>
      <c r="U57" s="83"/>
      <c r="V57" s="83"/>
      <c r="W57" s="83"/>
      <c r="X57" s="83"/>
      <c r="Y57" s="83"/>
      <c r="Z57" s="83"/>
      <c r="AA57" s="83"/>
      <c r="AB57" s="83"/>
      <c r="AC57" s="83"/>
      <c r="AD57" s="83"/>
      <c r="AE57" s="83"/>
      <c r="AF57" s="83"/>
      <c r="AG57" s="83"/>
      <c r="AH57" s="83"/>
      <c r="AI57" s="83"/>
    </row>
    <row r="58" customFormat="false" ht="36.75" hidden="false" customHeight="true" outlineLevel="0" collapsed="false">
      <c r="A58" s="95" t="n">
        <v>49</v>
      </c>
      <c r="B58" s="126" t="s">
        <v>150</v>
      </c>
      <c r="C58" s="126" t="s">
        <v>97</v>
      </c>
      <c r="D58" s="127" t="n">
        <f aca="false">1</f>
        <v>1</v>
      </c>
      <c r="E58" s="147"/>
      <c r="F58" s="167"/>
      <c r="G58" s="96"/>
      <c r="H58" s="129"/>
      <c r="I58" s="167"/>
      <c r="J58" s="96"/>
      <c r="K58" s="129"/>
      <c r="L58" s="166"/>
      <c r="M58" s="124"/>
      <c r="N58" s="117"/>
      <c r="O58" s="107"/>
      <c r="P58" s="153"/>
      <c r="Q58" s="83"/>
      <c r="R58" s="118"/>
      <c r="S58" s="118"/>
      <c r="T58" s="118"/>
      <c r="U58" s="83"/>
      <c r="V58" s="83"/>
      <c r="W58" s="83"/>
      <c r="X58" s="83"/>
      <c r="Y58" s="83"/>
      <c r="Z58" s="83"/>
      <c r="AA58" s="83"/>
      <c r="AB58" s="83"/>
      <c r="AC58" s="83"/>
      <c r="AD58" s="83"/>
      <c r="AE58" s="83"/>
      <c r="AF58" s="83"/>
      <c r="AG58" s="83"/>
      <c r="AH58" s="83"/>
      <c r="AI58" s="83"/>
    </row>
    <row r="59" s="1" customFormat="true" ht="28.5" hidden="false" customHeight="true" outlineLevel="0" collapsed="false">
      <c r="A59" s="180" t="n">
        <v>50</v>
      </c>
      <c r="B59" s="121" t="s">
        <v>151</v>
      </c>
      <c r="C59" s="121" t="s">
        <v>97</v>
      </c>
      <c r="D59" s="122" t="n">
        <v>190</v>
      </c>
      <c r="E59" s="186"/>
      <c r="F59" s="167"/>
      <c r="G59" s="124"/>
      <c r="H59" s="174"/>
      <c r="I59" s="167"/>
      <c r="J59" s="124"/>
      <c r="K59" s="187"/>
      <c r="L59" s="183"/>
      <c r="M59" s="124"/>
      <c r="N59" s="117"/>
      <c r="O59" s="181"/>
      <c r="P59" s="153"/>
      <c r="Q59" s="83"/>
      <c r="R59" s="118"/>
      <c r="S59" s="118"/>
      <c r="T59" s="118"/>
      <c r="U59" s="83"/>
      <c r="V59" s="83"/>
      <c r="W59" s="83"/>
      <c r="X59" s="83"/>
      <c r="Y59" s="83"/>
      <c r="Z59" s="83"/>
      <c r="AA59" s="83"/>
      <c r="AB59" s="83"/>
      <c r="AC59" s="83"/>
      <c r="AD59" s="83"/>
      <c r="AE59" s="83"/>
      <c r="AF59" s="83"/>
      <c r="AG59" s="83"/>
      <c r="AH59" s="83"/>
      <c r="AI59" s="83"/>
    </row>
    <row r="60" s="1" customFormat="true" ht="39" hidden="false" customHeight="true" outlineLevel="0" collapsed="false">
      <c r="A60" s="180" t="n">
        <v>51</v>
      </c>
      <c r="B60" s="121" t="s">
        <v>152</v>
      </c>
      <c r="C60" s="121" t="s">
        <v>97</v>
      </c>
      <c r="D60" s="122" t="n">
        <f aca="false">190</f>
        <v>190</v>
      </c>
      <c r="E60" s="186"/>
      <c r="F60" s="167"/>
      <c r="G60" s="124"/>
      <c r="H60" s="186"/>
      <c r="I60" s="167"/>
      <c r="J60" s="124"/>
      <c r="K60" s="186"/>
      <c r="L60" s="166"/>
      <c r="M60" s="124"/>
      <c r="N60" s="117"/>
      <c r="O60" s="181"/>
      <c r="P60" s="153"/>
      <c r="Q60" s="83"/>
      <c r="R60" s="118"/>
      <c r="S60" s="118"/>
      <c r="T60" s="118"/>
      <c r="U60" s="83"/>
      <c r="V60" s="83"/>
      <c r="W60" s="83"/>
      <c r="X60" s="83"/>
      <c r="Y60" s="83"/>
      <c r="Z60" s="83"/>
      <c r="AA60" s="83"/>
      <c r="AB60" s="83"/>
      <c r="AC60" s="83"/>
      <c r="AD60" s="83"/>
      <c r="AE60" s="83"/>
      <c r="AF60" s="83"/>
      <c r="AG60" s="83"/>
      <c r="AH60" s="83"/>
      <c r="AI60" s="83"/>
    </row>
    <row r="61" customFormat="false" ht="76.5" hidden="false" customHeight="true" outlineLevel="0" collapsed="false">
      <c r="A61" s="180" t="n">
        <v>52</v>
      </c>
      <c r="B61" s="121" t="s">
        <v>153</v>
      </c>
      <c r="C61" s="121" t="s">
        <v>35</v>
      </c>
      <c r="D61" s="122" t="n">
        <f aca="false">25</f>
        <v>25</v>
      </c>
      <c r="E61" s="188"/>
      <c r="F61" s="167"/>
      <c r="G61" s="96"/>
      <c r="H61" s="101"/>
      <c r="I61" s="189"/>
      <c r="J61" s="96"/>
      <c r="K61" s="149"/>
      <c r="L61" s="166"/>
      <c r="M61" s="124"/>
      <c r="N61" s="117"/>
      <c r="O61" s="190"/>
      <c r="P61" s="153"/>
      <c r="Q61" s="83"/>
      <c r="R61" s="118"/>
      <c r="S61" s="118"/>
      <c r="T61" s="118"/>
      <c r="U61" s="83"/>
      <c r="V61" s="83"/>
      <c r="W61" s="83"/>
      <c r="X61" s="83"/>
      <c r="Y61" s="83"/>
      <c r="Z61" s="83"/>
      <c r="AA61" s="83"/>
      <c r="AB61" s="83"/>
      <c r="AC61" s="83"/>
      <c r="AD61" s="83"/>
      <c r="AE61" s="83"/>
      <c r="AF61" s="83"/>
      <c r="AG61" s="83"/>
      <c r="AH61" s="83"/>
      <c r="AI61" s="83"/>
    </row>
    <row r="62" customFormat="false" ht="29.25" hidden="false" customHeight="true" outlineLevel="0" collapsed="false">
      <c r="A62" s="180" t="n">
        <v>53</v>
      </c>
      <c r="B62" s="121" t="s">
        <v>154</v>
      </c>
      <c r="C62" s="121" t="s">
        <v>97</v>
      </c>
      <c r="D62" s="122" t="n">
        <f aca="false">14</f>
        <v>14</v>
      </c>
      <c r="E62" s="184"/>
      <c r="F62" s="167"/>
      <c r="G62" s="96"/>
      <c r="H62" s="129"/>
      <c r="I62" s="167"/>
      <c r="J62" s="96"/>
      <c r="K62" s="149"/>
      <c r="L62" s="183"/>
      <c r="M62" s="124"/>
      <c r="N62" s="117"/>
      <c r="O62" s="107"/>
      <c r="P62" s="153"/>
      <c r="Q62" s="83"/>
      <c r="R62" s="118"/>
      <c r="S62" s="118"/>
      <c r="T62" s="118"/>
      <c r="U62" s="83"/>
      <c r="V62" s="83"/>
      <c r="W62" s="83"/>
      <c r="X62" s="83"/>
      <c r="Y62" s="83"/>
      <c r="Z62" s="83"/>
      <c r="AA62" s="83"/>
      <c r="AB62" s="83"/>
      <c r="AC62" s="83"/>
      <c r="AD62" s="83"/>
      <c r="AE62" s="83"/>
      <c r="AF62" s="83"/>
      <c r="AG62" s="83"/>
      <c r="AH62" s="83"/>
      <c r="AI62" s="83"/>
    </row>
    <row r="63" customFormat="false" ht="29.25" hidden="false" customHeight="true" outlineLevel="0" collapsed="false">
      <c r="A63" s="95" t="n">
        <v>54</v>
      </c>
      <c r="B63" s="121" t="s">
        <v>155</v>
      </c>
      <c r="C63" s="121" t="s">
        <v>97</v>
      </c>
      <c r="D63" s="122" t="n">
        <f aca="false">200</f>
        <v>200</v>
      </c>
      <c r="E63" s="147"/>
      <c r="F63" s="167"/>
      <c r="G63" s="96"/>
      <c r="H63" s="129"/>
      <c r="I63" s="167"/>
      <c r="J63" s="96"/>
      <c r="K63" s="129"/>
      <c r="L63" s="166"/>
      <c r="M63" s="124"/>
      <c r="N63" s="153"/>
      <c r="O63" s="107"/>
      <c r="P63" s="153"/>
      <c r="Q63" s="83"/>
      <c r="R63" s="118"/>
      <c r="S63" s="118"/>
      <c r="T63" s="118"/>
      <c r="U63" s="83"/>
      <c r="V63" s="83"/>
      <c r="W63" s="83"/>
      <c r="X63" s="83"/>
      <c r="Y63" s="83"/>
      <c r="Z63" s="83"/>
      <c r="AA63" s="83"/>
      <c r="AB63" s="83"/>
      <c r="AC63" s="83"/>
      <c r="AD63" s="83"/>
      <c r="AE63" s="83"/>
      <c r="AF63" s="83"/>
      <c r="AG63" s="83"/>
      <c r="AH63" s="83"/>
      <c r="AI63" s="83"/>
    </row>
    <row r="64" customFormat="false" ht="37.5" hidden="false" customHeight="true" outlineLevel="0" collapsed="false">
      <c r="A64" s="95" t="n">
        <v>55</v>
      </c>
      <c r="B64" s="126" t="s">
        <v>156</v>
      </c>
      <c r="C64" s="126" t="s">
        <v>97</v>
      </c>
      <c r="D64" s="127" t="n">
        <f aca="false">300</f>
        <v>300</v>
      </c>
      <c r="E64" s="147"/>
      <c r="F64" s="167"/>
      <c r="G64" s="96"/>
      <c r="H64" s="129"/>
      <c r="I64" s="167"/>
      <c r="J64" s="96"/>
      <c r="K64" s="129"/>
      <c r="L64" s="191"/>
      <c r="M64" s="124"/>
      <c r="N64" s="153"/>
      <c r="O64" s="150"/>
      <c r="P64" s="153"/>
      <c r="Q64" s="83"/>
      <c r="R64" s="118"/>
      <c r="S64" s="118"/>
      <c r="T64" s="118"/>
      <c r="U64" s="83"/>
      <c r="V64" s="83"/>
      <c r="W64" s="83"/>
      <c r="X64" s="83"/>
      <c r="Y64" s="83"/>
      <c r="Z64" s="83"/>
      <c r="AA64" s="83"/>
      <c r="AB64" s="83"/>
      <c r="AC64" s="83"/>
      <c r="AD64" s="83"/>
      <c r="AE64" s="83"/>
      <c r="AF64" s="83"/>
      <c r="AG64" s="83"/>
      <c r="AH64" s="83"/>
      <c r="AI64" s="83"/>
    </row>
    <row r="65" customFormat="false" ht="37.5" hidden="false" customHeight="true" outlineLevel="0" collapsed="false">
      <c r="A65" s="95" t="n">
        <v>56</v>
      </c>
      <c r="B65" s="126" t="s">
        <v>157</v>
      </c>
      <c r="C65" s="121" t="s">
        <v>97</v>
      </c>
      <c r="D65" s="122" t="n">
        <f aca="false">100</f>
        <v>100</v>
      </c>
      <c r="E65" s="147"/>
      <c r="F65" s="192"/>
      <c r="G65" s="193"/>
      <c r="H65" s="151"/>
      <c r="I65" s="192"/>
      <c r="J65" s="193"/>
      <c r="K65" s="151"/>
      <c r="L65" s="191"/>
      <c r="M65" s="193"/>
      <c r="N65" s="153"/>
      <c r="O65" s="150"/>
      <c r="P65" s="153"/>
      <c r="Q65" s="83"/>
      <c r="R65" s="118"/>
      <c r="S65" s="118"/>
      <c r="T65" s="118"/>
      <c r="U65" s="83"/>
      <c r="V65" s="83"/>
      <c r="W65" s="83"/>
      <c r="X65" s="83"/>
      <c r="Y65" s="83"/>
      <c r="Z65" s="83"/>
      <c r="AA65" s="83"/>
      <c r="AB65" s="83"/>
      <c r="AC65" s="83"/>
      <c r="AD65" s="83"/>
      <c r="AE65" s="83"/>
      <c r="AF65" s="83"/>
      <c r="AG65" s="83"/>
      <c r="AH65" s="83"/>
      <c r="AI65" s="83"/>
    </row>
    <row r="66" s="1" customFormat="true" ht="108" hidden="false" customHeight="true" outlineLevel="0" collapsed="false">
      <c r="A66" s="180" t="n">
        <v>57</v>
      </c>
      <c r="B66" s="121" t="s">
        <v>158</v>
      </c>
      <c r="C66" s="121" t="s">
        <v>97</v>
      </c>
      <c r="D66" s="122" t="n">
        <f aca="false">55</f>
        <v>55</v>
      </c>
      <c r="E66" s="194"/>
      <c r="F66" s="167"/>
      <c r="G66" s="124"/>
      <c r="H66" s="149"/>
      <c r="I66" s="167"/>
      <c r="J66" s="124"/>
      <c r="K66" s="186"/>
      <c r="L66" s="183"/>
      <c r="M66" s="124"/>
      <c r="N66" s="117"/>
      <c r="O66" s="181"/>
      <c r="P66" s="153"/>
      <c r="Q66" s="83"/>
      <c r="R66" s="118"/>
      <c r="S66" s="118"/>
      <c r="T66" s="118"/>
      <c r="U66" s="83"/>
      <c r="V66" s="83"/>
      <c r="W66" s="83"/>
      <c r="X66" s="83"/>
      <c r="Y66" s="83"/>
      <c r="Z66" s="83"/>
      <c r="AA66" s="83"/>
      <c r="AB66" s="83"/>
      <c r="AC66" s="83"/>
      <c r="AD66" s="83"/>
      <c r="AE66" s="83"/>
      <c r="AF66" s="83"/>
      <c r="AG66" s="83"/>
      <c r="AH66" s="83"/>
      <c r="AI66" s="83"/>
    </row>
    <row r="67" customFormat="false" ht="71.25" hidden="false" customHeight="true" outlineLevel="0" collapsed="false">
      <c r="A67" s="95" t="n">
        <v>58</v>
      </c>
      <c r="B67" s="126" t="s">
        <v>159</v>
      </c>
      <c r="C67" s="121" t="s">
        <v>97</v>
      </c>
      <c r="D67" s="122" t="n">
        <f aca="false">120</f>
        <v>120</v>
      </c>
      <c r="E67" s="147"/>
      <c r="F67" s="167"/>
      <c r="G67" s="124"/>
      <c r="H67" s="174"/>
      <c r="I67" s="167"/>
      <c r="J67" s="124"/>
      <c r="K67" s="186"/>
      <c r="L67" s="166"/>
      <c r="M67" s="124"/>
      <c r="N67" s="117"/>
      <c r="O67" s="107"/>
      <c r="P67" s="153"/>
      <c r="Q67" s="83"/>
      <c r="R67" s="118"/>
      <c r="S67" s="118"/>
      <c r="T67" s="118"/>
      <c r="U67" s="83"/>
      <c r="V67" s="83"/>
      <c r="W67" s="83"/>
      <c r="X67" s="83"/>
      <c r="Y67" s="83"/>
      <c r="Z67" s="83"/>
      <c r="AA67" s="83"/>
      <c r="AB67" s="83"/>
      <c r="AC67" s="83"/>
      <c r="AD67" s="83"/>
      <c r="AE67" s="83"/>
      <c r="AF67" s="83"/>
      <c r="AG67" s="83"/>
      <c r="AH67" s="83"/>
      <c r="AI67" s="83"/>
    </row>
    <row r="68" customFormat="false" ht="41.25" hidden="false" customHeight="true" outlineLevel="0" collapsed="false">
      <c r="A68" s="95" t="n">
        <v>59</v>
      </c>
      <c r="B68" s="126" t="s">
        <v>160</v>
      </c>
      <c r="C68" s="121" t="s">
        <v>97</v>
      </c>
      <c r="D68" s="122" t="n">
        <f aca="false">70</f>
        <v>70</v>
      </c>
      <c r="E68" s="101"/>
      <c r="F68" s="167"/>
      <c r="G68" s="124"/>
      <c r="H68" s="174"/>
      <c r="I68" s="167"/>
      <c r="J68" s="124"/>
      <c r="K68" s="187"/>
      <c r="L68" s="183"/>
      <c r="M68" s="124"/>
      <c r="N68" s="117"/>
      <c r="O68" s="107"/>
      <c r="P68" s="153"/>
      <c r="Q68" s="83"/>
      <c r="R68" s="118"/>
      <c r="S68" s="118"/>
      <c r="T68" s="118"/>
      <c r="U68" s="83"/>
      <c r="V68" s="83"/>
      <c r="W68" s="83"/>
      <c r="X68" s="83"/>
      <c r="Y68" s="83"/>
      <c r="Z68" s="83"/>
      <c r="AA68" s="83"/>
      <c r="AB68" s="83"/>
      <c r="AC68" s="83"/>
      <c r="AD68" s="83"/>
      <c r="AE68" s="83"/>
      <c r="AF68" s="83"/>
      <c r="AG68" s="83"/>
      <c r="AH68" s="83"/>
      <c r="AI68" s="83"/>
    </row>
    <row r="69" customFormat="false" ht="30" hidden="false" customHeight="true" outlineLevel="0" collapsed="false">
      <c r="A69" s="95" t="n">
        <v>60</v>
      </c>
      <c r="B69" s="126" t="s">
        <v>161</v>
      </c>
      <c r="C69" s="121" t="s">
        <v>97</v>
      </c>
      <c r="D69" s="122" t="n">
        <f aca="false">35</f>
        <v>35</v>
      </c>
      <c r="E69" s="187"/>
      <c r="F69" s="167"/>
      <c r="G69" s="124"/>
      <c r="H69" s="186"/>
      <c r="I69" s="167"/>
      <c r="J69" s="124"/>
      <c r="K69" s="187"/>
      <c r="L69" s="166"/>
      <c r="M69" s="124"/>
      <c r="N69" s="117"/>
      <c r="O69" s="107"/>
      <c r="P69" s="153"/>
      <c r="Q69" s="83"/>
      <c r="R69" s="118"/>
      <c r="S69" s="118"/>
      <c r="T69" s="118"/>
      <c r="U69" s="83"/>
      <c r="V69" s="83"/>
      <c r="W69" s="83"/>
      <c r="X69" s="83"/>
      <c r="Y69" s="83"/>
      <c r="Z69" s="83"/>
      <c r="AA69" s="83"/>
      <c r="AB69" s="83"/>
      <c r="AC69" s="83"/>
      <c r="AD69" s="83"/>
      <c r="AE69" s="83"/>
      <c r="AF69" s="83"/>
      <c r="AG69" s="83"/>
      <c r="AH69" s="83"/>
      <c r="AI69" s="83"/>
    </row>
    <row r="70" s="1" customFormat="true" ht="42.75" hidden="false" customHeight="true" outlineLevel="0" collapsed="false">
      <c r="A70" s="180" t="n">
        <v>61</v>
      </c>
      <c r="B70" s="121" t="s">
        <v>162</v>
      </c>
      <c r="C70" s="121" t="s">
        <v>35</v>
      </c>
      <c r="D70" s="122" t="n">
        <v>75</v>
      </c>
      <c r="E70" s="149"/>
      <c r="F70" s="167"/>
      <c r="G70" s="124"/>
      <c r="H70" s="149"/>
      <c r="I70" s="167"/>
      <c r="J70" s="124"/>
      <c r="K70" s="149"/>
      <c r="L70" s="166"/>
      <c r="M70" s="124"/>
      <c r="N70" s="117"/>
      <c r="O70" s="181"/>
      <c r="P70" s="153"/>
      <c r="Q70" s="83"/>
      <c r="R70" s="118"/>
      <c r="S70" s="118"/>
      <c r="T70" s="118"/>
      <c r="U70" s="83"/>
      <c r="V70" s="83"/>
      <c r="W70" s="83"/>
      <c r="X70" s="83"/>
      <c r="Y70" s="83"/>
      <c r="Z70" s="83"/>
      <c r="AA70" s="83"/>
      <c r="AB70" s="83"/>
      <c r="AC70" s="83"/>
      <c r="AD70" s="83"/>
      <c r="AE70" s="83"/>
      <c r="AF70" s="83"/>
      <c r="AG70" s="83"/>
      <c r="AH70" s="83"/>
      <c r="AI70" s="83"/>
    </row>
    <row r="71" s="1" customFormat="true" ht="30" hidden="false" customHeight="true" outlineLevel="0" collapsed="false">
      <c r="A71" s="180" t="n">
        <v>62</v>
      </c>
      <c r="B71" s="121" t="s">
        <v>163</v>
      </c>
      <c r="C71" s="121" t="s">
        <v>97</v>
      </c>
      <c r="D71" s="122" t="n">
        <v>2</v>
      </c>
      <c r="E71" s="149"/>
      <c r="F71" s="167"/>
      <c r="G71" s="195"/>
      <c r="H71" s="149"/>
      <c r="I71" s="167"/>
      <c r="J71" s="124"/>
      <c r="K71" s="149"/>
      <c r="L71" s="166"/>
      <c r="M71" s="124"/>
      <c r="N71" s="117"/>
      <c r="O71" s="181"/>
      <c r="P71" s="153"/>
      <c r="Q71" s="83"/>
      <c r="R71" s="118"/>
      <c r="S71" s="118"/>
      <c r="T71" s="118"/>
      <c r="U71" s="83"/>
      <c r="V71" s="83"/>
      <c r="W71" s="83"/>
      <c r="X71" s="83"/>
      <c r="Y71" s="83"/>
      <c r="Z71" s="83"/>
      <c r="AA71" s="83"/>
      <c r="AB71" s="83"/>
      <c r="AC71" s="83"/>
      <c r="AD71" s="83"/>
      <c r="AE71" s="83"/>
      <c r="AF71" s="83"/>
      <c r="AG71" s="83"/>
      <c r="AH71" s="83"/>
      <c r="AI71" s="83"/>
    </row>
    <row r="72" s="1" customFormat="true" ht="30" hidden="false" customHeight="true" outlineLevel="0" collapsed="false">
      <c r="A72" s="180"/>
      <c r="B72" s="126" t="s">
        <v>164</v>
      </c>
      <c r="C72" s="121" t="s">
        <v>35</v>
      </c>
      <c r="D72" s="122" t="n">
        <f aca="false">1+11</f>
        <v>12</v>
      </c>
      <c r="E72" s="149"/>
      <c r="F72" s="167"/>
      <c r="G72" s="195"/>
      <c r="H72" s="149"/>
      <c r="I72" s="167"/>
      <c r="J72" s="124"/>
      <c r="K72" s="149"/>
      <c r="L72" s="166"/>
      <c r="M72" s="124"/>
      <c r="N72" s="117"/>
      <c r="O72" s="181"/>
      <c r="P72" s="153"/>
      <c r="Q72" s="83"/>
      <c r="R72" s="118"/>
      <c r="S72" s="118"/>
      <c r="T72" s="118"/>
      <c r="U72" s="83"/>
      <c r="V72" s="83"/>
      <c r="W72" s="83"/>
      <c r="X72" s="83"/>
      <c r="Y72" s="83"/>
      <c r="Z72" s="83"/>
      <c r="AA72" s="83"/>
      <c r="AB72" s="83"/>
      <c r="AC72" s="83"/>
      <c r="AD72" s="83"/>
      <c r="AE72" s="83"/>
      <c r="AF72" s="83"/>
      <c r="AG72" s="83"/>
      <c r="AH72" s="83"/>
      <c r="AI72" s="83"/>
    </row>
    <row r="73" s="1" customFormat="true" ht="30" hidden="false" customHeight="true" outlineLevel="0" collapsed="false">
      <c r="A73" s="180"/>
      <c r="B73" s="126" t="s">
        <v>165</v>
      </c>
      <c r="C73" s="121" t="s">
        <v>97</v>
      </c>
      <c r="D73" s="122" t="n">
        <f aca="false">50</f>
        <v>50</v>
      </c>
      <c r="E73" s="196"/>
      <c r="F73" s="167"/>
      <c r="G73" s="195"/>
      <c r="H73" s="149"/>
      <c r="I73" s="167"/>
      <c r="J73" s="124"/>
      <c r="K73" s="149"/>
      <c r="L73" s="166"/>
      <c r="M73" s="124"/>
      <c r="N73" s="117"/>
      <c r="O73" s="181"/>
      <c r="P73" s="153"/>
      <c r="Q73" s="83"/>
      <c r="R73" s="118"/>
      <c r="S73" s="118"/>
      <c r="T73" s="118"/>
      <c r="U73" s="83"/>
      <c r="V73" s="83"/>
      <c r="W73" s="83"/>
      <c r="X73" s="83"/>
      <c r="Y73" s="83"/>
      <c r="Z73" s="83"/>
      <c r="AA73" s="83"/>
      <c r="AB73" s="83"/>
      <c r="AC73" s="83"/>
      <c r="AD73" s="83"/>
      <c r="AE73" s="83"/>
      <c r="AF73" s="83"/>
      <c r="AG73" s="83"/>
      <c r="AH73" s="83"/>
      <c r="AI73" s="83"/>
    </row>
    <row r="74" s="1" customFormat="true" ht="30" hidden="false" customHeight="true" outlineLevel="0" collapsed="false">
      <c r="A74" s="180"/>
      <c r="B74" s="126" t="s">
        <v>166</v>
      </c>
      <c r="C74" s="121" t="s">
        <v>97</v>
      </c>
      <c r="D74" s="122" t="n">
        <f aca="false">2</f>
        <v>2</v>
      </c>
      <c r="E74" s="196"/>
      <c r="F74" s="167"/>
      <c r="G74" s="195"/>
      <c r="H74" s="149"/>
      <c r="I74" s="167"/>
      <c r="J74" s="124"/>
      <c r="K74" s="149"/>
      <c r="L74" s="166"/>
      <c r="M74" s="124"/>
      <c r="N74" s="117"/>
      <c r="O74" s="181"/>
      <c r="P74" s="153"/>
      <c r="Q74" s="83"/>
      <c r="R74" s="118"/>
      <c r="S74" s="118"/>
      <c r="T74" s="118"/>
      <c r="U74" s="83"/>
      <c r="V74" s="83"/>
      <c r="W74" s="83"/>
      <c r="X74" s="83"/>
      <c r="Y74" s="83"/>
      <c r="Z74" s="83"/>
      <c r="AA74" s="83"/>
      <c r="AB74" s="83"/>
      <c r="AC74" s="83"/>
      <c r="AD74" s="83"/>
      <c r="AE74" s="83"/>
      <c r="AF74" s="83"/>
      <c r="AG74" s="83"/>
      <c r="AH74" s="83"/>
      <c r="AI74" s="83"/>
    </row>
    <row r="75" s="1" customFormat="true" ht="30" hidden="false" customHeight="true" outlineLevel="0" collapsed="false">
      <c r="A75" s="180"/>
      <c r="B75" s="126" t="s">
        <v>167</v>
      </c>
      <c r="C75" s="121" t="s">
        <v>97</v>
      </c>
      <c r="D75" s="122" t="n">
        <f aca="false">1</f>
        <v>1</v>
      </c>
      <c r="E75" s="196"/>
      <c r="F75" s="167"/>
      <c r="G75" s="195"/>
      <c r="H75" s="149"/>
      <c r="I75" s="167"/>
      <c r="J75" s="124"/>
      <c r="K75" s="149"/>
      <c r="L75" s="166"/>
      <c r="M75" s="124"/>
      <c r="N75" s="117"/>
      <c r="O75" s="181"/>
      <c r="P75" s="153"/>
      <c r="Q75" s="83"/>
      <c r="R75" s="118"/>
      <c r="S75" s="118"/>
      <c r="T75" s="118"/>
      <c r="U75" s="83"/>
      <c r="V75" s="83"/>
      <c r="W75" s="83"/>
      <c r="X75" s="83"/>
      <c r="Y75" s="83"/>
      <c r="Z75" s="83"/>
      <c r="AA75" s="83"/>
      <c r="AB75" s="83"/>
      <c r="AC75" s="83"/>
      <c r="AD75" s="83"/>
      <c r="AE75" s="83"/>
      <c r="AF75" s="83"/>
      <c r="AG75" s="83"/>
      <c r="AH75" s="83"/>
      <c r="AI75" s="83"/>
    </row>
    <row r="76" s="1" customFormat="true" ht="30" hidden="false" customHeight="true" outlineLevel="0" collapsed="false">
      <c r="A76" s="180"/>
      <c r="B76" s="126" t="s">
        <v>168</v>
      </c>
      <c r="C76" s="121" t="s">
        <v>97</v>
      </c>
      <c r="D76" s="122" t="n">
        <f aca="false">1</f>
        <v>1</v>
      </c>
      <c r="E76" s="196"/>
      <c r="F76" s="167"/>
      <c r="G76" s="195"/>
      <c r="H76" s="149"/>
      <c r="I76" s="167"/>
      <c r="J76" s="124"/>
      <c r="K76" s="149"/>
      <c r="L76" s="166"/>
      <c r="M76" s="124"/>
      <c r="N76" s="117"/>
      <c r="O76" s="181"/>
      <c r="P76" s="153"/>
      <c r="Q76" s="83"/>
      <c r="R76" s="118"/>
      <c r="S76" s="118"/>
      <c r="T76" s="118"/>
      <c r="U76" s="83"/>
      <c r="V76" s="83"/>
      <c r="W76" s="83"/>
      <c r="X76" s="83"/>
      <c r="Y76" s="83"/>
      <c r="Z76" s="83"/>
      <c r="AA76" s="83"/>
      <c r="AB76" s="83"/>
      <c r="AC76" s="83"/>
      <c r="AD76" s="83"/>
      <c r="AE76" s="83"/>
      <c r="AF76" s="83"/>
      <c r="AG76" s="83"/>
      <c r="AH76" s="83"/>
      <c r="AI76" s="83"/>
    </row>
    <row r="77" s="1" customFormat="true" ht="30" hidden="false" customHeight="true" outlineLevel="0" collapsed="false">
      <c r="A77" s="180"/>
      <c r="B77" s="126" t="s">
        <v>169</v>
      </c>
      <c r="C77" s="121" t="s">
        <v>97</v>
      </c>
      <c r="D77" s="122" t="n">
        <f aca="false">1</f>
        <v>1</v>
      </c>
      <c r="E77" s="196"/>
      <c r="F77" s="167"/>
      <c r="G77" s="195"/>
      <c r="H77" s="149"/>
      <c r="I77" s="167"/>
      <c r="J77" s="124"/>
      <c r="K77" s="149"/>
      <c r="L77" s="166"/>
      <c r="M77" s="124"/>
      <c r="N77" s="117"/>
      <c r="O77" s="181"/>
      <c r="P77" s="153"/>
      <c r="Q77" s="83"/>
      <c r="R77" s="118"/>
      <c r="S77" s="118"/>
      <c r="T77" s="118"/>
      <c r="U77" s="83"/>
      <c r="V77" s="83"/>
      <c r="W77" s="83"/>
      <c r="X77" s="83"/>
      <c r="Y77" s="83"/>
      <c r="Z77" s="83"/>
      <c r="AA77" s="83"/>
      <c r="AB77" s="83"/>
      <c r="AC77" s="83"/>
      <c r="AD77" s="83"/>
      <c r="AE77" s="83"/>
      <c r="AF77" s="83"/>
      <c r="AG77" s="83"/>
      <c r="AH77" s="83"/>
      <c r="AI77" s="83"/>
    </row>
    <row r="78" s="1" customFormat="true" ht="30" hidden="false" customHeight="true" outlineLevel="0" collapsed="false">
      <c r="A78" s="180"/>
      <c r="B78" s="126" t="s">
        <v>170</v>
      </c>
      <c r="C78" s="121" t="s">
        <v>97</v>
      </c>
      <c r="D78" s="122" t="n">
        <f aca="false">1</f>
        <v>1</v>
      </c>
      <c r="E78" s="196"/>
      <c r="F78" s="167"/>
      <c r="G78" s="195"/>
      <c r="H78" s="149"/>
      <c r="I78" s="167"/>
      <c r="J78" s="124"/>
      <c r="K78" s="149"/>
      <c r="L78" s="166"/>
      <c r="M78" s="124"/>
      <c r="N78" s="117"/>
      <c r="O78" s="181"/>
      <c r="P78" s="153"/>
      <c r="Q78" s="83"/>
      <c r="R78" s="118"/>
      <c r="S78" s="118"/>
      <c r="T78" s="118"/>
      <c r="U78" s="83"/>
      <c r="V78" s="83"/>
      <c r="W78" s="83"/>
      <c r="X78" s="83"/>
      <c r="Y78" s="83"/>
      <c r="Z78" s="83"/>
      <c r="AA78" s="83"/>
      <c r="AB78" s="83"/>
      <c r="AC78" s="83"/>
      <c r="AD78" s="83"/>
      <c r="AE78" s="83"/>
      <c r="AF78" s="83"/>
      <c r="AG78" s="83"/>
      <c r="AH78" s="83"/>
      <c r="AI78" s="83"/>
    </row>
    <row r="79" s="1" customFormat="true" ht="30" hidden="false" customHeight="true" outlineLevel="0" collapsed="false">
      <c r="A79" s="180"/>
      <c r="B79" s="126" t="s">
        <v>171</v>
      </c>
      <c r="C79" s="121" t="s">
        <v>97</v>
      </c>
      <c r="D79" s="122" t="n">
        <f aca="false">2</f>
        <v>2</v>
      </c>
      <c r="E79" s="196"/>
      <c r="F79" s="167"/>
      <c r="G79" s="195"/>
      <c r="H79" s="149"/>
      <c r="I79" s="167"/>
      <c r="J79" s="124"/>
      <c r="K79" s="149"/>
      <c r="L79" s="166"/>
      <c r="M79" s="124"/>
      <c r="N79" s="117"/>
      <c r="O79" s="181"/>
      <c r="P79" s="153"/>
      <c r="Q79" s="83"/>
      <c r="R79" s="118"/>
      <c r="S79" s="118"/>
      <c r="T79" s="118"/>
      <c r="U79" s="83"/>
      <c r="V79" s="83"/>
      <c r="W79" s="83"/>
      <c r="X79" s="83"/>
      <c r="Y79" s="83"/>
      <c r="Z79" s="83"/>
      <c r="AA79" s="83"/>
      <c r="AB79" s="83"/>
      <c r="AC79" s="83"/>
      <c r="AD79" s="83"/>
      <c r="AE79" s="83"/>
      <c r="AF79" s="83"/>
      <c r="AG79" s="83"/>
      <c r="AH79" s="83"/>
      <c r="AI79" s="83"/>
    </row>
    <row r="80" s="1" customFormat="true" ht="30" hidden="false" customHeight="true" outlineLevel="0" collapsed="false">
      <c r="A80" s="180"/>
      <c r="B80" s="126" t="s">
        <v>172</v>
      </c>
      <c r="C80" s="121" t="s">
        <v>97</v>
      </c>
      <c r="D80" s="122" t="n">
        <f aca="false">1</f>
        <v>1</v>
      </c>
      <c r="E80" s="196"/>
      <c r="F80" s="167"/>
      <c r="G80" s="195"/>
      <c r="H80" s="149"/>
      <c r="I80" s="167"/>
      <c r="J80" s="124"/>
      <c r="K80" s="149"/>
      <c r="L80" s="166"/>
      <c r="M80" s="124"/>
      <c r="N80" s="117"/>
      <c r="O80" s="181"/>
      <c r="P80" s="153"/>
      <c r="Q80" s="83"/>
      <c r="R80" s="118"/>
      <c r="S80" s="118"/>
      <c r="T80" s="118"/>
      <c r="U80" s="83"/>
      <c r="V80" s="83"/>
      <c r="W80" s="83"/>
      <c r="X80" s="83"/>
      <c r="Y80" s="83"/>
      <c r="Z80" s="83"/>
      <c r="AA80" s="83"/>
      <c r="AB80" s="83"/>
      <c r="AC80" s="83"/>
      <c r="AD80" s="83"/>
      <c r="AE80" s="83"/>
      <c r="AF80" s="83"/>
      <c r="AG80" s="83"/>
      <c r="AH80" s="83"/>
      <c r="AI80" s="83"/>
    </row>
    <row r="81" s="1" customFormat="true" ht="30" hidden="false" customHeight="true" outlineLevel="0" collapsed="false">
      <c r="A81" s="180"/>
      <c r="B81" s="126" t="s">
        <v>173</v>
      </c>
      <c r="C81" s="121" t="s">
        <v>97</v>
      </c>
      <c r="D81" s="122" t="n">
        <f aca="false">4</f>
        <v>4</v>
      </c>
      <c r="E81" s="196"/>
      <c r="F81" s="167"/>
      <c r="G81" s="195"/>
      <c r="H81" s="149"/>
      <c r="I81" s="167"/>
      <c r="J81" s="124"/>
      <c r="K81" s="149"/>
      <c r="L81" s="166"/>
      <c r="M81" s="124"/>
      <c r="N81" s="117"/>
      <c r="O81" s="181"/>
      <c r="P81" s="153"/>
      <c r="Q81" s="83"/>
      <c r="R81" s="118"/>
      <c r="S81" s="118"/>
      <c r="T81" s="118"/>
      <c r="U81" s="83"/>
      <c r="V81" s="83"/>
      <c r="W81" s="83"/>
      <c r="X81" s="83"/>
      <c r="Y81" s="83"/>
      <c r="Z81" s="83"/>
      <c r="AA81" s="83"/>
      <c r="AB81" s="83"/>
      <c r="AC81" s="83"/>
      <c r="AD81" s="83"/>
      <c r="AE81" s="83"/>
      <c r="AF81" s="83"/>
      <c r="AG81" s="83"/>
      <c r="AH81" s="83"/>
      <c r="AI81" s="83"/>
    </row>
    <row r="82" s="1" customFormat="true" ht="30" hidden="false" customHeight="true" outlineLevel="0" collapsed="false">
      <c r="A82" s="180"/>
      <c r="B82" s="126" t="s">
        <v>174</v>
      </c>
      <c r="C82" s="121" t="s">
        <v>97</v>
      </c>
      <c r="D82" s="122" t="n">
        <f aca="false">1</f>
        <v>1</v>
      </c>
      <c r="E82" s="196"/>
      <c r="F82" s="167"/>
      <c r="G82" s="195"/>
      <c r="H82" s="149"/>
      <c r="I82" s="167"/>
      <c r="J82" s="124"/>
      <c r="K82" s="149"/>
      <c r="L82" s="166"/>
      <c r="M82" s="124"/>
      <c r="N82" s="117"/>
      <c r="O82" s="181"/>
      <c r="P82" s="153"/>
      <c r="Q82" s="83"/>
      <c r="R82" s="118"/>
      <c r="S82" s="118"/>
      <c r="T82" s="118"/>
      <c r="U82" s="83"/>
      <c r="V82" s="83"/>
      <c r="W82" s="83"/>
      <c r="X82" s="83"/>
      <c r="Y82" s="83"/>
      <c r="Z82" s="83"/>
      <c r="AA82" s="83"/>
      <c r="AB82" s="83"/>
      <c r="AC82" s="83"/>
      <c r="AD82" s="83"/>
      <c r="AE82" s="83"/>
      <c r="AF82" s="83"/>
      <c r="AG82" s="83"/>
      <c r="AH82" s="83"/>
      <c r="AI82" s="83"/>
    </row>
    <row r="83" s="1" customFormat="true" ht="30" hidden="false" customHeight="true" outlineLevel="0" collapsed="false">
      <c r="A83" s="180"/>
      <c r="B83" s="126" t="s">
        <v>175</v>
      </c>
      <c r="C83" s="121" t="s">
        <v>97</v>
      </c>
      <c r="D83" s="122" t="n">
        <f aca="false">6+6+2+2</f>
        <v>16</v>
      </c>
      <c r="E83" s="196"/>
      <c r="F83" s="167"/>
      <c r="G83" s="195"/>
      <c r="H83" s="149"/>
      <c r="I83" s="167"/>
      <c r="J83" s="124"/>
      <c r="K83" s="149"/>
      <c r="L83" s="166"/>
      <c r="M83" s="124"/>
      <c r="N83" s="117"/>
      <c r="O83" s="181"/>
      <c r="P83" s="153"/>
      <c r="Q83" s="83"/>
      <c r="R83" s="118"/>
      <c r="S83" s="118"/>
      <c r="T83" s="118"/>
      <c r="U83" s="83"/>
      <c r="V83" s="83"/>
      <c r="W83" s="83"/>
      <c r="X83" s="83"/>
      <c r="Y83" s="83"/>
      <c r="Z83" s="83"/>
      <c r="AA83" s="83"/>
      <c r="AB83" s="83"/>
      <c r="AC83" s="83"/>
      <c r="AD83" s="83"/>
      <c r="AE83" s="83"/>
      <c r="AF83" s="83"/>
      <c r="AG83" s="83"/>
      <c r="AH83" s="83"/>
      <c r="AI83" s="83"/>
    </row>
    <row r="84" s="1" customFormat="true" ht="30" hidden="false" customHeight="true" outlineLevel="0" collapsed="false">
      <c r="A84" s="180"/>
      <c r="B84" s="126" t="s">
        <v>176</v>
      </c>
      <c r="C84" s="121" t="s">
        <v>97</v>
      </c>
      <c r="D84" s="122" t="n">
        <f aca="false">4</f>
        <v>4</v>
      </c>
      <c r="E84" s="196"/>
      <c r="F84" s="167"/>
      <c r="G84" s="195"/>
      <c r="H84" s="149"/>
      <c r="I84" s="167"/>
      <c r="J84" s="124"/>
      <c r="K84" s="149"/>
      <c r="L84" s="166"/>
      <c r="M84" s="124"/>
      <c r="N84" s="117"/>
      <c r="O84" s="181"/>
      <c r="P84" s="153"/>
      <c r="Q84" s="83"/>
      <c r="R84" s="118"/>
      <c r="S84" s="118"/>
      <c r="T84" s="118"/>
      <c r="U84" s="83"/>
      <c r="V84" s="83"/>
      <c r="W84" s="83"/>
      <c r="X84" s="83"/>
      <c r="Y84" s="83"/>
      <c r="Z84" s="83"/>
      <c r="AA84" s="83"/>
      <c r="AB84" s="83"/>
      <c r="AC84" s="83"/>
      <c r="AD84" s="83"/>
      <c r="AE84" s="83"/>
      <c r="AF84" s="83"/>
      <c r="AG84" s="83"/>
      <c r="AH84" s="83"/>
      <c r="AI84" s="83"/>
    </row>
    <row r="85" s="1" customFormat="true" ht="30" hidden="false" customHeight="true" outlineLevel="0" collapsed="false">
      <c r="A85" s="180"/>
      <c r="B85" s="126" t="s">
        <v>177</v>
      </c>
      <c r="C85" s="121" t="s">
        <v>97</v>
      </c>
      <c r="D85" s="122" t="n">
        <f aca="false">4</f>
        <v>4</v>
      </c>
      <c r="E85" s="196"/>
      <c r="F85" s="167"/>
      <c r="G85" s="195"/>
      <c r="H85" s="149"/>
      <c r="I85" s="167"/>
      <c r="J85" s="124"/>
      <c r="K85" s="149"/>
      <c r="L85" s="166"/>
      <c r="M85" s="124"/>
      <c r="N85" s="117"/>
      <c r="O85" s="181"/>
      <c r="P85" s="153"/>
      <c r="Q85" s="83"/>
      <c r="R85" s="118"/>
      <c r="S85" s="118"/>
      <c r="T85" s="118"/>
      <c r="U85" s="83"/>
      <c r="V85" s="83"/>
      <c r="W85" s="83"/>
      <c r="X85" s="83"/>
      <c r="Y85" s="83"/>
      <c r="Z85" s="83"/>
      <c r="AA85" s="83"/>
      <c r="AB85" s="83"/>
      <c r="AC85" s="83"/>
      <c r="AD85" s="83"/>
      <c r="AE85" s="83"/>
      <c r="AF85" s="83"/>
      <c r="AG85" s="83"/>
      <c r="AH85" s="83"/>
      <c r="AI85" s="83"/>
    </row>
    <row r="86" s="1" customFormat="true" ht="30" hidden="false" customHeight="true" outlineLevel="0" collapsed="false">
      <c r="A86" s="180"/>
      <c r="B86" s="126" t="s">
        <v>178</v>
      </c>
      <c r="C86" s="121" t="s">
        <v>69</v>
      </c>
      <c r="D86" s="122" t="n">
        <f aca="false">2+2</f>
        <v>4</v>
      </c>
      <c r="E86" s="196"/>
      <c r="F86" s="167"/>
      <c r="G86" s="195"/>
      <c r="H86" s="149"/>
      <c r="I86" s="167"/>
      <c r="J86" s="124"/>
      <c r="K86" s="149"/>
      <c r="L86" s="166"/>
      <c r="M86" s="124"/>
      <c r="N86" s="117"/>
      <c r="O86" s="181"/>
      <c r="P86" s="153"/>
      <c r="Q86" s="83"/>
      <c r="R86" s="118"/>
      <c r="S86" s="118"/>
      <c r="T86" s="118"/>
      <c r="U86" s="83"/>
      <c r="V86" s="83"/>
      <c r="W86" s="83"/>
      <c r="X86" s="83"/>
      <c r="Y86" s="83"/>
      <c r="Z86" s="83"/>
      <c r="AA86" s="83"/>
      <c r="AB86" s="83"/>
      <c r="AC86" s="83"/>
      <c r="AD86" s="83"/>
      <c r="AE86" s="83"/>
      <c r="AF86" s="83"/>
      <c r="AG86" s="83"/>
      <c r="AH86" s="83"/>
      <c r="AI86" s="83"/>
    </row>
    <row r="87" s="1" customFormat="true" ht="30" hidden="false" customHeight="true" outlineLevel="0" collapsed="false">
      <c r="A87" s="180"/>
      <c r="B87" s="126" t="s">
        <v>179</v>
      </c>
      <c r="C87" s="121" t="s">
        <v>97</v>
      </c>
      <c r="D87" s="122" t="n">
        <f aca="false">200</f>
        <v>200</v>
      </c>
      <c r="E87" s="196"/>
      <c r="F87" s="167"/>
      <c r="G87" s="195"/>
      <c r="H87" s="149"/>
      <c r="I87" s="167"/>
      <c r="J87" s="124"/>
      <c r="K87" s="149"/>
      <c r="L87" s="166"/>
      <c r="M87" s="124"/>
      <c r="N87" s="117"/>
      <c r="O87" s="181"/>
      <c r="P87" s="153"/>
      <c r="Q87" s="83"/>
      <c r="R87" s="118"/>
      <c r="S87" s="118"/>
      <c r="T87" s="118"/>
      <c r="U87" s="83"/>
      <c r="V87" s="83"/>
      <c r="W87" s="83"/>
      <c r="X87" s="83"/>
      <c r="Y87" s="83"/>
      <c r="Z87" s="83"/>
      <c r="AA87" s="83"/>
      <c r="AB87" s="83"/>
      <c r="AC87" s="83"/>
      <c r="AD87" s="83"/>
      <c r="AE87" s="83"/>
      <c r="AF87" s="83"/>
      <c r="AG87" s="83"/>
      <c r="AH87" s="83"/>
      <c r="AI87" s="83"/>
    </row>
    <row r="88" s="1" customFormat="true" ht="30" hidden="false" customHeight="true" outlineLevel="0" collapsed="false">
      <c r="A88" s="180"/>
      <c r="B88" s="126" t="s">
        <v>180</v>
      </c>
      <c r="C88" s="121" t="s">
        <v>97</v>
      </c>
      <c r="D88" s="122" t="n">
        <f aca="false">1</f>
        <v>1</v>
      </c>
      <c r="E88" s="149"/>
      <c r="F88" s="167"/>
      <c r="G88" s="195"/>
      <c r="H88" s="149"/>
      <c r="I88" s="167"/>
      <c r="J88" s="124"/>
      <c r="K88" s="149"/>
      <c r="L88" s="166"/>
      <c r="M88" s="124"/>
      <c r="N88" s="117"/>
      <c r="O88" s="181"/>
      <c r="P88" s="153"/>
      <c r="Q88" s="83"/>
      <c r="R88" s="118"/>
      <c r="S88" s="118"/>
      <c r="T88" s="118"/>
      <c r="U88" s="83"/>
      <c r="V88" s="83"/>
      <c r="W88" s="83"/>
      <c r="X88" s="83"/>
      <c r="Y88" s="83"/>
      <c r="Z88" s="83"/>
      <c r="AA88" s="83"/>
      <c r="AB88" s="83"/>
      <c r="AC88" s="83"/>
      <c r="AD88" s="83"/>
      <c r="AE88" s="83"/>
      <c r="AF88" s="83"/>
      <c r="AG88" s="83"/>
      <c r="AH88" s="83"/>
      <c r="AI88" s="83"/>
    </row>
    <row r="89" s="1" customFormat="true" ht="30" hidden="false" customHeight="true" outlineLevel="0" collapsed="false">
      <c r="A89" s="180"/>
      <c r="B89" s="126" t="s">
        <v>181</v>
      </c>
      <c r="C89" s="121" t="s">
        <v>97</v>
      </c>
      <c r="D89" s="122" t="n">
        <f aca="false">2</f>
        <v>2</v>
      </c>
      <c r="E89" s="149"/>
      <c r="F89" s="167"/>
      <c r="G89" s="195"/>
      <c r="H89" s="149"/>
      <c r="I89" s="167"/>
      <c r="J89" s="124"/>
      <c r="K89" s="149"/>
      <c r="L89" s="166"/>
      <c r="M89" s="124"/>
      <c r="N89" s="117"/>
      <c r="O89" s="181"/>
      <c r="P89" s="153"/>
      <c r="Q89" s="83"/>
      <c r="R89" s="118"/>
      <c r="S89" s="118"/>
      <c r="T89" s="118"/>
      <c r="U89" s="83"/>
      <c r="V89" s="83"/>
      <c r="W89" s="83"/>
      <c r="X89" s="83"/>
      <c r="Y89" s="83"/>
      <c r="Z89" s="83"/>
      <c r="AA89" s="83"/>
      <c r="AB89" s="83"/>
      <c r="AC89" s="83"/>
      <c r="AD89" s="83"/>
      <c r="AE89" s="83"/>
      <c r="AF89" s="83"/>
      <c r="AG89" s="83"/>
      <c r="AH89" s="83"/>
      <c r="AI89" s="83"/>
    </row>
    <row r="90" s="1" customFormat="true" ht="30" hidden="false" customHeight="true" outlineLevel="0" collapsed="false">
      <c r="A90" s="180"/>
      <c r="B90" s="126" t="s">
        <v>182</v>
      </c>
      <c r="C90" s="121" t="s">
        <v>97</v>
      </c>
      <c r="D90" s="122" t="n">
        <f aca="false">6</f>
        <v>6</v>
      </c>
      <c r="E90" s="149"/>
      <c r="F90" s="167"/>
      <c r="G90" s="195"/>
      <c r="H90" s="149"/>
      <c r="I90" s="167"/>
      <c r="J90" s="124"/>
      <c r="K90" s="149"/>
      <c r="L90" s="166"/>
      <c r="M90" s="124"/>
      <c r="N90" s="117"/>
      <c r="O90" s="181"/>
      <c r="P90" s="153"/>
      <c r="Q90" s="83"/>
      <c r="R90" s="118"/>
      <c r="S90" s="118"/>
      <c r="T90" s="118"/>
      <c r="U90" s="83"/>
      <c r="V90" s="83"/>
      <c r="W90" s="83"/>
      <c r="X90" s="83"/>
      <c r="Y90" s="83"/>
      <c r="Z90" s="83"/>
      <c r="AA90" s="83"/>
      <c r="AB90" s="83"/>
      <c r="AC90" s="83"/>
      <c r="AD90" s="83"/>
      <c r="AE90" s="83"/>
      <c r="AF90" s="83"/>
      <c r="AG90" s="83"/>
      <c r="AH90" s="83"/>
      <c r="AI90" s="83"/>
    </row>
    <row r="91" s="1" customFormat="true" ht="30" hidden="false" customHeight="true" outlineLevel="0" collapsed="false">
      <c r="A91" s="180"/>
      <c r="B91" s="126" t="s">
        <v>183</v>
      </c>
      <c r="C91" s="121" t="s">
        <v>97</v>
      </c>
      <c r="D91" s="122" t="n">
        <f aca="false">300</f>
        <v>300</v>
      </c>
      <c r="E91" s="196"/>
      <c r="F91" s="167"/>
      <c r="G91" s="195"/>
      <c r="H91" s="149"/>
      <c r="I91" s="167"/>
      <c r="J91" s="124"/>
      <c r="K91" s="149"/>
      <c r="L91" s="166"/>
      <c r="M91" s="124"/>
      <c r="N91" s="117"/>
      <c r="O91" s="181"/>
      <c r="P91" s="153"/>
      <c r="Q91" s="83"/>
      <c r="R91" s="118"/>
      <c r="S91" s="118"/>
      <c r="T91" s="118"/>
      <c r="U91" s="83"/>
      <c r="V91" s="83"/>
      <c r="W91" s="83"/>
      <c r="X91" s="83"/>
      <c r="Y91" s="83"/>
      <c r="Z91" s="83"/>
      <c r="AA91" s="83"/>
      <c r="AB91" s="83"/>
      <c r="AC91" s="83"/>
      <c r="AD91" s="83"/>
      <c r="AE91" s="83"/>
      <c r="AF91" s="83"/>
      <c r="AG91" s="83"/>
      <c r="AH91" s="83"/>
      <c r="AI91" s="83"/>
    </row>
    <row r="92" s="1" customFormat="true" ht="30" hidden="false" customHeight="true" outlineLevel="0" collapsed="false">
      <c r="A92" s="180"/>
      <c r="B92" s="126" t="s">
        <v>184</v>
      </c>
      <c r="C92" s="121" t="s">
        <v>97</v>
      </c>
      <c r="D92" s="122" t="n">
        <f aca="false">300</f>
        <v>300</v>
      </c>
      <c r="E92" s="149"/>
      <c r="F92" s="167"/>
      <c r="G92" s="195"/>
      <c r="H92" s="149"/>
      <c r="I92" s="167"/>
      <c r="J92" s="124"/>
      <c r="K92" s="149"/>
      <c r="L92" s="166"/>
      <c r="M92" s="124"/>
      <c r="N92" s="117"/>
      <c r="O92" s="181"/>
      <c r="P92" s="153"/>
      <c r="Q92" s="83"/>
      <c r="R92" s="118"/>
      <c r="S92" s="118"/>
      <c r="T92" s="118"/>
      <c r="U92" s="83"/>
      <c r="V92" s="83"/>
      <c r="W92" s="83"/>
      <c r="X92" s="83"/>
      <c r="Y92" s="83"/>
      <c r="Z92" s="83"/>
      <c r="AA92" s="83"/>
      <c r="AB92" s="83"/>
      <c r="AC92" s="83"/>
      <c r="AD92" s="83"/>
      <c r="AE92" s="83"/>
      <c r="AF92" s="83"/>
      <c r="AG92" s="83"/>
      <c r="AH92" s="83"/>
      <c r="AI92" s="83"/>
    </row>
    <row r="93" s="1" customFormat="true" ht="30" hidden="false" customHeight="true" outlineLevel="0" collapsed="false">
      <c r="A93" s="180"/>
      <c r="B93" s="126" t="s">
        <v>141</v>
      </c>
      <c r="C93" s="121" t="s">
        <v>97</v>
      </c>
      <c r="D93" s="122" t="n">
        <f aca="false">5+2</f>
        <v>7</v>
      </c>
      <c r="E93" s="197"/>
      <c r="F93" s="167"/>
      <c r="G93" s="195"/>
      <c r="H93" s="149"/>
      <c r="I93" s="167"/>
      <c r="J93" s="124"/>
      <c r="K93" s="149"/>
      <c r="L93" s="166"/>
      <c r="M93" s="124"/>
      <c r="N93" s="117"/>
      <c r="O93" s="181"/>
      <c r="P93" s="153"/>
      <c r="Q93" s="83"/>
      <c r="R93" s="118"/>
      <c r="S93" s="118"/>
      <c r="T93" s="118"/>
      <c r="U93" s="83"/>
      <c r="V93" s="83"/>
      <c r="W93" s="83"/>
      <c r="X93" s="83"/>
      <c r="Y93" s="83"/>
      <c r="Z93" s="83"/>
      <c r="AA93" s="83"/>
      <c r="AB93" s="83"/>
      <c r="AC93" s="83"/>
      <c r="AD93" s="83"/>
      <c r="AE93" s="83"/>
      <c r="AF93" s="83"/>
      <c r="AG93" s="83"/>
      <c r="AH93" s="83"/>
      <c r="AI93" s="83"/>
    </row>
    <row r="94" s="1" customFormat="true" ht="33" hidden="false" customHeight="true" outlineLevel="0" collapsed="false">
      <c r="A94" s="198"/>
      <c r="B94" s="199"/>
      <c r="C94" s="199"/>
      <c r="D94" s="199"/>
      <c r="E94" s="199"/>
      <c r="F94" s="199"/>
      <c r="G94" s="199"/>
      <c r="H94" s="200"/>
      <c r="I94" s="198"/>
      <c r="J94" s="198"/>
      <c r="K94" s="198"/>
      <c r="L94" s="201"/>
      <c r="M94" s="198"/>
      <c r="N94" s="202"/>
      <c r="O94" s="203"/>
      <c r="P94" s="198"/>
      <c r="Q94" s="86"/>
      <c r="R94" s="118"/>
      <c r="S94" s="118"/>
      <c r="T94" s="118"/>
      <c r="U94" s="86"/>
      <c r="V94" s="86"/>
      <c r="W94" s="86"/>
      <c r="X94" s="86"/>
      <c r="Y94" s="86"/>
      <c r="Z94" s="86"/>
      <c r="AA94" s="86"/>
      <c r="AB94" s="86"/>
      <c r="AC94" s="86"/>
      <c r="AD94" s="86"/>
      <c r="AE94" s="86"/>
      <c r="AF94" s="86"/>
      <c r="AG94" s="86"/>
      <c r="AH94" s="86"/>
      <c r="AI94" s="86"/>
    </row>
    <row r="95" s="1" customFormat="true" ht="14.45" hidden="false" customHeight="false" outlineLevel="0" collapsed="false">
      <c r="A95" s="78"/>
      <c r="B95" s="78"/>
      <c r="C95" s="79"/>
      <c r="D95" s="79"/>
      <c r="E95" s="78"/>
      <c r="F95" s="78"/>
      <c r="G95" s="78"/>
      <c r="H95" s="200"/>
      <c r="I95" s="78"/>
      <c r="J95" s="78"/>
      <c r="K95" s="78"/>
      <c r="L95" s="80"/>
      <c r="M95" s="78"/>
      <c r="N95" s="78"/>
      <c r="O95" s="78"/>
      <c r="P95" s="78"/>
      <c r="Q95" s="78"/>
      <c r="R95" s="118"/>
      <c r="S95" s="118"/>
      <c r="T95" s="118"/>
      <c r="U95" s="78"/>
      <c r="V95" s="78"/>
      <c r="W95" s="78"/>
      <c r="X95" s="78"/>
      <c r="Y95" s="78"/>
      <c r="Z95" s="78"/>
      <c r="AA95" s="78"/>
      <c r="AB95" s="78"/>
      <c r="AC95" s="78"/>
      <c r="AD95" s="78"/>
      <c r="AE95" s="78"/>
      <c r="AF95" s="78"/>
      <c r="AG95" s="78"/>
      <c r="AH95" s="78"/>
      <c r="AI95" s="78"/>
    </row>
    <row r="96" s="1" customFormat="true" ht="14.45" hidden="false" customHeight="false" outlineLevel="0" collapsed="false">
      <c r="A96" s="78"/>
      <c r="B96" s="78"/>
      <c r="C96" s="79"/>
      <c r="D96" s="79"/>
      <c r="E96" s="78"/>
      <c r="F96" s="78"/>
      <c r="G96" s="78"/>
      <c r="H96" s="200"/>
      <c r="I96" s="78"/>
      <c r="J96" s="78"/>
      <c r="K96" s="78"/>
      <c r="L96" s="80"/>
      <c r="M96" s="78"/>
      <c r="N96" s="78"/>
      <c r="O96" s="78"/>
      <c r="P96" s="78"/>
      <c r="Q96" s="78"/>
      <c r="R96" s="118"/>
      <c r="S96" s="118"/>
      <c r="T96" s="118"/>
      <c r="U96" s="78"/>
      <c r="V96" s="78"/>
      <c r="W96" s="78"/>
      <c r="X96" s="78"/>
      <c r="Y96" s="78"/>
      <c r="Z96" s="78"/>
      <c r="AA96" s="78"/>
      <c r="AB96" s="78"/>
      <c r="AC96" s="78"/>
      <c r="AD96" s="78"/>
      <c r="AE96" s="78"/>
      <c r="AF96" s="78"/>
      <c r="AG96" s="78"/>
      <c r="AH96" s="78"/>
      <c r="AI96" s="78"/>
    </row>
    <row r="97" s="1" customFormat="true" ht="14.45" hidden="false" customHeight="false" outlineLevel="0" collapsed="false">
      <c r="A97" s="78"/>
      <c r="B97" s="78"/>
      <c r="C97" s="79"/>
      <c r="D97" s="79"/>
      <c r="E97" s="78"/>
      <c r="F97" s="78"/>
      <c r="G97" s="78"/>
      <c r="H97" s="78"/>
      <c r="I97" s="78"/>
      <c r="J97" s="78"/>
      <c r="K97" s="78"/>
      <c r="L97" s="80"/>
      <c r="M97" s="78"/>
      <c r="N97" s="78"/>
      <c r="O97" s="78"/>
      <c r="P97" s="78"/>
      <c r="Q97" s="78"/>
      <c r="R97" s="118"/>
      <c r="S97" s="118"/>
      <c r="T97" s="118"/>
      <c r="U97" s="78"/>
      <c r="V97" s="78"/>
      <c r="W97" s="78"/>
      <c r="X97" s="78"/>
      <c r="Y97" s="78"/>
      <c r="Z97" s="78"/>
      <c r="AA97" s="78"/>
      <c r="AB97" s="78"/>
      <c r="AC97" s="78"/>
      <c r="AD97" s="78"/>
      <c r="AE97" s="78"/>
      <c r="AF97" s="78"/>
      <c r="AG97" s="78"/>
      <c r="AH97" s="78"/>
      <c r="AI97" s="78"/>
    </row>
    <row r="98" s="1" customFormat="true" ht="124.5" hidden="false" customHeight="true" outlineLevel="0" collapsed="false">
      <c r="A98" s="78"/>
      <c r="B98" s="204" t="s">
        <v>185</v>
      </c>
      <c r="C98" s="204"/>
      <c r="D98" s="204"/>
      <c r="E98" s="204"/>
      <c r="F98" s="204"/>
      <c r="G98" s="204"/>
      <c r="H98" s="204"/>
      <c r="I98" s="204"/>
      <c r="J98" s="204"/>
      <c r="K98" s="204"/>
      <c r="L98" s="204"/>
      <c r="M98" s="204"/>
      <c r="N98" s="204"/>
      <c r="O98" s="204"/>
      <c r="P98" s="204"/>
      <c r="Q98" s="78"/>
      <c r="R98" s="118"/>
      <c r="S98" s="118"/>
      <c r="T98" s="118"/>
      <c r="U98" s="78"/>
      <c r="V98" s="78"/>
      <c r="W98" s="78"/>
      <c r="X98" s="78"/>
      <c r="Y98" s="78"/>
      <c r="Z98" s="78"/>
      <c r="AA98" s="78"/>
      <c r="AB98" s="78"/>
      <c r="AC98" s="78"/>
      <c r="AD98" s="78"/>
      <c r="AE98" s="78"/>
      <c r="AF98" s="78"/>
      <c r="AG98" s="78"/>
      <c r="AH98" s="78"/>
      <c r="AI98" s="78"/>
    </row>
    <row r="99" s="1" customFormat="true" ht="15" hidden="false" customHeight="false" outlineLevel="0" collapsed="false">
      <c r="A99" s="78"/>
      <c r="B99" s="78"/>
      <c r="C99" s="79"/>
      <c r="D99" s="79"/>
      <c r="E99" s="78"/>
      <c r="F99" s="78"/>
      <c r="G99" s="78"/>
      <c r="H99" s="78"/>
      <c r="I99" s="78"/>
      <c r="J99" s="78"/>
      <c r="K99" s="78"/>
      <c r="L99" s="80"/>
      <c r="M99" s="78"/>
      <c r="N99" s="78"/>
      <c r="O99" s="78"/>
      <c r="P99" s="78"/>
      <c r="Q99" s="78"/>
      <c r="R99" s="86"/>
      <c r="S99" s="86"/>
      <c r="T99" s="86"/>
      <c r="U99" s="78"/>
      <c r="V99" s="78"/>
      <c r="W99" s="78"/>
      <c r="X99" s="78"/>
      <c r="Y99" s="78"/>
      <c r="Z99" s="78"/>
      <c r="AA99" s="78"/>
      <c r="AB99" s="78"/>
      <c r="AC99" s="78"/>
      <c r="AD99" s="78"/>
      <c r="AE99" s="78"/>
      <c r="AF99" s="78"/>
      <c r="AG99" s="78"/>
      <c r="AH99" s="78"/>
      <c r="AI99" s="78"/>
    </row>
    <row r="100" s="1" customFormat="true" ht="32.25" hidden="false" customHeight="true" outlineLevel="0" collapsed="false">
      <c r="A100" s="78"/>
      <c r="B100" s="204" t="s">
        <v>186</v>
      </c>
      <c r="C100" s="204"/>
      <c r="D100" s="204"/>
      <c r="E100" s="204"/>
      <c r="F100" s="204"/>
      <c r="G100" s="204"/>
      <c r="H100" s="204"/>
      <c r="I100" s="204"/>
      <c r="J100" s="204"/>
      <c r="K100" s="204"/>
      <c r="L100" s="204"/>
      <c r="M100" s="204"/>
      <c r="N100" s="204"/>
      <c r="O100" s="204"/>
      <c r="P100" s="204"/>
      <c r="Q100" s="78"/>
      <c r="R100" s="78"/>
      <c r="S100" s="78"/>
      <c r="T100" s="78"/>
      <c r="U100" s="78"/>
      <c r="V100" s="78"/>
      <c r="W100" s="78"/>
      <c r="X100" s="78"/>
      <c r="Y100" s="78"/>
      <c r="Z100" s="78"/>
      <c r="AA100" s="78"/>
      <c r="AB100" s="78"/>
      <c r="AC100" s="78"/>
      <c r="AD100" s="78"/>
      <c r="AE100" s="78"/>
      <c r="AF100" s="78"/>
      <c r="AG100" s="78"/>
      <c r="AH100" s="78"/>
      <c r="AI100" s="78"/>
    </row>
    <row r="101" s="1" customFormat="true" ht="14.45" hidden="false" customHeight="false" outlineLevel="0" collapsed="false">
      <c r="A101" s="78"/>
      <c r="B101" s="78"/>
      <c r="C101" s="79"/>
      <c r="D101" s="79"/>
      <c r="E101" s="78"/>
      <c r="F101" s="78"/>
      <c r="G101" s="78"/>
      <c r="H101" s="78"/>
      <c r="I101" s="78"/>
      <c r="J101" s="78"/>
      <c r="K101" s="78"/>
      <c r="L101" s="80"/>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row>
    <row r="102" s="1" customFormat="true" ht="14.45" hidden="false" customHeight="false" outlineLevel="0" collapsed="false">
      <c r="A102" s="78"/>
      <c r="B102" s="78"/>
      <c r="C102" s="79"/>
      <c r="D102" s="79"/>
      <c r="E102" s="78"/>
      <c r="F102" s="78"/>
      <c r="G102" s="78"/>
      <c r="H102" s="78"/>
      <c r="I102" s="78"/>
      <c r="J102" s="78"/>
      <c r="K102" s="78"/>
      <c r="L102" s="80"/>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row>
    <row r="103" s="1" customFormat="true" ht="14.45" hidden="false" customHeight="false" outlineLevel="0" collapsed="false">
      <c r="A103" s="78"/>
      <c r="B103" s="78"/>
      <c r="C103" s="79"/>
      <c r="D103" s="79"/>
      <c r="E103" s="78"/>
      <c r="F103" s="78"/>
      <c r="G103" s="78"/>
      <c r="H103" s="78"/>
      <c r="I103" s="78"/>
      <c r="J103" s="78"/>
      <c r="K103" s="78"/>
      <c r="L103" s="80"/>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row>
  </sheetData>
  <autoFilter ref="A8:AI71"/>
  <mergeCells count="16">
    <mergeCell ref="A1:P1"/>
    <mergeCell ref="A2:P2"/>
    <mergeCell ref="A3:P3"/>
    <mergeCell ref="A5:P5"/>
    <mergeCell ref="A7:A8"/>
    <mergeCell ref="B7:B8"/>
    <mergeCell ref="C7:C8"/>
    <mergeCell ref="D7:D8"/>
    <mergeCell ref="E7:G7"/>
    <mergeCell ref="H7:J7"/>
    <mergeCell ref="K7:M7"/>
    <mergeCell ref="N7:N8"/>
    <mergeCell ref="P7:P8"/>
    <mergeCell ref="B94:G94"/>
    <mergeCell ref="B98:P98"/>
    <mergeCell ref="B100:P100"/>
  </mergeCells>
  <conditionalFormatting sqref="R94:T98 R10:T71">
    <cfRule type="expression" priority="2" aboveAverage="0" equalAverage="0" bottom="0" percent="0" rank="0" text="" dxfId="15">
      <formula>AND(R10&lt;-20,R10&lt;0)</formula>
    </cfRule>
    <cfRule type="expression" priority="3" aboveAverage="0" equalAverage="0" bottom="0" percent="0" rank="0" text="" dxfId="16">
      <formula>AND(R10&gt;20,R10&gt;0)</formula>
    </cfRule>
  </conditionalFormatting>
  <conditionalFormatting sqref="R72:T93">
    <cfRule type="expression" priority="4" aboveAverage="0" equalAverage="0" bottom="0" percent="0" rank="0" text="" dxfId="17">
      <formula>AND(R72&lt;-20,R72&lt;0)</formula>
    </cfRule>
    <cfRule type="expression" priority="5" aboveAverage="0" equalAverage="0" bottom="0" percent="0" rank="0" text="" dxfId="18">
      <formula>AND(R72&gt;20,R72&gt;0)</formula>
    </cfRule>
  </conditionalFormatting>
  <hyperlinks>
    <hyperlink ref="E30" r:id="rId1" display="https://attal.ru/goods/plastina-rezinovaya-dlya-transformatorov-gost-12855-77"/>
    <hyperlink ref="K30" r:id="rId2" display="https://profrezina.ru/catalog/vidy-izdeliy/shnury-kruglogo-i-pryamougolnogo-secheniya/polosa-transformatornaya-um/?ysclid=mq0kh63f26935722031"/>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&amp;C&amp;12&amp;Kffffff&amp;A</oddHeader>
    <oddFooter>&amp;C&amp;12&amp;KffffffСтраница &amp;P</oddFooter>
  </headerFooter>
  <drawing r:id="rId3"/>
</worksheet>
</file>

<file path=docProps/app.xml><?xml version="1.0" encoding="utf-8"?>
<Properties xmlns="http://schemas.openxmlformats.org/officeDocument/2006/extended-properties" xmlns:vt="http://schemas.openxmlformats.org/officeDocument/2006/docPropsVTypes">
  <Template/>
  <TotalTime>57961</TotalTime>
  <Application>AlterOffice/2025.3.1.0$Linux_X86_64 LibreOffice_project/431cd1b79110582f53535c95ed0a2449aadc8bf9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ru-RU</dc:language>
  <cp:lastModifiedBy>safronovaev@corp.gidroogk.com</cp:lastModifiedBy>
  <dcterms:modified xsi:type="dcterms:W3CDTF">2026-07-03T15:36:24Z</dcterms:modified>
  <cp:revision>328</cp:revision>
  <dc:subject/>
  <dc:title/>
</cp:coreProperties>
</file>

<file path=docProps/custom.xml><?xml version="1.0" encoding="utf-8"?>
<Properties xmlns="http://schemas.openxmlformats.org/officeDocument/2006/custom-properties" xmlns:vt="http://schemas.openxmlformats.org/officeDocument/2006/docPropsVTypes"/>
</file>