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(Структура НМЦ)'!$A$1:$AF$51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<sst xmlns="http://schemas.openxmlformats.org/spreadsheetml/2006/main" count="192" uniqueCount="70">
  <si>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</si>
  <si>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</si>
  <si>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</si>
  <si>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</si>
  <si>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</si>
  <si>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</si>
  <si>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</si>
  <si>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</si>
  <si>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</si>
  <si>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Применение законодательства
о национальном режиме (ст. 3.1-4 Закона 223-ФЗ, ПП 1875)</t>
  </si>
  <si>
    <t xml:space="preserve">Ед. изм.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</si>
  <si>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</si>
  <si>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</si>
  <si>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</si>
  <si>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</si>
  <si>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</si>
  <si>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</si>
  <si>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</si>
  <si>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r>
      <rPr>
        <b val="true"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 val="true"/>
        <sz val="12"/>
        <color rgb="FF0070C0"/>
        <rFont val="Times New Roman"/>
        <family val="1"/>
        <charset val="204"/>
      </rPr>
      <t xml:space="preserve">P = Nед × K</t>
    </r>
    <r>
      <rPr>
        <b val="true"/>
        <sz val="12"/>
        <color rgb="FF000000"/>
        <rFont val="Times New Roman"/>
        <family val="1"/>
        <charset val="1"/>
      </rPr>
      <t xml:space="preserve">),
руб. без НДС
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</si>
  <si>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</si>
  <si>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</si>
  <si>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</si>
  <si>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</si>
  <si>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</si>
  <si>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</si>
  <si>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</si>
  <si>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</si>
  <si>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</si>
  <si>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Строительно-монтажные работы на грунтовой плотине №40 (Зоны 40-1В, 2В, 3В, 4В, 9В)</t>
  </si>
  <si>
    <t xml:space="preserve">Национальный режим предоставляется</t>
  </si>
  <si>
    <t xml:space="preserve">43.22.11.190</t>
  </si>
  <si>
    <t xml:space="preserve">шт.</t>
  </si>
  <si>
    <t xml:space="preserve">не применимо</t>
  </si>
  <si>
    <t xml:space="preserve"> -</t>
  </si>
  <si>
    <t xml:space="preserve">да</t>
  </si>
  <si>
    <t xml:space="preserve">Строительно-монтажные работы на грунтовой плотине №40 (Зоны 40-1Н-5Н, 31Н-40Н)</t>
  </si>
  <si>
    <t xml:space="preserve">Строительно-монтажные работы на грунтовой плотине №40 (Зоны 40-6Н-37Нпч-31Н)</t>
  </si>
  <si>
    <t xml:space="preserve">Строительно-монтажные работы на грунтовой плотине №40 (Зоны 40-5В-8В, 10В-14В)</t>
  </si>
  <si>
    <t xml:space="preserve">Строительно-монтажные работы в части Шкафа управления насосов №1.</t>
  </si>
  <si>
    <t xml:space="preserve">Строительно-монтажные работы системы электроснабжения.</t>
  </si>
  <si>
    <t xml:space="preserve">Автоматизация технологического процесса и шкафы управления</t>
  </si>
  <si>
    <t xml:space="preserve">Пуско-наладочные работы</t>
  </si>
  <si>
    <t xml:space="preserve">Командировочные расходы</t>
  </si>
  <si>
    <t xml:space="preserve">Демонтажные работы. Грунтовая плотина №40</t>
  </si>
  <si>
    <t xml:space="preserve">ЗИП</t>
  </si>
  <si>
    <t xml:space="preserve">Национальный режим не предоставляется – преимущество</t>
  </si>
  <si>
    <t xml:space="preserve">27.33.11.190</t>
  </si>
  <si>
    <t xml:space="preserve">Комплект</t>
  </si>
  <si>
    <t xml:space="preserve">столбец 6, столбец 7 (при наличии информации)</t>
  </si>
  <si>
    <t xml:space="preserve">нет</t>
  </si>
  <si>
    <t xml:space="preserve">Авторский надзор - 0,2%</t>
  </si>
  <si>
    <t xml:space="preserve">Непредвиденные затраты  - 3%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</si>
  <si>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</si>
  <si>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</si>
  <si>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</si>
  <si>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</si>
  <si>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</si>
  <si>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</si>
  <si>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</si>
  <si>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М.П.</t>
  </si>
  <si>
    <t xml:space="preserve">(должность подписавшего)</t>
  </si>
  <si>
    <t xml:space="preserve">(подпись)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</si>
  <si>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</si>
  <si>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 в том числе ячейки в столбцах 6 и 7 (в соответствии с требованиями столбца 7 Структуры НМЦ), 8, 12, 13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 – по таким позициям Участник дает свое ценовое предложение</t>
    </r>
    <r>
      <rPr>
        <i val="true"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i val="true"/>
        <u val="single"/>
        <sz val="14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2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</si>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</sst>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#,##0"/>
    <numFmt numFmtId="167" formatCode="#,##0.00"/>
    <numFmt numFmtId="168" formatCode="#,##0.0000000"/>
    <numFmt numFmtId="169" formatCode="@"/>
    <numFmt numFmtId="170" formatCode="#,##0.00000"/>
    <numFmt numFmtId="171" formatCode="0.00"/>
    <numFmt numFmtId="172" formatCode="0%"/>
  </numFmts>
  <fonts count="2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2"/>
      <color rgb="FF0070C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4"/>
      <color rgb="FF000000"/>
      <name val="Times New Roman"/>
      <family val="1"/>
      <charset val="204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FFFF"/>
        <bgColor rgb="FFE2F0D9"/>
      </patternFill>
    </fill>
    <fill>
      <patternFill patternType="solid">
        <fgColor rgb="FFD0CECE"/>
        <bgColor rgb="FFCCCC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tru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0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4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1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6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4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F66"/>
  <sheetViews>
    <sheetView showFormulas="false" showGridLines="false" showRowColHeaders="true" showZeros="true" rightToLeft="false" tabSelected="true" showOutlineSymbols="true" defaultGridColor="true" view="pageBreakPreview" topLeftCell="A1" colorId="64" zoomScale="78" zoomScaleNormal="40" zoomScalePageLayoutView="78" workbookViewId="0">
      <selection pane="topLeft" activeCell="Z25" activeCellId="0" sqref="Z25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28.57"/>
    <col collapsed="false" customWidth="true" hidden="false" outlineLevel="0" max="5" min="5" style="1" width="58.86"/>
    <col collapsed="false" customWidth="true" hidden="false" outlineLevel="0" max="6" min="6" style="1" width="10"/>
    <col collapsed="false" customWidth="true" hidden="false" outlineLevel="0" max="7" min="7" style="1" width="13.86"/>
    <col collapsed="false" customWidth="true" hidden="false" outlineLevel="0" max="8" min="8" style="1" width="24.43"/>
    <col collapsed="false" customWidth="true" hidden="false" outlineLevel="0" max="9" min="9" style="1" width="40.86"/>
    <col collapsed="false" customWidth="true" hidden="false" outlineLevel="0" max="10" min="10" style="1" width="30.28"/>
    <col collapsed="false" customWidth="false" hidden="false" outlineLevel="0" max="15" min="11" style="1" width="18.57"/>
    <col collapsed="false" customWidth="true" hidden="false" outlineLevel="0" max="19" min="16" style="1" width="4.57"/>
    <col collapsed="false" customWidth="true" hidden="false" outlineLevel="0" max="20" min="20" style="1" width="6.57"/>
    <col collapsed="false" customWidth="true" hidden="false" outlineLevel="0" max="21" min="21" style="1" width="28.57"/>
    <col collapsed="false" customWidth="true" hidden="false" outlineLevel="0" max="22" min="22" style="1" width="61.57"/>
    <col collapsed="false" customWidth="true" hidden="false" outlineLevel="0" max="23" min="23" style="1" width="28.57"/>
    <col collapsed="false" customWidth="true" hidden="false" outlineLevel="0" max="24" min="24" style="1" width="8.57"/>
    <col collapsed="false" customWidth="true" hidden="false" outlineLevel="0" max="25" min="25" style="1" width="12.57"/>
    <col collapsed="false" customWidth="true" hidden="false" outlineLevel="0" max="26" min="26" style="1" width="42.86"/>
    <col collapsed="false" customWidth="true" hidden="false" outlineLevel="0" max="27" min="27" style="1" width="24"/>
    <col collapsed="false" customWidth="false" hidden="false" outlineLevel="0" max="30" min="28" style="1" width="18.57"/>
    <col collapsed="false" customWidth="true" hidden="false" outlineLevel="0" max="32" min="31" style="1" width="4.57"/>
    <col collapsed="false" customWidth="false" hidden="false" outlineLevel="0" max="16384" min="33" style="1" width="18.57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customFormat="false" ht="15.7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.7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G4" s="9"/>
      <c r="H4" s="9"/>
      <c r="I4" s="9"/>
      <c r="P4" s="10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customFormat="false" ht="15.75" hidden="false" customHeight="true" outlineLevel="0" collapsed="false">
      <c r="B5" s="8"/>
      <c r="C5" s="11" t="s">
        <v>1</v>
      </c>
      <c r="D5" s="11"/>
      <c r="E5" s="11"/>
      <c r="F5" s="11"/>
      <c r="G5" s="11"/>
      <c r="H5" s="9"/>
      <c r="I5" s="9"/>
      <c r="P5" s="10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customFormat="false" ht="24" hidden="false" customHeight="true" outlineLevel="0" collapsed="false">
      <c r="B6" s="8"/>
      <c r="P6" s="10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customFormat="false" ht="15.75" hidden="false" customHeight="false" outlineLevel="0" collapsed="false">
      <c r="B7" s="8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0"/>
      <c r="T7" s="14" t="s">
        <v>3</v>
      </c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customFormat="false" ht="24" hidden="false" customHeight="true" outlineLevel="0" collapsed="false">
      <c r="B8" s="8"/>
      <c r="P8" s="10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customFormat="false" ht="24" hidden="false" customHeight="true" outlineLevel="0" collapsed="false">
      <c r="B9" s="8"/>
      <c r="C9" s="15" t="s">
        <v>4</v>
      </c>
      <c r="D9" s="15"/>
      <c r="H9" s="16"/>
      <c r="I9" s="16"/>
      <c r="J9" s="16"/>
      <c r="K9" s="16"/>
      <c r="L9" s="16"/>
      <c r="M9" s="12"/>
      <c r="P9" s="10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24" hidden="false" customHeight="true" outlineLevel="0" collapsed="false">
      <c r="B10" s="8"/>
      <c r="C10" s="15" t="s">
        <v>5</v>
      </c>
      <c r="D10" s="15"/>
      <c r="H10" s="17"/>
      <c r="I10" s="17"/>
      <c r="J10" s="17"/>
      <c r="K10" s="17"/>
      <c r="L10" s="17"/>
      <c r="M10" s="12"/>
      <c r="P10" s="10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customFormat="false" ht="24" hidden="false" customHeight="true" outlineLevel="0" collapsed="false">
      <c r="B11" s="8"/>
      <c r="C11" s="15" t="s">
        <v>6</v>
      </c>
      <c r="D11" s="15"/>
      <c r="H11" s="17"/>
      <c r="I11" s="17"/>
      <c r="J11" s="17"/>
      <c r="K11" s="17"/>
      <c r="L11" s="17"/>
      <c r="M11" s="12"/>
      <c r="P11" s="10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customFormat="false" ht="15.75" hidden="false" customHeight="false" outlineLevel="0" collapsed="false">
      <c r="B12" s="8"/>
      <c r="P12" s="10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customFormat="false" ht="156" hidden="false" customHeight="true" outlineLevel="0" collapsed="false">
      <c r="B13" s="8"/>
      <c r="C13" s="18" t="s">
        <v>7</v>
      </c>
      <c r="D13" s="18" t="s">
        <v>8</v>
      </c>
      <c r="E13" s="18" t="s">
        <v>9</v>
      </c>
      <c r="F13" s="18" t="s">
        <v>10</v>
      </c>
      <c r="G13" s="19" t="s">
        <v>11</v>
      </c>
      <c r="H13" s="18" t="s">
        <v>12</v>
      </c>
      <c r="I13" s="18" t="s">
        <v>13</v>
      </c>
      <c r="J13" s="18" t="s">
        <v>14</v>
      </c>
      <c r="K13" s="18" t="s">
        <v>15</v>
      </c>
      <c r="L13" s="18" t="s">
        <v>16</v>
      </c>
      <c r="M13" s="18" t="s">
        <v>17</v>
      </c>
      <c r="N13" s="18" t="s">
        <v>18</v>
      </c>
      <c r="O13" s="18" t="s">
        <v>19</v>
      </c>
      <c r="P13" s="10"/>
      <c r="T13" s="18" t="s">
        <v>7</v>
      </c>
      <c r="U13" s="18" t="s">
        <v>20</v>
      </c>
      <c r="V13" s="18" t="s">
        <v>21</v>
      </c>
      <c r="W13" s="19" t="s">
        <v>22</v>
      </c>
      <c r="X13" s="18" t="s">
        <v>10</v>
      </c>
      <c r="Y13" s="19" t="s">
        <v>11</v>
      </c>
      <c r="Z13" s="20" t="s">
        <v>23</v>
      </c>
      <c r="AA13" s="20" t="s">
        <v>24</v>
      </c>
      <c r="AB13" s="18" t="s">
        <v>15</v>
      </c>
      <c r="AC13" s="18" t="s">
        <v>25</v>
      </c>
      <c r="AD13" s="18" t="s">
        <v>26</v>
      </c>
    </row>
    <row r="14" customFormat="false" ht="24.75" hidden="false" customHeight="true" outlineLevel="0" collapsed="false">
      <c r="B14" s="8"/>
      <c r="C14" s="21" t="n">
        <v>1</v>
      </c>
      <c r="D14" s="21" t="n">
        <v>2</v>
      </c>
      <c r="E14" s="21" t="n">
        <v>3</v>
      </c>
      <c r="F14" s="21" t="n">
        <v>4</v>
      </c>
      <c r="G14" s="21" t="n">
        <v>5</v>
      </c>
      <c r="H14" s="21" t="n">
        <v>6</v>
      </c>
      <c r="I14" s="21" t="n">
        <v>7</v>
      </c>
      <c r="J14" s="21" t="n">
        <v>8</v>
      </c>
      <c r="K14" s="21" t="n">
        <v>9</v>
      </c>
      <c r="L14" s="21" t="n">
        <v>10</v>
      </c>
      <c r="M14" s="21" t="n">
        <v>11</v>
      </c>
      <c r="N14" s="21" t="n">
        <v>12</v>
      </c>
      <c r="O14" s="21" t="n">
        <v>13</v>
      </c>
      <c r="P14" s="10"/>
      <c r="T14" s="22" t="n">
        <v>1</v>
      </c>
      <c r="U14" s="22" t="n">
        <v>2</v>
      </c>
      <c r="V14" s="22" t="n">
        <v>3</v>
      </c>
      <c r="W14" s="22" t="n">
        <v>4</v>
      </c>
      <c r="X14" s="22" t="n">
        <v>5</v>
      </c>
      <c r="Y14" s="22" t="n">
        <v>6</v>
      </c>
      <c r="Z14" s="23" t="n">
        <v>7</v>
      </c>
      <c r="AA14" s="23" t="n">
        <v>8</v>
      </c>
      <c r="AB14" s="22" t="n">
        <v>9</v>
      </c>
      <c r="AC14" s="22" t="n">
        <v>10</v>
      </c>
      <c r="AD14" s="22" t="n">
        <v>11</v>
      </c>
    </row>
    <row r="15" customFormat="false" ht="56.5" hidden="false" customHeight="true" outlineLevel="0" collapsed="false">
      <c r="B15" s="8"/>
      <c r="C15" s="24" t="n">
        <f aca="false">T15</f>
        <v>1</v>
      </c>
      <c r="D15" s="25" t="str">
        <f aca="false">U15</f>
        <v>Строительно-монтажные работы на грунтовой плотине №40 (Зоны 40-1В, 2В, 3В, 4В, 9В)</v>
      </c>
      <c r="E15" s="26" t="str">
        <f aca="false">V15</f>
        <v>Национальный режим предоставляется</v>
      </c>
      <c r="F15" s="24" t="str">
        <f aca="false">X15</f>
        <v>шт.</v>
      </c>
      <c r="G15" s="27" t="n">
        <f aca="false">Y15</f>
        <v>1</v>
      </c>
      <c r="H15" s="28" t="s">
        <v>27</v>
      </c>
      <c r="I15" s="28" t="s">
        <v>27</v>
      </c>
      <c r="J15" s="28" t="s">
        <v>27</v>
      </c>
      <c r="K15" s="24" t="str">
        <f aca="false">AB15</f>
        <v>да</v>
      </c>
      <c r="L15" s="29" t="n">
        <f aca="false">AC15</f>
        <v>19611411</v>
      </c>
      <c r="M15" s="30" t="n">
        <f aca="false">IF(K15="да",$O$28,"–")</f>
        <v>0</v>
      </c>
      <c r="N15" s="31" t="n">
        <f aca="false">IF(K15="да",L15*M15,"0,00")</f>
        <v>0</v>
      </c>
      <c r="O15" s="29" t="n">
        <f aca="false">N15*G15</f>
        <v>0</v>
      </c>
      <c r="P15" s="10"/>
      <c r="T15" s="32" t="n">
        <v>1</v>
      </c>
      <c r="U15" s="33" t="s">
        <v>28</v>
      </c>
      <c r="V15" s="28" t="s">
        <v>29</v>
      </c>
      <c r="W15" s="34" t="s">
        <v>30</v>
      </c>
      <c r="X15" s="32" t="s">
        <v>31</v>
      </c>
      <c r="Y15" s="35" t="n">
        <v>1</v>
      </c>
      <c r="Z15" s="36" t="s">
        <v>32</v>
      </c>
      <c r="AA15" s="36" t="s">
        <v>33</v>
      </c>
      <c r="AB15" s="32" t="s">
        <v>34</v>
      </c>
      <c r="AC15" s="37" t="n">
        <v>19611411</v>
      </c>
      <c r="AD15" s="37" t="n">
        <f aca="false">AC15*Y15</f>
        <v>19611411</v>
      </c>
    </row>
    <row r="16" customFormat="false" ht="62.85" hidden="false" customHeight="true" outlineLevel="0" collapsed="false">
      <c r="B16" s="8"/>
      <c r="C16" s="24" t="n">
        <f aca="false">T16</f>
        <v>2</v>
      </c>
      <c r="D16" s="25" t="str">
        <f aca="false">U16</f>
        <v>Строительно-монтажные работы на грунтовой плотине №40 (Зоны 40-1Н-5Н, 31Н-40Н)</v>
      </c>
      <c r="E16" s="26" t="str">
        <f aca="false">V16</f>
        <v>Национальный режим предоставляется</v>
      </c>
      <c r="F16" s="24" t="str">
        <f aca="false">X16</f>
        <v>шт.</v>
      </c>
      <c r="G16" s="27" t="n">
        <f aca="false">Y16</f>
        <v>1</v>
      </c>
      <c r="H16" s="28" t="s">
        <v>27</v>
      </c>
      <c r="I16" s="28" t="s">
        <v>27</v>
      </c>
      <c r="J16" s="28" t="s">
        <v>27</v>
      </c>
      <c r="K16" s="24" t="str">
        <f aca="false">AB16</f>
        <v>да</v>
      </c>
      <c r="L16" s="29" t="n">
        <f aca="false">AC16</f>
        <v>69133186</v>
      </c>
      <c r="M16" s="30" t="n">
        <f aca="false">IF(K16="да",$O$28,"–")</f>
        <v>0</v>
      </c>
      <c r="N16" s="31" t="n">
        <f aca="false">IF(K16="да",L16*M16,"0,00")</f>
        <v>0</v>
      </c>
      <c r="O16" s="29" t="n">
        <f aca="false">N16*G16</f>
        <v>0</v>
      </c>
      <c r="P16" s="10"/>
      <c r="T16" s="32" t="n">
        <v>2</v>
      </c>
      <c r="U16" s="33" t="s">
        <v>35</v>
      </c>
      <c r="V16" s="28" t="s">
        <v>29</v>
      </c>
      <c r="W16" s="34" t="s">
        <v>30</v>
      </c>
      <c r="X16" s="32" t="s">
        <v>31</v>
      </c>
      <c r="Y16" s="35" t="n">
        <v>1</v>
      </c>
      <c r="Z16" s="36" t="s">
        <v>32</v>
      </c>
      <c r="AA16" s="36" t="s">
        <v>33</v>
      </c>
      <c r="AB16" s="32" t="s">
        <v>34</v>
      </c>
      <c r="AC16" s="37" t="n">
        <v>69133186</v>
      </c>
      <c r="AD16" s="37" t="n">
        <f aca="false">AC16*Y16</f>
        <v>69133186</v>
      </c>
    </row>
    <row r="17" customFormat="false" ht="52.2" hidden="false" customHeight="true" outlineLevel="0" collapsed="false">
      <c r="B17" s="8"/>
      <c r="C17" s="24" t="n">
        <f aca="false">T17</f>
        <v>3</v>
      </c>
      <c r="D17" s="25" t="str">
        <f aca="false">U17</f>
        <v>Строительно-монтажные работы на грунтовой плотине №40 (Зоны 40-6Н-37Нпч-31Н)</v>
      </c>
      <c r="E17" s="26" t="str">
        <f aca="false">V17</f>
        <v>Национальный режим предоставляется</v>
      </c>
      <c r="F17" s="24" t="str">
        <f aca="false">X17</f>
        <v>шт.</v>
      </c>
      <c r="G17" s="27" t="n">
        <f aca="false">Y17</f>
        <v>1</v>
      </c>
      <c r="H17" s="28" t="s">
        <v>27</v>
      </c>
      <c r="I17" s="28" t="s">
        <v>27</v>
      </c>
      <c r="J17" s="28" t="s">
        <v>27</v>
      </c>
      <c r="K17" s="24" t="str">
        <f aca="false">AB17</f>
        <v>да</v>
      </c>
      <c r="L17" s="29" t="n">
        <f aca="false">AC17</f>
        <v>32677749</v>
      </c>
      <c r="M17" s="30" t="n">
        <f aca="false">IF(K17="да",$O$28,"–")</f>
        <v>0</v>
      </c>
      <c r="N17" s="31" t="n">
        <f aca="false">IF(K17="да",L17*M17,"0,00")</f>
        <v>0</v>
      </c>
      <c r="O17" s="29" t="n">
        <f aca="false">N17*G17</f>
        <v>0</v>
      </c>
      <c r="P17" s="10"/>
      <c r="T17" s="32" t="n">
        <v>3</v>
      </c>
      <c r="U17" s="33" t="s">
        <v>36</v>
      </c>
      <c r="V17" s="28" t="s">
        <v>29</v>
      </c>
      <c r="W17" s="34" t="s">
        <v>30</v>
      </c>
      <c r="X17" s="32" t="s">
        <v>31</v>
      </c>
      <c r="Y17" s="35" t="n">
        <v>1</v>
      </c>
      <c r="Z17" s="36" t="s">
        <v>32</v>
      </c>
      <c r="AA17" s="36" t="s">
        <v>33</v>
      </c>
      <c r="AB17" s="32" t="s">
        <v>34</v>
      </c>
      <c r="AC17" s="37" t="n">
        <v>32677749</v>
      </c>
      <c r="AD17" s="37" t="n">
        <f aca="false">AC17*Y17</f>
        <v>32677749</v>
      </c>
    </row>
    <row r="18" customFormat="false" ht="58.6" hidden="false" customHeight="true" outlineLevel="0" collapsed="false">
      <c r="B18" s="8"/>
      <c r="C18" s="24" t="n">
        <f aca="false">T18</f>
        <v>4</v>
      </c>
      <c r="D18" s="25" t="str">
        <f aca="false">U18</f>
        <v>Строительно-монтажные работы на грунтовой плотине №40 (Зоны 40-5В-8В, 10В-14В)</v>
      </c>
      <c r="E18" s="26" t="str">
        <f aca="false">V18</f>
        <v>Национальный режим предоставляется</v>
      </c>
      <c r="F18" s="24" t="str">
        <f aca="false">X18</f>
        <v>шт.</v>
      </c>
      <c r="G18" s="27" t="n">
        <f aca="false">Y18</f>
        <v>1</v>
      </c>
      <c r="H18" s="28" t="s">
        <v>27</v>
      </c>
      <c r="I18" s="28" t="s">
        <v>27</v>
      </c>
      <c r="J18" s="28" t="s">
        <v>27</v>
      </c>
      <c r="K18" s="24" t="str">
        <f aca="false">AB18</f>
        <v>да</v>
      </c>
      <c r="L18" s="29" t="n">
        <f aca="false">AC18</f>
        <v>11363006</v>
      </c>
      <c r="M18" s="30" t="n">
        <f aca="false">IF(K18="да",$O$28,"–")</f>
        <v>0</v>
      </c>
      <c r="N18" s="31" t="n">
        <f aca="false">IF(K18="да",L18*M18,"0,00")</f>
        <v>0</v>
      </c>
      <c r="O18" s="29" t="n">
        <f aca="false">N18*G18</f>
        <v>0</v>
      </c>
      <c r="P18" s="10"/>
      <c r="T18" s="32" t="n">
        <v>4</v>
      </c>
      <c r="U18" s="33" t="s">
        <v>37</v>
      </c>
      <c r="V18" s="28" t="s">
        <v>29</v>
      </c>
      <c r="W18" s="34" t="s">
        <v>30</v>
      </c>
      <c r="X18" s="32" t="s">
        <v>31</v>
      </c>
      <c r="Y18" s="35" t="n">
        <v>1</v>
      </c>
      <c r="Z18" s="36" t="s">
        <v>32</v>
      </c>
      <c r="AA18" s="36" t="s">
        <v>33</v>
      </c>
      <c r="AB18" s="32" t="s">
        <v>34</v>
      </c>
      <c r="AC18" s="37" t="n">
        <v>11363006</v>
      </c>
      <c r="AD18" s="37" t="n">
        <f aca="false">AC18*Y18</f>
        <v>11363006</v>
      </c>
    </row>
    <row r="19" customFormat="false" ht="39.75" hidden="false" customHeight="true" outlineLevel="0" collapsed="false">
      <c r="B19" s="8"/>
      <c r="C19" s="24" t="n">
        <f aca="false">T19</f>
        <v>5</v>
      </c>
      <c r="D19" s="25" t="str">
        <f aca="false">U19</f>
        <v>Строительно-монтажные работы в части Шкафа управления насосов №1.</v>
      </c>
      <c r="E19" s="26" t="str">
        <f aca="false">V19</f>
        <v>Национальный режим предоставляется</v>
      </c>
      <c r="F19" s="24" t="str">
        <f aca="false">X19</f>
        <v>шт.</v>
      </c>
      <c r="G19" s="27" t="n">
        <f aca="false">Y19</f>
        <v>1</v>
      </c>
      <c r="H19" s="28" t="s">
        <v>27</v>
      </c>
      <c r="I19" s="28" t="s">
        <v>27</v>
      </c>
      <c r="J19" s="28" t="s">
        <v>27</v>
      </c>
      <c r="K19" s="24" t="str">
        <f aca="false">AB19</f>
        <v>да</v>
      </c>
      <c r="L19" s="29" t="n">
        <f aca="false">AC19</f>
        <v>2959779</v>
      </c>
      <c r="M19" s="30" t="n">
        <f aca="false">IF(K19="да",$O$28,"–")</f>
        <v>0</v>
      </c>
      <c r="N19" s="31" t="n">
        <f aca="false">IF(K19="да",L19*M19,"0,00")</f>
        <v>0</v>
      </c>
      <c r="O19" s="29" t="n">
        <f aca="false">N19*G19</f>
        <v>0</v>
      </c>
      <c r="P19" s="10"/>
      <c r="T19" s="32" t="n">
        <v>5</v>
      </c>
      <c r="U19" s="33" t="s">
        <v>38</v>
      </c>
      <c r="V19" s="28" t="s">
        <v>29</v>
      </c>
      <c r="W19" s="34" t="s">
        <v>30</v>
      </c>
      <c r="X19" s="32" t="s">
        <v>31</v>
      </c>
      <c r="Y19" s="35" t="n">
        <v>1</v>
      </c>
      <c r="Z19" s="36" t="s">
        <v>32</v>
      </c>
      <c r="AA19" s="36" t="s">
        <v>33</v>
      </c>
      <c r="AB19" s="32" t="s">
        <v>34</v>
      </c>
      <c r="AC19" s="37" t="n">
        <v>2959779</v>
      </c>
      <c r="AD19" s="37" t="n">
        <f aca="false">AC19*Y19</f>
        <v>2959779</v>
      </c>
    </row>
    <row r="20" customFormat="false" ht="53.3" hidden="false" customHeight="true" outlineLevel="0" collapsed="false">
      <c r="B20" s="8"/>
      <c r="C20" s="24" t="n">
        <f aca="false">T20</f>
        <v>6</v>
      </c>
      <c r="D20" s="25" t="str">
        <f aca="false">U20</f>
        <v>Строительно-монтажные работы системы электроснабжения.</v>
      </c>
      <c r="E20" s="26" t="str">
        <f aca="false">V20</f>
        <v>Национальный режим предоставляется</v>
      </c>
      <c r="F20" s="24" t="str">
        <f aca="false">X20</f>
        <v>шт.</v>
      </c>
      <c r="G20" s="27" t="n">
        <f aca="false">Y20</f>
        <v>1</v>
      </c>
      <c r="H20" s="28" t="s">
        <v>27</v>
      </c>
      <c r="I20" s="28" t="s">
        <v>27</v>
      </c>
      <c r="J20" s="28" t="s">
        <v>27</v>
      </c>
      <c r="K20" s="24" t="str">
        <f aca="false">AB20</f>
        <v>да</v>
      </c>
      <c r="L20" s="29" t="n">
        <f aca="false">AC20</f>
        <v>36662581</v>
      </c>
      <c r="M20" s="30" t="n">
        <f aca="false">IF(K20="да",$O$28,"–")</f>
        <v>0</v>
      </c>
      <c r="N20" s="31" t="n">
        <f aca="false">IF(K20="да",L20*M20,"0,00")</f>
        <v>0</v>
      </c>
      <c r="O20" s="29" t="n">
        <f aca="false">N20*G20</f>
        <v>0</v>
      </c>
      <c r="P20" s="10"/>
      <c r="T20" s="32" t="n">
        <v>6</v>
      </c>
      <c r="U20" s="33" t="s">
        <v>39</v>
      </c>
      <c r="V20" s="28" t="s">
        <v>29</v>
      </c>
      <c r="W20" s="34" t="s">
        <v>30</v>
      </c>
      <c r="X20" s="32" t="s">
        <v>31</v>
      </c>
      <c r="Y20" s="35" t="n">
        <v>1</v>
      </c>
      <c r="Z20" s="36" t="s">
        <v>32</v>
      </c>
      <c r="AA20" s="36" t="s">
        <v>33</v>
      </c>
      <c r="AB20" s="32" t="s">
        <v>34</v>
      </c>
      <c r="AC20" s="37" t="n">
        <v>36662581</v>
      </c>
      <c r="AD20" s="37" t="n">
        <f aca="false">AC20*Y20</f>
        <v>36662581</v>
      </c>
    </row>
    <row r="21" customFormat="false" ht="45" hidden="false" customHeight="true" outlineLevel="0" collapsed="false">
      <c r="B21" s="8"/>
      <c r="C21" s="24" t="n">
        <f aca="false">T21</f>
        <v>7</v>
      </c>
      <c r="D21" s="25" t="str">
        <f aca="false">U21</f>
        <v>Автоматизация технологического процесса и шкафы управления</v>
      </c>
      <c r="E21" s="26" t="str">
        <f aca="false">V21</f>
        <v>Национальный режим предоставляется</v>
      </c>
      <c r="F21" s="24" t="str">
        <f aca="false">X21</f>
        <v>шт.</v>
      </c>
      <c r="G21" s="27" t="n">
        <f aca="false">Y21</f>
        <v>1</v>
      </c>
      <c r="H21" s="28" t="s">
        <v>27</v>
      </c>
      <c r="I21" s="28" t="s">
        <v>27</v>
      </c>
      <c r="J21" s="28" t="s">
        <v>27</v>
      </c>
      <c r="K21" s="24" t="str">
        <f aca="false">AB21</f>
        <v>да</v>
      </c>
      <c r="L21" s="29" t="n">
        <f aca="false">AC21</f>
        <v>22667363</v>
      </c>
      <c r="M21" s="30" t="n">
        <f aca="false">IF(K21="да",$O$28,"–")</f>
        <v>0</v>
      </c>
      <c r="N21" s="31" t="n">
        <f aca="false">IF(K21="да",L21*M21,"0,00")</f>
        <v>0</v>
      </c>
      <c r="O21" s="29" t="n">
        <f aca="false">N21*G21</f>
        <v>0</v>
      </c>
      <c r="P21" s="10"/>
      <c r="T21" s="32" t="n">
        <v>7</v>
      </c>
      <c r="U21" s="33" t="s">
        <v>40</v>
      </c>
      <c r="V21" s="28" t="s">
        <v>29</v>
      </c>
      <c r="W21" s="34" t="s">
        <v>30</v>
      </c>
      <c r="X21" s="32" t="s">
        <v>31</v>
      </c>
      <c r="Y21" s="35" t="n">
        <v>1</v>
      </c>
      <c r="Z21" s="36" t="s">
        <v>32</v>
      </c>
      <c r="AA21" s="36" t="s">
        <v>33</v>
      </c>
      <c r="AB21" s="32" t="s">
        <v>34</v>
      </c>
      <c r="AC21" s="37" t="n">
        <v>22667363</v>
      </c>
      <c r="AD21" s="37" t="n">
        <f aca="false">AC21*Y21</f>
        <v>22667363</v>
      </c>
    </row>
    <row r="22" customFormat="false" ht="24" hidden="false" customHeight="true" outlineLevel="0" collapsed="false">
      <c r="B22" s="8"/>
      <c r="C22" s="24" t="n">
        <f aca="false">T22</f>
        <v>8</v>
      </c>
      <c r="D22" s="25" t="str">
        <f aca="false">U22</f>
        <v>Пуско-наладочные работы</v>
      </c>
      <c r="E22" s="26" t="str">
        <f aca="false">V22</f>
        <v>Национальный режим предоставляется</v>
      </c>
      <c r="F22" s="24" t="str">
        <f aca="false">X22</f>
        <v>шт.</v>
      </c>
      <c r="G22" s="27" t="n">
        <f aca="false">Y22</f>
        <v>1</v>
      </c>
      <c r="H22" s="28" t="s">
        <v>27</v>
      </c>
      <c r="I22" s="28" t="s">
        <v>27</v>
      </c>
      <c r="J22" s="28" t="s">
        <v>27</v>
      </c>
      <c r="K22" s="24" t="str">
        <f aca="false">AB22</f>
        <v>да</v>
      </c>
      <c r="L22" s="29" t="n">
        <f aca="false">AC22</f>
        <v>971476</v>
      </c>
      <c r="M22" s="30" t="n">
        <f aca="false">IF(K22="да",$O$28,"–")</f>
        <v>0</v>
      </c>
      <c r="N22" s="31" t="n">
        <f aca="false">IF(K22="да",L22*M22,"0,00")</f>
        <v>0</v>
      </c>
      <c r="O22" s="29" t="n">
        <f aca="false">N22*G22</f>
        <v>0</v>
      </c>
      <c r="P22" s="10"/>
      <c r="T22" s="32" t="n">
        <v>8</v>
      </c>
      <c r="U22" s="33" t="s">
        <v>41</v>
      </c>
      <c r="V22" s="28" t="s">
        <v>29</v>
      </c>
      <c r="W22" s="34" t="s">
        <v>30</v>
      </c>
      <c r="X22" s="32" t="s">
        <v>31</v>
      </c>
      <c r="Y22" s="35" t="n">
        <v>1</v>
      </c>
      <c r="Z22" s="36" t="s">
        <v>32</v>
      </c>
      <c r="AA22" s="36" t="s">
        <v>33</v>
      </c>
      <c r="AB22" s="32" t="s">
        <v>34</v>
      </c>
      <c r="AC22" s="37" t="n">
        <v>971476</v>
      </c>
      <c r="AD22" s="37" t="n">
        <f aca="false">AC22*Y22</f>
        <v>971476</v>
      </c>
    </row>
    <row r="23" customFormat="false" ht="36.75" hidden="false" customHeight="true" outlineLevel="0" collapsed="false">
      <c r="B23" s="8"/>
      <c r="C23" s="24" t="n">
        <f aca="false">T23</f>
        <v>9</v>
      </c>
      <c r="D23" s="25" t="str">
        <f aca="false">U23</f>
        <v>Командировочные расходы</v>
      </c>
      <c r="E23" s="26" t="str">
        <f aca="false">V23</f>
        <v>Национальный режим предоставляется</v>
      </c>
      <c r="F23" s="24" t="str">
        <f aca="false">X23</f>
        <v>шт.</v>
      </c>
      <c r="G23" s="27" t="n">
        <f aca="false">Y23</f>
        <v>1</v>
      </c>
      <c r="H23" s="28" t="s">
        <v>27</v>
      </c>
      <c r="I23" s="28" t="s">
        <v>27</v>
      </c>
      <c r="J23" s="28" t="s">
        <v>27</v>
      </c>
      <c r="K23" s="24" t="str">
        <f aca="false">AB23</f>
        <v>да</v>
      </c>
      <c r="L23" s="29" t="n">
        <f aca="false">AC23</f>
        <v>9158940</v>
      </c>
      <c r="M23" s="30" t="n">
        <f aca="false">IF(K23="да",$O$28,"–")</f>
        <v>0</v>
      </c>
      <c r="N23" s="31" t="n">
        <f aca="false">IF(K23="да",L23*M23,"0,00")</f>
        <v>0</v>
      </c>
      <c r="O23" s="29" t="n">
        <f aca="false">N23*G23</f>
        <v>0</v>
      </c>
      <c r="P23" s="10"/>
      <c r="T23" s="32" t="n">
        <v>9</v>
      </c>
      <c r="U23" s="33" t="s">
        <v>42</v>
      </c>
      <c r="V23" s="28" t="s">
        <v>29</v>
      </c>
      <c r="W23" s="34" t="s">
        <v>30</v>
      </c>
      <c r="X23" s="32" t="s">
        <v>31</v>
      </c>
      <c r="Y23" s="35" t="n">
        <v>1</v>
      </c>
      <c r="Z23" s="36" t="s">
        <v>32</v>
      </c>
      <c r="AA23" s="36" t="s">
        <v>33</v>
      </c>
      <c r="AB23" s="32" t="s">
        <v>34</v>
      </c>
      <c r="AC23" s="37" t="n">
        <v>9158940</v>
      </c>
      <c r="AD23" s="37" t="n">
        <f aca="false">AC23*Y23</f>
        <v>9158940</v>
      </c>
    </row>
    <row r="24" customFormat="false" ht="34.5" hidden="false" customHeight="true" outlineLevel="0" collapsed="false">
      <c r="B24" s="8"/>
      <c r="C24" s="24" t="n">
        <f aca="false">T24</f>
        <v>10</v>
      </c>
      <c r="D24" s="25" t="str">
        <f aca="false">U24</f>
        <v>Демонтажные работы. Грунтовая плотина №40</v>
      </c>
      <c r="E24" s="26" t="str">
        <f aca="false">V24</f>
        <v>Национальный режим предоставляется</v>
      </c>
      <c r="F24" s="24" t="str">
        <f aca="false">X24</f>
        <v>шт.</v>
      </c>
      <c r="G24" s="27" t="n">
        <f aca="false">Y24</f>
        <v>1</v>
      </c>
      <c r="H24" s="28" t="s">
        <v>27</v>
      </c>
      <c r="I24" s="28" t="s">
        <v>27</v>
      </c>
      <c r="J24" s="28" t="s">
        <v>27</v>
      </c>
      <c r="K24" s="24" t="str">
        <f aca="false">AB24</f>
        <v>да</v>
      </c>
      <c r="L24" s="29" t="n">
        <f aca="false">AC24</f>
        <v>7293460</v>
      </c>
      <c r="M24" s="30" t="n">
        <f aca="false">IF(K24="да",$O$28,"–")</f>
        <v>0</v>
      </c>
      <c r="N24" s="31" t="n">
        <f aca="false">IF(K24="да",L24*M24,"0,00")</f>
        <v>0</v>
      </c>
      <c r="O24" s="29" t="n">
        <f aca="false">N24*G24</f>
        <v>0</v>
      </c>
      <c r="P24" s="10"/>
      <c r="T24" s="32" t="n">
        <v>10</v>
      </c>
      <c r="U24" s="33" t="s">
        <v>43</v>
      </c>
      <c r="V24" s="28" t="s">
        <v>29</v>
      </c>
      <c r="W24" s="34" t="s">
        <v>30</v>
      </c>
      <c r="X24" s="32" t="s">
        <v>31</v>
      </c>
      <c r="Y24" s="35" t="n">
        <v>1</v>
      </c>
      <c r="Z24" s="36" t="s">
        <v>32</v>
      </c>
      <c r="AA24" s="36" t="s">
        <v>33</v>
      </c>
      <c r="AB24" s="32" t="s">
        <v>34</v>
      </c>
      <c r="AC24" s="37" t="n">
        <v>7293460</v>
      </c>
      <c r="AD24" s="37" t="n">
        <f aca="false">AC24*Y24</f>
        <v>7293460</v>
      </c>
    </row>
    <row r="25" customFormat="false" ht="24" hidden="false" customHeight="true" outlineLevel="0" collapsed="false">
      <c r="B25" s="8"/>
      <c r="C25" s="24" t="n">
        <f aca="false">T25</f>
        <v>11</v>
      </c>
      <c r="D25" s="25" t="str">
        <f aca="false">U25</f>
        <v>ЗИП</v>
      </c>
      <c r="E25" s="26" t="str">
        <f aca="false">V25</f>
        <v>Национальный режим не предоставляется – преимущество</v>
      </c>
      <c r="F25" s="24" t="str">
        <f aca="false">X25</f>
        <v>Комплект</v>
      </c>
      <c r="G25" s="27" t="n">
        <f aca="false">Y25</f>
        <v>1</v>
      </c>
      <c r="H25" s="38" t="s">
        <v>27</v>
      </c>
      <c r="I25" s="38" t="s">
        <v>27</v>
      </c>
      <c r="J25" s="38" t="s">
        <v>27</v>
      </c>
      <c r="K25" s="24" t="str">
        <f aca="false">AB25</f>
        <v>нет</v>
      </c>
      <c r="L25" s="29" t="n">
        <f aca="false">AC25</f>
        <v>799993</v>
      </c>
      <c r="M25" s="39" t="str">
        <f aca="false">IF(K25="да",$O$28,"–")</f>
        <v>–</v>
      </c>
      <c r="N25" s="40" t="n">
        <v>0</v>
      </c>
      <c r="O25" s="29" t="n">
        <f aca="false">N25*G25</f>
        <v>0</v>
      </c>
      <c r="P25" s="10"/>
      <c r="T25" s="32" t="n">
        <v>11</v>
      </c>
      <c r="U25" s="33" t="s">
        <v>44</v>
      </c>
      <c r="V25" s="28" t="s">
        <v>45</v>
      </c>
      <c r="W25" s="34" t="s">
        <v>46</v>
      </c>
      <c r="X25" s="32" t="s">
        <v>47</v>
      </c>
      <c r="Y25" s="35" t="n">
        <v>1</v>
      </c>
      <c r="Z25" s="36" t="s">
        <v>48</v>
      </c>
      <c r="AA25" s="36" t="s">
        <v>33</v>
      </c>
      <c r="AB25" s="32" t="s">
        <v>49</v>
      </c>
      <c r="AC25" s="37" t="n">
        <v>799993</v>
      </c>
      <c r="AD25" s="37" t="n">
        <f aca="false">AC25*Y25</f>
        <v>799993</v>
      </c>
    </row>
    <row r="26" customFormat="false" ht="24" hidden="false" customHeight="true" outlineLevel="0" collapsed="false">
      <c r="B26" s="8"/>
      <c r="C26" s="24" t="n">
        <f aca="false">T26</f>
        <v>12</v>
      </c>
      <c r="D26" s="25" t="str">
        <f aca="false">U26</f>
        <v>Авторский надзор - 0,2%</v>
      </c>
      <c r="E26" s="26" t="str">
        <f aca="false">V26</f>
        <v>Национальный режим предоставляется</v>
      </c>
      <c r="F26" s="24" t="str">
        <f aca="false">X26</f>
        <v>шт.</v>
      </c>
      <c r="G26" s="27" t="n">
        <f aca="false">Y26</f>
        <v>1</v>
      </c>
      <c r="H26" s="28" t="s">
        <v>27</v>
      </c>
      <c r="I26" s="28" t="s">
        <v>27</v>
      </c>
      <c r="J26" s="28" t="s">
        <v>27</v>
      </c>
      <c r="K26" s="24" t="str">
        <f aca="false">AB26</f>
        <v>нет</v>
      </c>
      <c r="L26" s="29" t="n">
        <f aca="false">AC26</f>
        <v>426597.89</v>
      </c>
      <c r="M26" s="39" t="str">
        <f aca="false">IF(K26="да",$O$28,"–")</f>
        <v>–</v>
      </c>
      <c r="N26" s="31" t="n">
        <f aca="false">IF(K26="да",L26*M26,ROUND(SUM(O15:O25)*0.2%,2))</f>
        <v>0</v>
      </c>
      <c r="O26" s="29" t="n">
        <f aca="false">N26*G26</f>
        <v>0</v>
      </c>
      <c r="P26" s="10"/>
      <c r="T26" s="32" t="n">
        <v>12</v>
      </c>
      <c r="U26" s="33" t="s">
        <v>50</v>
      </c>
      <c r="V26" s="28" t="s">
        <v>29</v>
      </c>
      <c r="W26" s="34" t="s">
        <v>30</v>
      </c>
      <c r="X26" s="32" t="s">
        <v>31</v>
      </c>
      <c r="Y26" s="35" t="n">
        <v>1</v>
      </c>
      <c r="Z26" s="36" t="s">
        <v>32</v>
      </c>
      <c r="AA26" s="36" t="s">
        <v>33</v>
      </c>
      <c r="AB26" s="32" t="s">
        <v>49</v>
      </c>
      <c r="AC26" s="37" t="n">
        <v>426597.89</v>
      </c>
      <c r="AD26" s="37" t="n">
        <f aca="false">AC26*Y26</f>
        <v>426597.89</v>
      </c>
    </row>
    <row r="27" customFormat="false" ht="24" hidden="false" customHeight="true" outlineLevel="0" collapsed="false">
      <c r="B27" s="8"/>
      <c r="C27" s="24" t="n">
        <f aca="false">T27</f>
        <v>13</v>
      </c>
      <c r="D27" s="25" t="str">
        <f aca="false">U27</f>
        <v>Непредвиденные затраты  - 3%</v>
      </c>
      <c r="E27" s="26" t="str">
        <f aca="false">V27</f>
        <v>Национальный режим предоставляется</v>
      </c>
      <c r="F27" s="24" t="str">
        <f aca="false">X27</f>
        <v>шт.</v>
      </c>
      <c r="G27" s="27" t="n">
        <f aca="false">Y27</f>
        <v>1</v>
      </c>
      <c r="H27" s="28" t="s">
        <v>27</v>
      </c>
      <c r="I27" s="28" t="s">
        <v>27</v>
      </c>
      <c r="J27" s="28" t="s">
        <v>27</v>
      </c>
      <c r="K27" s="24" t="str">
        <f aca="false">AB27</f>
        <v>нет</v>
      </c>
      <c r="L27" s="29" t="n">
        <f aca="false">AC27</f>
        <v>6411766.26</v>
      </c>
      <c r="M27" s="39" t="str">
        <f aca="false">IF(K27="да",$O$28,"–")</f>
        <v>–</v>
      </c>
      <c r="N27" s="31" t="n">
        <f aca="false">IF(K27="да",L27*M27,ROUND(SUM(O15:O26)*3%,2))</f>
        <v>0</v>
      </c>
      <c r="O27" s="29" t="n">
        <f aca="false">N27*G27</f>
        <v>0</v>
      </c>
      <c r="P27" s="10"/>
      <c r="T27" s="32" t="n">
        <v>13</v>
      </c>
      <c r="U27" s="33" t="s">
        <v>51</v>
      </c>
      <c r="V27" s="28" t="s">
        <v>29</v>
      </c>
      <c r="W27" s="34" t="s">
        <v>30</v>
      </c>
      <c r="X27" s="32" t="s">
        <v>31</v>
      </c>
      <c r="Y27" s="35" t="n">
        <v>1</v>
      </c>
      <c r="Z27" s="36" t="s">
        <v>32</v>
      </c>
      <c r="AA27" s="36" t="s">
        <v>33</v>
      </c>
      <c r="AB27" s="32" t="s">
        <v>49</v>
      </c>
      <c r="AC27" s="37" t="n">
        <v>6411766.26</v>
      </c>
      <c r="AD27" s="37" t="n">
        <f aca="false">AC27*Y27</f>
        <v>6411766.26</v>
      </c>
    </row>
    <row r="28" customFormat="false" ht="24" hidden="false" customHeight="true" outlineLevel="0" collapsed="false">
      <c r="B28" s="8"/>
      <c r="C28" s="41" t="s">
        <v>52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 t="n">
        <v>0</v>
      </c>
      <c r="P28" s="10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</row>
    <row r="29" customFormat="false" ht="24" hidden="false" customHeight="true" outlineLevel="0" collapsed="false">
      <c r="B29" s="8"/>
      <c r="C29" s="41" t="s">
        <v>53</v>
      </c>
      <c r="D29" s="41"/>
      <c r="E29" s="41"/>
      <c r="F29" s="41"/>
      <c r="G29" s="41"/>
      <c r="H29" s="41"/>
      <c r="I29" s="41"/>
      <c r="J29" s="41"/>
      <c r="K29" s="41"/>
      <c r="L29" s="41"/>
      <c r="M29" s="44" t="s">
        <v>54</v>
      </c>
      <c r="N29" s="44"/>
      <c r="O29" s="45" t="n">
        <f aca="false">SUM(O15:O27)</f>
        <v>0</v>
      </c>
      <c r="P29" s="10"/>
      <c r="T29" s="46" t="s">
        <v>55</v>
      </c>
      <c r="U29" s="46"/>
      <c r="V29" s="46"/>
      <c r="W29" s="46"/>
      <c r="X29" s="46"/>
      <c r="Y29" s="46"/>
      <c r="Z29" s="46"/>
      <c r="AA29" s="46"/>
      <c r="AB29" s="44" t="s">
        <v>54</v>
      </c>
      <c r="AC29" s="44"/>
      <c r="AD29" s="45" t="n">
        <f aca="false">SUM(AD15:AD27)</f>
        <v>220137308.15</v>
      </c>
    </row>
    <row r="30" customFormat="false" ht="24" hidden="false" customHeight="true" outlineLevel="0" collapsed="false">
      <c r="B30" s="8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7" t="s">
        <v>56</v>
      </c>
      <c r="N30" s="48" t="n">
        <f aca="false">AC30</f>
        <v>0.22</v>
      </c>
      <c r="O30" s="45" t="n">
        <f aca="false">N30*O29</f>
        <v>0</v>
      </c>
      <c r="P30" s="10"/>
      <c r="T30" s="46"/>
      <c r="U30" s="46"/>
      <c r="V30" s="46"/>
      <c r="W30" s="46"/>
      <c r="X30" s="46"/>
      <c r="Y30" s="46"/>
      <c r="Z30" s="46"/>
      <c r="AA30" s="46"/>
      <c r="AB30" s="44" t="s">
        <v>56</v>
      </c>
      <c r="AC30" s="49" t="n">
        <v>0.22</v>
      </c>
      <c r="AD30" s="45" t="n">
        <f aca="false">AC30*AD29</f>
        <v>48430207.793</v>
      </c>
    </row>
    <row r="31" customFormat="false" ht="24" hidden="false" customHeight="true" outlineLevel="0" collapsed="false">
      <c r="B31" s="8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4" t="s">
        <v>57</v>
      </c>
      <c r="N31" s="44"/>
      <c r="O31" s="45" t="n">
        <f aca="false">SUM(O29:O30)</f>
        <v>0</v>
      </c>
      <c r="P31" s="10"/>
      <c r="T31" s="46"/>
      <c r="U31" s="46"/>
      <c r="V31" s="46"/>
      <c r="W31" s="46"/>
      <c r="X31" s="46"/>
      <c r="Y31" s="46"/>
      <c r="Z31" s="46"/>
      <c r="AA31" s="46"/>
      <c r="AB31" s="44" t="s">
        <v>57</v>
      </c>
      <c r="AC31" s="44"/>
      <c r="AD31" s="45" t="n">
        <f aca="false">SUM(AD29:AD30)</f>
        <v>268567515.943</v>
      </c>
    </row>
    <row r="32" customFormat="false" ht="24" hidden="false" customHeight="true" outlineLevel="0" collapsed="false">
      <c r="B32" s="8"/>
      <c r="P32" s="10"/>
      <c r="T32" s="50" t="s">
        <v>58</v>
      </c>
      <c r="U32" s="50"/>
      <c r="V32" s="50"/>
      <c r="W32" s="50"/>
      <c r="X32" s="50"/>
      <c r="Y32" s="50"/>
      <c r="Z32" s="50"/>
      <c r="AA32" s="50"/>
      <c r="AB32" s="50"/>
      <c r="AC32" s="50"/>
      <c r="AD32" s="50"/>
    </row>
    <row r="33" customFormat="false" ht="15.75" hidden="false" customHeight="true" outlineLevel="0" collapsed="false">
      <c r="B33" s="8"/>
      <c r="C33" s="51"/>
      <c r="D33" s="51"/>
      <c r="E33" s="51"/>
      <c r="F33" s="52"/>
      <c r="G33" s="52"/>
      <c r="H33" s="51"/>
      <c r="I33" s="53" t="s">
        <v>59</v>
      </c>
      <c r="J33" s="54"/>
      <c r="K33" s="53"/>
      <c r="L33" s="55"/>
      <c r="M33" s="52"/>
      <c r="N33" s="52"/>
      <c r="O33" s="52"/>
      <c r="P33" s="1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  <row r="34" customFormat="false" ht="40.5" hidden="false" customHeight="true" outlineLevel="0" collapsed="false">
      <c r="B34" s="8"/>
      <c r="C34" s="56" t="s">
        <v>60</v>
      </c>
      <c r="D34" s="56"/>
      <c r="E34" s="56"/>
      <c r="F34" s="57"/>
      <c r="G34" s="57"/>
      <c r="H34" s="58" t="s">
        <v>61</v>
      </c>
      <c r="I34" s="53"/>
      <c r="J34" s="56" t="s">
        <v>62</v>
      </c>
      <c r="L34" s="55"/>
      <c r="M34" s="57"/>
      <c r="N34" s="57"/>
      <c r="O34" s="57"/>
      <c r="P34" s="1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</row>
    <row r="35" customFormat="false" ht="13.5" hidden="false" customHeight="true" outlineLevel="0" collapsed="false"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1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</row>
    <row r="36" customFormat="false" ht="15.75" hidden="false" customHeight="true" outlineLevel="0" collapsed="false"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customFormat="false" ht="15.75" hidden="false" customHeight="true" outlineLevel="0" collapsed="false">
      <c r="B37" s="62" t="s">
        <v>63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customFormat="false" ht="15.75" hidden="false" customHeight="false" outlineLevel="0" collapsed="false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customFormat="false" ht="15.75" hidden="false" customHeight="false" outlineLevel="0" collapsed="false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customFormat="false" ht="15.75" hidden="false" customHeight="false" outlineLevel="0" collapsed="false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customFormat="false" ht="15.75" hidden="false" customHeight="false" outlineLevel="0" collapsed="false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customFormat="false" ht="15.75" hidden="false" customHeight="false" outlineLevel="0" collapsed="false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customFormat="false" ht="15.75" hidden="false" customHeight="true" outlineLevel="0" collapsed="false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customFormat="false" ht="15.75" hidden="false" customHeight="false" outlineLevel="0" collapsed="false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customFormat="false" ht="15.75" hidden="false" customHeight="false" outlineLevel="0" collapsed="false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customFormat="false" ht="15.75" hidden="false" customHeight="false" outlineLevel="0" collapsed="false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customFormat="false" ht="35.25" hidden="false" customHeight="true" outlineLevel="0" collapsed="false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55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customFormat="false" ht="15.75" hidden="false" customHeight="false" outlineLevel="0" collapsed="false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55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customFormat="false" ht="15.75" hidden="false" customHeight="false" outlineLevel="0" collapsed="false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55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customFormat="false" ht="25.5" hidden="false" customHeight="true" outlineLevel="0" collapsed="false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55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customFormat="false" ht="196.5" hidden="false" customHeight="true" outlineLevel="0" collapsed="false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55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customFormat="false" ht="15.75" hidden="false" customHeight="false" outlineLevel="0" collapsed="false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8" customFormat="false" ht="15.75" hidden="true" customHeight="false" outlineLevel="0" collapsed="false"/>
    <row r="59" customFormat="false" ht="15.75" hidden="true" customHeight="false" outlineLevel="0" collapsed="false"/>
    <row r="60" customFormat="false" ht="15.75" hidden="true" customHeight="false" outlineLevel="0" collapsed="false">
      <c r="V60" s="65" t="s">
        <v>29</v>
      </c>
      <c r="W60" s="65"/>
    </row>
    <row r="61" customFormat="false" ht="15.75" hidden="true" customHeight="false" outlineLevel="0" collapsed="false">
      <c r="V61" s="66" t="s">
        <v>64</v>
      </c>
      <c r="W61" s="65"/>
    </row>
    <row r="62" customFormat="false" ht="15.75" hidden="true" customHeight="false" outlineLevel="0" collapsed="false">
      <c r="V62" s="66" t="s">
        <v>65</v>
      </c>
      <c r="W62" s="65"/>
    </row>
    <row r="63" customFormat="false" ht="15.75" hidden="true" customHeight="false" outlineLevel="0" collapsed="false">
      <c r="V63" s="66" t="s">
        <v>45</v>
      </c>
      <c r="W63" s="65"/>
    </row>
    <row r="64" customFormat="false" ht="15.75" hidden="true" customHeight="false" outlineLevel="0" collapsed="false">
      <c r="V64" s="65" t="s">
        <v>66</v>
      </c>
      <c r="W64" s="65"/>
    </row>
    <row r="65" customFormat="false" ht="15.75" hidden="true" customHeight="false" outlineLevel="0" collapsed="false"/>
    <row r="66" customFormat="false" ht="15.75" hidden="true" customHeight="false" outlineLevel="0" collapsed="false"/>
  </sheetData>
  <mergeCells count="23">
    <mergeCell ref="B1:AD1"/>
    <mergeCell ref="T3:AF5"/>
    <mergeCell ref="C7:O7"/>
    <mergeCell ref="T7:AD7"/>
    <mergeCell ref="C9:D9"/>
    <mergeCell ref="H9:L9"/>
    <mergeCell ref="C10:D10"/>
    <mergeCell ref="H10:L10"/>
    <mergeCell ref="C11:D11"/>
    <mergeCell ref="H11:L11"/>
    <mergeCell ref="C28:N28"/>
    <mergeCell ref="T28:AD28"/>
    <mergeCell ref="C29:L31"/>
    <mergeCell ref="M29:N29"/>
    <mergeCell ref="T29:Z31"/>
    <mergeCell ref="AB29:AC29"/>
    <mergeCell ref="M31:N31"/>
    <mergeCell ref="AB31:AC31"/>
    <mergeCell ref="T32:AD35"/>
    <mergeCell ref="C33:E33"/>
    <mergeCell ref="C34:E34"/>
    <mergeCell ref="T36:AD51"/>
    <mergeCell ref="B37:P50"/>
  </mergeCells>
  <dataValidations count="5">
    <dataValidation allowBlank="true" errorStyle="stop" operator="between" showDropDown="false" showErrorMessage="true" showInputMessage="true" sqref="O28" type="decimal">
      <formula1>0</formula1>
      <formula2>1</formula2>
    </dataValidation>
    <dataValidation allowBlank="true" errorStyle="stop" operator="between" showDropDown="false" showErrorMessage="true" showInputMessage="true" sqref="AB15:AB27" type="list">
      <formula1>"да,нет"</formula1>
      <formula2>0</formula2>
    </dataValidation>
    <dataValidation allowBlank="true" errorStyle="stop" operator="between" showDropDown="false" showErrorMessage="true" showInputMessage="true" sqref="V15:V27" type="list">
      <formula1>Справочники!$A$1:$A$5</formula1>
      <formula2>0</formula2>
    </dataValidation>
    <dataValidation allowBlank="true" errorStyle="stop" operator="between" showDropDown="false" showErrorMessage="true" showInputMessage="true" sqref="Z15:Z27" type="list">
      <formula1>Справочники!$A$7:$A$9</formula1>
      <formula2>0</formula2>
    </dataValidation>
    <dataValidation allowBlank="true" errorStyle="stop" operator="between" showDropDown="false" showErrorMessage="true" showInputMessage="true" sqref="AA15:AA27" type="list">
      <formula1>Справочники!$A$12:$A$14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pageBreakPreview" topLeftCell="A1" colorId="64" zoomScale="78" zoomScaleNormal="100" zoomScalePageLayoutView="78" workbookViewId="0">
      <selection pane="topLeft" activeCell="A12" activeCellId="0" sqref="A12"/>
    </sheetView>
  </sheetViews>
  <sheetFormatPr defaultColWidth="8.5703125" defaultRowHeight="12.75" zeroHeight="false" outlineLevelRow="0" outlineLevelCol="0"/>
  <sheetData>
    <row r="1" customFormat="false" ht="15.75" hidden="false" customHeight="false" outlineLevel="0" collapsed="false">
      <c r="A1" s="1" t="s">
        <v>29</v>
      </c>
      <c r="B1" s="67"/>
    </row>
    <row r="2" customFormat="false" ht="15.75" hidden="false" customHeight="false" outlineLevel="0" collapsed="false">
      <c r="A2" s="1" t="s">
        <v>64</v>
      </c>
      <c r="B2" s="67"/>
    </row>
    <row r="3" customFormat="false" ht="15.75" hidden="false" customHeight="false" outlineLevel="0" collapsed="false">
      <c r="A3" s="1" t="s">
        <v>65</v>
      </c>
      <c r="B3" s="67"/>
    </row>
    <row r="4" customFormat="false" ht="15.75" hidden="false" customHeight="false" outlineLevel="0" collapsed="false">
      <c r="A4" s="1" t="s">
        <v>45</v>
      </c>
      <c r="B4" s="67"/>
    </row>
    <row r="5" customFormat="false" ht="15.75" hidden="false" customHeight="false" outlineLevel="0" collapsed="false">
      <c r="A5" s="1" t="s">
        <v>66</v>
      </c>
      <c r="B5" s="67"/>
    </row>
    <row r="6" customFormat="false" ht="12.75" hidden="false" customHeight="false" outlineLevel="0" collapsed="false">
      <c r="A6" s="67"/>
      <c r="B6" s="67"/>
    </row>
    <row r="7" customFormat="false" ht="15.75" hidden="false" customHeight="false" outlineLevel="0" collapsed="false">
      <c r="A7" s="1" t="s">
        <v>67</v>
      </c>
      <c r="B7" s="67"/>
    </row>
    <row r="8" customFormat="false" ht="141.75" hidden="false" customHeight="false" outlineLevel="0" collapsed="false">
      <c r="A8" s="68" t="s">
        <v>48</v>
      </c>
      <c r="B8" s="67"/>
    </row>
    <row r="9" customFormat="false" ht="15.75" hidden="false" customHeight="false" outlineLevel="0" collapsed="false">
      <c r="A9" s="1" t="s">
        <v>32</v>
      </c>
      <c r="B9" s="67"/>
    </row>
    <row r="12" customFormat="false" ht="12.75" hidden="false" customHeight="false" outlineLevel="0" collapsed="false">
      <c r="A12" s="67" t="s">
        <v>68</v>
      </c>
    </row>
    <row r="13" customFormat="false" ht="12.75" hidden="false" customHeight="false" outlineLevel="0" collapsed="false">
      <c r="A13" s="67" t="s">
        <v>69</v>
      </c>
    </row>
    <row r="14" customFormat="false" ht="12.75" hidden="false" customHeight="false" outlineLevel="0" collapsed="false">
      <c r="A14" s="67" t="s">
        <v>33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/>
  <cp:lastPrinted>2023-06-06T05:29:13Z</cp:lastPrinted>
  <dcterms:modified xsi:type="dcterms:W3CDTF">2026-08-28T08:36:41Z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