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Рыбы\"/>
    </mc:Choice>
  </mc:AlternateContent>
  <xr:revisionPtr revIDLastSave="0" documentId="13_ncr:1_{786DCF84-EA60-4C7B-A17F-91F08CFAAF05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state="hidden" r:id="rId2"/>
  </sheets>
  <externalReferences>
    <externalReference r:id="rId3"/>
  </externalReferences>
  <calcPr calcId="179021"/>
</workbook>
</file>

<file path=xl/calcChain.xml><?xml version="1.0" encoding="utf-8"?>
<calcChain xmlns="http://schemas.openxmlformats.org/spreadsheetml/2006/main">
  <c r="G10" i="1" l="1"/>
  <c r="G8" i="1" l="1"/>
  <c r="G9" i="1"/>
  <c r="G11" i="1"/>
  <c r="H8" i="1"/>
  <c r="H9" i="1"/>
  <c r="H10" i="1"/>
  <c r="H11" i="1"/>
  <c r="M9" i="1" l="1"/>
  <c r="M10" i="1"/>
  <c r="M11" i="1"/>
  <c r="F11" i="1"/>
  <c r="I11" i="1" s="1"/>
  <c r="M8" i="1" l="1"/>
  <c r="M12" i="1" s="1"/>
  <c r="F8" i="1"/>
  <c r="I8" i="1" s="1"/>
  <c r="F9" i="1"/>
  <c r="I9" i="1" s="1"/>
  <c r="F10" i="1"/>
  <c r="I10" i="1" s="1"/>
  <c r="J27" i="2" l="1"/>
  <c r="K27" i="2" s="1"/>
  <c r="J26" i="2"/>
  <c r="K26" i="2" s="1"/>
  <c r="K25" i="2"/>
  <c r="P13" i="1"/>
  <c r="P14" i="1" s="1"/>
</calcChain>
</file>

<file path=xl/sharedStrings.xml><?xml version="1.0" encoding="utf-8"?>
<sst xmlns="http://schemas.openxmlformats.org/spreadsheetml/2006/main" count="33" uniqueCount="30">
  <si>
    <t>Наименование объекта закупки</t>
  </si>
  <si>
    <t>№ п/п</t>
  </si>
  <si>
    <t>Основные характеристики объекта закупки</t>
  </si>
  <si>
    <t>Цены поставщиков (исполнителей, подрядчиков) за единицу товара (работы, услуги), руб.</t>
  </si>
  <si>
    <t>Средняя цена, руб.</t>
  </si>
  <si>
    <t>Среднее квадратичное отклонение</t>
  </si>
  <si>
    <t>Коэффициент вариации</t>
  </si>
  <si>
    <t>Количество</t>
  </si>
  <si>
    <t>Ед.изм</t>
  </si>
  <si>
    <t>Количество источников ценовой информации</t>
  </si>
  <si>
    <t>Расчет НМЦК объекта закупки, руб.</t>
  </si>
  <si>
    <t xml:space="preserve">Предложение 1 </t>
  </si>
  <si>
    <t xml:space="preserve">Предложение 2 </t>
  </si>
  <si>
    <t>Начальная (максимальная) цена контракта, руб.</t>
  </si>
  <si>
    <t>Работник контрактной службы/контрактный управляющий:</t>
  </si>
  <si>
    <t>Контрактный управляющий</t>
  </si>
  <si>
    <t>(подпись/расшифровка подписи)</t>
  </si>
  <si>
    <t>Обоснование начальной (максимальной) цены договора</t>
  </si>
  <si>
    <t xml:space="preserve">Метод сопоставимых рыночных цен (анализа рынка)
</t>
  </si>
  <si>
    <t>Используемый метод определения НМЦД 
с обоснованием:</t>
  </si>
  <si>
    <t>Средняя цена, руб. с учетом доведенных лимитов</t>
  </si>
  <si>
    <t>кг</t>
  </si>
  <si>
    <t>Предложение 3 (2171700860826000059)</t>
  </si>
  <si>
    <t>Рыба  минтай замороженный</t>
  </si>
  <si>
    <t>Горбуша замороженная</t>
  </si>
  <si>
    <t>Сельдь малосольная</t>
  </si>
  <si>
    <t xml:space="preserve">Консервы рыбные (сайра) </t>
  </si>
  <si>
    <t>Дата подготовки обоснования НМЦД: .08.26</t>
  </si>
  <si>
    <t>А.К. Монгуш</t>
  </si>
  <si>
    <t>СОВМЕСТНАЯ ЗАКУПКА НА ПРИОБРЕТЕНИЕ ПРОДУКТОВ ПИТАНИЯ (РЫБА И РЫБНЫЕ ПРОДУКТЫ ПЕРЕРАБОТАННЫЕ И КОНСЕРВИРОВАННЫЕ) ДЛЯ ДОШКОЛЬНЫХ ОБРАЗОВАТЕЛЬНЫХ УЧРЕЖДЕНИЙ Г. КЫЗЫЛА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</si>
</sst>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\ ##0.00\ _₽_-;\-* #\ ##0.00\ _₽_-;_-* &quot;-&quot;??\ _₽_-;_-@_-"/>
    <numFmt numFmtId="165" formatCode="#\ ##0.00"/>
    <numFmt numFmtId="166" formatCode="0.0000"/>
  </numFmts>
  <fonts count="18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rgb="FF000000"/>
      <name val="Times New Roman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65">
    <xf numFmtId="0" fontId="0" fillId="0" borderId="0" xfId="0"/>
    <xf numFmtId="164" fontId="0" fillId="0" borderId="0" xfId="1" applyFon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left"/>
    </xf>
    <xf numFmtId="165" fontId="1" fillId="0" borderId="0" xfId="0" applyNumberFormat="1" applyFont="1"/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/>
    <xf numFmtId="166" fontId="9" fillId="2" borderId="0" xfId="0" applyNumberFormat="1" applyFont="1" applyFill="1"/>
    <xf numFmtId="0" fontId="12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3" fillId="0" borderId="1" xfId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164" fontId="3" fillId="3" borderId="1" xfId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puter\&#1043;&#1050;&#1059;%20&#1045;&#1057;&#1047;\4.&#1058;&#1048;&#1055;&#1054;&#1042;&#1067;&#1045;%20&#1060;&#1040;&#1049;&#1051;&#1067;\&#1055;&#1088;&#1086;&#1076;&#1091;&#1082;&#1090;&#1099;\&#1087;&#1088;&#1086;&#1076;&#1091;&#1082;&#1090;&#1099;%20&#1084;&#1091;&#1085;&#1080;&#1094;\&#1087;&#1088;&#1086;&#1076;&#1091;&#1082;&#1090;&#1099;%20&#1082;&#1086;&#1088;&#1088;&#1077;&#1082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г"/>
      <sheetName val="Лист1"/>
    </sheetNames>
    <sheetDataSet>
      <sheetData sheetId="0">
        <row r="69">
          <cell r="BW69">
            <v>250</v>
          </cell>
        </row>
        <row r="70">
          <cell r="BW70">
            <v>490</v>
          </cell>
        </row>
        <row r="71">
          <cell r="BW71">
            <v>585</v>
          </cell>
        </row>
        <row r="72">
          <cell r="BW72">
            <v>220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3"/>
  <sheetViews>
    <sheetView tabSelected="1" zoomScaleNormal="100" workbookViewId="0">
      <selection activeCell="J10" sqref="J10"/>
    </sheetView>
  </sheetViews>
  <sheetFormatPr defaultColWidth="9.140625" defaultRowHeight="15" x14ac:dyDescent="0.25"/>
  <cols>
    <col min="1" max="1" width="4.5703125" style="4" customWidth="1"/>
    <col min="2" max="2" width="22.7109375" style="4" customWidth="1"/>
    <col min="3" max="5" width="13.7109375" style="4" customWidth="1"/>
    <col min="6" max="7" width="12.85546875" style="4" customWidth="1"/>
    <col min="8" max="9" width="10.7109375" style="4" customWidth="1"/>
    <col min="10" max="10" width="14.85546875" style="4" customWidth="1"/>
    <col min="11" max="11" width="10.5703125" style="4" customWidth="1"/>
    <col min="12" max="12" width="11.85546875" style="4" customWidth="1"/>
    <col min="13" max="13" width="13.7109375" style="4" customWidth="1"/>
    <col min="14" max="14" width="9.140625" style="4"/>
    <col min="15" max="15" width="10.5703125" style="4" customWidth="1"/>
    <col min="16" max="16" width="12.28515625" style="4" hidden="1" customWidth="1"/>
    <col min="17" max="17" width="9" style="4" hidden="1" customWidth="1"/>
    <col min="18" max="18" width="9.140625" style="4"/>
    <col min="19" max="19" width="13.7109375" style="4" customWidth="1"/>
    <col min="20" max="16384" width="9.140625" style="4"/>
  </cols>
  <sheetData>
    <row r="1" spans="1:30" ht="30.75" customHeight="1" x14ac:dyDescent="0.25">
      <c r="A1" s="43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30" ht="30.75" customHeight="1" x14ac:dyDescent="0.25">
      <c r="A2" s="45" t="s">
        <v>0</v>
      </c>
      <c r="B2" s="45"/>
      <c r="C2" s="46" t="s">
        <v>29</v>
      </c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0" ht="53.25" customHeight="1" x14ac:dyDescent="0.25">
      <c r="A3" s="45" t="s">
        <v>19</v>
      </c>
      <c r="B3" s="47"/>
      <c r="C3" s="48" t="s">
        <v>18</v>
      </c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30" customFormat="1" ht="8.25" customHeight="1" x14ac:dyDescent="0.25">
      <c r="A4" s="5"/>
      <c r="B4" s="6"/>
      <c r="C4" s="6"/>
      <c r="D4" s="6"/>
      <c r="E4" s="6"/>
      <c r="F4" s="6"/>
      <c r="G4" s="6"/>
      <c r="H4" s="6"/>
      <c r="I4" s="5"/>
      <c r="J4" s="6"/>
      <c r="K4" s="6"/>
      <c r="L4" s="6"/>
      <c r="M4" s="5"/>
    </row>
    <row r="5" spans="1:30" customFormat="1" ht="34.5" customHeight="1" x14ac:dyDescent="0.25">
      <c r="A5" s="45" t="s">
        <v>1</v>
      </c>
      <c r="B5" s="45" t="s">
        <v>2</v>
      </c>
      <c r="C5" s="53" t="s">
        <v>3</v>
      </c>
      <c r="D5" s="53"/>
      <c r="E5" s="53"/>
      <c r="F5" s="52" t="s">
        <v>4</v>
      </c>
      <c r="G5" s="63" t="s">
        <v>20</v>
      </c>
      <c r="H5" s="60" t="s">
        <v>5</v>
      </c>
      <c r="I5" s="52" t="s">
        <v>6</v>
      </c>
      <c r="J5" s="42" t="s">
        <v>7</v>
      </c>
      <c r="K5" s="62" t="s">
        <v>8</v>
      </c>
      <c r="L5" s="62" t="s">
        <v>9</v>
      </c>
      <c r="M5" s="42" t="s">
        <v>10</v>
      </c>
    </row>
    <row r="6" spans="1:30" customFormat="1" ht="45" customHeight="1" x14ac:dyDescent="0.25">
      <c r="A6" s="45"/>
      <c r="B6" s="45"/>
      <c r="C6" s="7" t="s">
        <v>11</v>
      </c>
      <c r="D6" s="7" t="s">
        <v>12</v>
      </c>
      <c r="E6" s="7" t="s">
        <v>22</v>
      </c>
      <c r="F6" s="52"/>
      <c r="G6" s="64"/>
      <c r="H6" s="61"/>
      <c r="I6" s="52"/>
      <c r="J6" s="42"/>
      <c r="K6" s="62"/>
      <c r="L6" s="62"/>
      <c r="M6" s="42"/>
    </row>
    <row r="7" spans="1:30" customFormat="1" x14ac:dyDescent="0.25">
      <c r="A7" s="8">
        <v>1</v>
      </c>
      <c r="B7" s="8">
        <v>2</v>
      </c>
      <c r="C7" s="9">
        <v>3</v>
      </c>
      <c r="D7" s="9">
        <v>4</v>
      </c>
      <c r="E7" s="9">
        <v>5</v>
      </c>
      <c r="F7" s="8">
        <v>6</v>
      </c>
      <c r="G7" s="35"/>
      <c r="H7" s="8">
        <v>7</v>
      </c>
      <c r="I7" s="8">
        <v>8</v>
      </c>
      <c r="J7" s="35">
        <v>9</v>
      </c>
      <c r="K7" s="8">
        <v>10</v>
      </c>
      <c r="L7" s="8">
        <v>11</v>
      </c>
      <c r="M7" s="35">
        <v>12</v>
      </c>
    </row>
    <row r="8" spans="1:30" customFormat="1" ht="31.5" x14ac:dyDescent="0.25">
      <c r="A8" s="8">
        <v>1</v>
      </c>
      <c r="B8" s="37" t="s">
        <v>23</v>
      </c>
      <c r="C8" s="31">
        <v>246</v>
      </c>
      <c r="D8" s="31">
        <v>276</v>
      </c>
      <c r="E8" s="31">
        <v>365</v>
      </c>
      <c r="F8" s="32">
        <f t="shared" ref="F8:F11" si="0">ROUND(AVERAGE(C8:E8),2)</f>
        <v>295.67</v>
      </c>
      <c r="G8" s="39">
        <f>'[1]2023г'!BW69</f>
        <v>250</v>
      </c>
      <c r="H8" s="27">
        <f t="shared" ref="H8:H11" si="1">STDEV(C8,D8,E8)</f>
        <v>61.889686809139235</v>
      </c>
      <c r="I8" s="28">
        <f t="shared" ref="I8:I11" si="2">(H8/F8)</f>
        <v>0.20932014343402858</v>
      </c>
      <c r="J8" s="38">
        <v>5966</v>
      </c>
      <c r="K8" s="29" t="s">
        <v>21</v>
      </c>
      <c r="L8" s="26">
        <v>3</v>
      </c>
      <c r="M8" s="41">
        <f t="shared" ref="M8:M11" si="3">G8*J8</f>
        <v>1491500</v>
      </c>
    </row>
    <row r="9" spans="1:30" customFormat="1" ht="31.5" x14ac:dyDescent="0.25">
      <c r="A9" s="8">
        <v>2</v>
      </c>
      <c r="B9" s="37" t="s">
        <v>24</v>
      </c>
      <c r="C9" s="31">
        <v>556</v>
      </c>
      <c r="D9" s="31">
        <v>615</v>
      </c>
      <c r="E9" s="31">
        <v>907</v>
      </c>
      <c r="F9" s="32">
        <f t="shared" si="0"/>
        <v>692.67</v>
      </c>
      <c r="G9" s="39">
        <f>'[1]2023г'!BW70</f>
        <v>490</v>
      </c>
      <c r="H9" s="27">
        <f t="shared" si="1"/>
        <v>187.94768775734744</v>
      </c>
      <c r="I9" s="28">
        <f t="shared" si="2"/>
        <v>0.27133799321083263</v>
      </c>
      <c r="J9" s="38">
        <v>8180</v>
      </c>
      <c r="K9" s="29" t="s">
        <v>21</v>
      </c>
      <c r="L9" s="26">
        <v>3</v>
      </c>
      <c r="M9" s="41">
        <f t="shared" si="3"/>
        <v>4008200</v>
      </c>
    </row>
    <row r="10" spans="1:30" customFormat="1" ht="31.5" x14ac:dyDescent="0.25">
      <c r="A10" s="8">
        <v>3</v>
      </c>
      <c r="B10" s="37" t="s">
        <v>26</v>
      </c>
      <c r="C10" s="31">
        <v>684</v>
      </c>
      <c r="D10" s="31">
        <v>924</v>
      </c>
      <c r="E10" s="31">
        <v>842</v>
      </c>
      <c r="F10" s="32">
        <f t="shared" si="0"/>
        <v>816.67</v>
      </c>
      <c r="G10" s="39">
        <f>'[1]2023г'!BW71</f>
        <v>585</v>
      </c>
      <c r="H10" s="27">
        <f t="shared" si="1"/>
        <v>121.98907054869044</v>
      </c>
      <c r="I10" s="28">
        <f t="shared" si="2"/>
        <v>0.1493737624116111</v>
      </c>
      <c r="J10" s="38">
        <v>1327</v>
      </c>
      <c r="K10" s="29" t="s">
        <v>21</v>
      </c>
      <c r="L10" s="26">
        <v>3</v>
      </c>
      <c r="M10" s="41">
        <f t="shared" si="3"/>
        <v>776295</v>
      </c>
    </row>
    <row r="11" spans="1:30" s="3" customFormat="1" ht="15.75" x14ac:dyDescent="0.25">
      <c r="A11" s="25">
        <v>4</v>
      </c>
      <c r="B11" s="37" t="s">
        <v>25</v>
      </c>
      <c r="C11" s="33">
        <v>243</v>
      </c>
      <c r="D11" s="34">
        <v>250</v>
      </c>
      <c r="E11" s="33">
        <v>259.99</v>
      </c>
      <c r="F11" s="32">
        <f t="shared" si="0"/>
        <v>251</v>
      </c>
      <c r="G11" s="40">
        <f>'[1]2023г'!BW72</f>
        <v>220</v>
      </c>
      <c r="H11" s="27">
        <f t="shared" si="1"/>
        <v>8.5387372212367225</v>
      </c>
      <c r="I11" s="28">
        <f t="shared" si="2"/>
        <v>3.4018873391381363E-2</v>
      </c>
      <c r="J11" s="38">
        <v>1349</v>
      </c>
      <c r="K11" s="29" t="s">
        <v>21</v>
      </c>
      <c r="L11" s="30">
        <v>3</v>
      </c>
      <c r="M11" s="41">
        <f t="shared" si="3"/>
        <v>296780</v>
      </c>
      <c r="O11" s="18"/>
    </row>
    <row r="12" spans="1:30" s="3" customFormat="1" ht="15" customHeight="1" x14ac:dyDescent="0.25">
      <c r="A12" s="54" t="s">
        <v>13</v>
      </c>
      <c r="B12" s="55"/>
      <c r="C12" s="56"/>
      <c r="D12" s="56"/>
      <c r="E12" s="56"/>
      <c r="F12" s="55"/>
      <c r="G12" s="55"/>
      <c r="H12" s="55"/>
      <c r="I12" s="55"/>
      <c r="J12" s="55"/>
      <c r="K12" s="55"/>
      <c r="L12" s="57"/>
      <c r="M12" s="36">
        <f>SUM(M8:M11)</f>
        <v>6572775</v>
      </c>
      <c r="P12" s="19">
        <v>1421498.49</v>
      </c>
      <c r="Q12" s="3">
        <v>100</v>
      </c>
      <c r="S12" s="19"/>
    </row>
    <row r="13" spans="1:30" x14ac:dyDescent="0.25">
      <c r="A13" s="5"/>
      <c r="B13" s="10"/>
      <c r="C13" s="10"/>
      <c r="D13" s="5"/>
      <c r="E13" s="5"/>
      <c r="F13" s="5"/>
      <c r="G13" s="5"/>
      <c r="H13" s="5"/>
      <c r="I13" s="5"/>
      <c r="J13" s="5"/>
      <c r="K13" s="5"/>
      <c r="L13" s="5"/>
      <c r="M13" s="16"/>
      <c r="N13"/>
      <c r="O13"/>
      <c r="P13" s="20">
        <f>ROUND((P12*Q13/100),2)</f>
        <v>1407283.51</v>
      </c>
      <c r="Q13">
        <v>99</v>
      </c>
      <c r="R13"/>
      <c r="S13" s="20"/>
      <c r="T13"/>
      <c r="U13"/>
      <c r="V13"/>
      <c r="W13"/>
      <c r="X13"/>
      <c r="Y13"/>
      <c r="Z13"/>
      <c r="AA13"/>
      <c r="AB13"/>
      <c r="AC13"/>
      <c r="AD13"/>
    </row>
    <row r="14" spans="1:30" x14ac:dyDescent="0.25">
      <c r="A14" s="58" t="s">
        <v>27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"/>
      <c r="M14" s="5"/>
      <c r="P14" s="21">
        <f>P12-P13</f>
        <v>14214.979999999981</v>
      </c>
      <c r="Q14" s="4">
        <v>1</v>
      </c>
      <c r="S14" s="21"/>
    </row>
    <row r="15" spans="1:30" ht="15.75" x14ac:dyDescent="0.25">
      <c r="A15" s="59" t="s">
        <v>14</v>
      </c>
      <c r="B15" s="59"/>
      <c r="C15" s="59"/>
      <c r="D15" s="59"/>
      <c r="E15" s="11"/>
      <c r="F15" s="11"/>
      <c r="G15" s="11"/>
      <c r="H15" s="11"/>
      <c r="I15" s="11"/>
      <c r="J15" s="22"/>
      <c r="K15" s="11"/>
      <c r="L15" s="5"/>
      <c r="M15" s="16"/>
      <c r="N15"/>
      <c r="O15"/>
      <c r="P15"/>
      <c r="Q15"/>
      <c r="R15"/>
      <c r="S15"/>
      <c r="T15"/>
      <c r="U15"/>
      <c r="V15"/>
      <c r="W15"/>
      <c r="X15"/>
      <c r="Y15"/>
      <c r="Z15"/>
      <c r="AB15" s="23"/>
      <c r="AC15"/>
      <c r="AD15"/>
    </row>
    <row r="16" spans="1:30" ht="15.75" customHeight="1" x14ac:dyDescent="0.25">
      <c r="A16" s="50" t="s">
        <v>15</v>
      </c>
      <c r="B16" s="50"/>
      <c r="C16" s="50"/>
      <c r="D16" s="50"/>
      <c r="E16" s="12"/>
      <c r="F16" s="11"/>
      <c r="G16" s="11"/>
      <c r="H16" s="11"/>
      <c r="I16" s="11"/>
      <c r="J16" s="22"/>
      <c r="K16" s="11"/>
      <c r="L16" s="5"/>
      <c r="M16" s="16"/>
      <c r="N16"/>
      <c r="O16"/>
      <c r="P16"/>
      <c r="Q16"/>
      <c r="R16"/>
      <c r="S16"/>
      <c r="T16"/>
      <c r="U16"/>
      <c r="V16"/>
      <c r="W16"/>
      <c r="X16"/>
      <c r="Y16"/>
      <c r="Z16"/>
      <c r="AB16" s="24"/>
      <c r="AC16"/>
      <c r="AD16"/>
    </row>
    <row r="17" spans="1:30" ht="15.75" x14ac:dyDescent="0.25">
      <c r="A17" s="50" t="s">
        <v>28</v>
      </c>
      <c r="B17" s="50"/>
      <c r="C17" s="50"/>
      <c r="D17" s="50"/>
      <c r="E17" s="12"/>
      <c r="F17" s="11"/>
      <c r="G17" s="11"/>
      <c r="H17" s="11"/>
      <c r="I17" s="11"/>
      <c r="J17" s="22"/>
      <c r="K17" s="11"/>
      <c r="L17" s="5"/>
      <c r="M17" s="16"/>
      <c r="N17"/>
      <c r="O17"/>
      <c r="P17"/>
      <c r="Q17"/>
      <c r="R17"/>
      <c r="S17"/>
      <c r="T17"/>
      <c r="U17"/>
      <c r="V17"/>
      <c r="W17"/>
      <c r="X17"/>
      <c r="Y17"/>
      <c r="Z17"/>
      <c r="AB17" s="23"/>
      <c r="AC17"/>
      <c r="AD17"/>
    </row>
    <row r="18" spans="1:30" x14ac:dyDescent="0.25">
      <c r="A18" s="51" t="s">
        <v>16</v>
      </c>
      <c r="B18" s="51"/>
      <c r="C18" s="51"/>
      <c r="D18" s="51"/>
      <c r="E18" s="13"/>
      <c r="F18" s="14"/>
      <c r="G18" s="14"/>
      <c r="H18" s="14"/>
      <c r="I18" s="14"/>
      <c r="J18" s="22"/>
      <c r="K18" s="11"/>
      <c r="L18" s="5"/>
      <c r="M18" s="16"/>
      <c r="N18"/>
      <c r="O18"/>
      <c r="P18"/>
      <c r="Q18"/>
      <c r="R18"/>
      <c r="S18"/>
      <c r="T18"/>
      <c r="U18"/>
      <c r="V18"/>
      <c r="W18"/>
      <c r="X18"/>
      <c r="Y18"/>
      <c r="Z18"/>
      <c r="AC18"/>
      <c r="AD18"/>
    </row>
    <row r="19" spans="1:30" x14ac:dyDescent="0.25">
      <c r="A19" s="5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/>
      <c r="O19"/>
      <c r="P19"/>
      <c r="Q19"/>
      <c r="R19"/>
      <c r="S19"/>
      <c r="T19"/>
      <c r="U19"/>
      <c r="V19"/>
      <c r="W19"/>
      <c r="X19"/>
      <c r="Y19"/>
      <c r="Z19"/>
      <c r="AB19"/>
      <c r="AC19"/>
      <c r="AD19"/>
    </row>
    <row r="20" spans="1:30" x14ac:dyDescent="0.25">
      <c r="A20" s="5"/>
      <c r="B20" s="10"/>
      <c r="C20" s="10"/>
      <c r="D20" s="5"/>
      <c r="E20" s="5"/>
      <c r="F20" s="5"/>
      <c r="G20" s="5"/>
      <c r="H20" s="5"/>
      <c r="I20" s="5"/>
      <c r="J20" s="5"/>
      <c r="K20" s="5"/>
      <c r="L20" s="5"/>
      <c r="M20" s="16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 x14ac:dyDescent="0.25">
      <c r="B21" s="17"/>
      <c r="C21" s="17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 x14ac:dyDescent="0.25">
      <c r="B22" s="17"/>
      <c r="C22" s="17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x14ac:dyDescent="0.25">
      <c r="B23" s="17"/>
      <c r="C23" s="17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</sheetData>
  <mergeCells count="22">
    <mergeCell ref="A17:D17"/>
    <mergeCell ref="A18:D18"/>
    <mergeCell ref="A5:A6"/>
    <mergeCell ref="B5:B6"/>
    <mergeCell ref="F5:F6"/>
    <mergeCell ref="C5:E5"/>
    <mergeCell ref="A12:L12"/>
    <mergeCell ref="A14:K14"/>
    <mergeCell ref="A15:D15"/>
    <mergeCell ref="A16:D16"/>
    <mergeCell ref="H5:H6"/>
    <mergeCell ref="I5:I6"/>
    <mergeCell ref="J5:J6"/>
    <mergeCell ref="K5:K6"/>
    <mergeCell ref="L5:L6"/>
    <mergeCell ref="G5:G6"/>
    <mergeCell ref="M5:M6"/>
    <mergeCell ref="A1:M1"/>
    <mergeCell ref="A2:B2"/>
    <mergeCell ref="C2:M2"/>
    <mergeCell ref="A3:B3"/>
    <mergeCell ref="C3:M3"/>
  </mergeCells>
  <pageMargins left="0.511811023622047" right="0.31496062992126" top="0.59055118110236204" bottom="0.35433070866141703" header="0.31496062992126" footer="0.31496062992126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I25:K27"/>
  <sheetViews>
    <sheetView workbookViewId="0">
      <selection activeCell="K28" sqref="K28"/>
    </sheetView>
  </sheetViews>
  <sheetFormatPr defaultColWidth="9" defaultRowHeight="15" x14ac:dyDescent="0.25"/>
  <cols>
    <col min="10" max="10" width="14.5703125" customWidth="1"/>
    <col min="11" max="11" width="13.140625" customWidth="1"/>
  </cols>
  <sheetData>
    <row r="25" spans="9:11" x14ac:dyDescent="0.25">
      <c r="I25">
        <v>100</v>
      </c>
      <c r="J25" s="1">
        <v>2700000</v>
      </c>
      <c r="K25" s="2">
        <f>J25/4</f>
        <v>675000</v>
      </c>
    </row>
    <row r="26" spans="9:11" x14ac:dyDescent="0.25">
      <c r="I26">
        <v>99</v>
      </c>
      <c r="J26" s="2">
        <f>J25*99%</f>
        <v>2673000</v>
      </c>
      <c r="K26" s="2">
        <f t="shared" ref="K26:K27" si="0">J26/4</f>
        <v>668250</v>
      </c>
    </row>
    <row r="27" spans="9:11" x14ac:dyDescent="0.25">
      <c r="I27">
        <v>1</v>
      </c>
      <c r="J27" s="2">
        <f>J25*1%</f>
        <v>27000</v>
      </c>
      <c r="K27" s="2">
        <f t="shared" si="0"/>
        <v>6750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</dc:creator>
  <cp:lastModifiedBy>Пользователь</cp:lastModifiedBy>
  <cp:lastPrinted>2026-02-26T05:35:00Z</cp:lastPrinted>
  <dcterms:created xsi:type="dcterms:W3CDTF">2012-10-25T07:36:00Z</dcterms:created>
  <dcterms:modified xsi:type="dcterms:W3CDTF">2026-09-10T05:57:13Z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ED1B9167A60A420B941C0B1C983F61E8_12</vt:lpwstr>
  </property>
  <property fmtid="{D5CDD505-2E9C-101B-9397-08002B2CF9AE}" pid="3" name="KSOProductBuildVer">
    <vt:lpwstr>1049-12.2.0.23196</vt:lpwstr>
  </property>
</Properties>
</file>