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 (2" sheetId="1" state="visible" r:id="rId3"/>
    <sheet name="Обоснование НМЦ" sheetId="2" state="hidden" r:id="rId4"/>
  </sheets>
  <definedNames>
    <definedName function="false" hidden="false" localSheetId="0" name="_xlnm.Print_Area" vbProcedure="false">'Комм. предл. (Структура НМЦ (2'!$A$1:$Q$48</definedName>
    <definedName function="false" hidden="true" localSheetId="1" name="_xlnm._FilterDatabase" vbProcedure="false">'Обоснование НМЦ'!$A$16:$K$37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<sst xmlns="http://schemas.openxmlformats.org/spreadsheetml/2006/main" count="165" uniqueCount="79">
  <si>
    <t xml:space="preserve">КОММЕРЧЕСКОЕ ПРЕДЛОЖЕНИЕ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</si>
  <si>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</si>
  <si>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</si>
  <si>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</si>
  <si>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</si>
  <si>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</si>
  <si>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Применение законодательства
о национальном режиме (ст. 3.1-4 Закона 223-ФЗ, ПП 1875)</t>
  </si>
  <si>
    <t xml:space="preserve">Ед. изм.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</si>
  <si>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</si>
  <si>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</si>
  <si>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</si>
  <si>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</si>
  <si>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</si>
  <si>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</si>
  <si>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</si>
  <si>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r>
      <rPr>
        <b val="true"/>
        <sz val="12"/>
        <color rgb="FF000000"/>
        <rFont val="Times New Roman"/>
        <family val="1"/>
        <charset val="1"/>
      </rPr>
      <t xml:space="preserve">Предлагаемая цена одной единицы продукции
(в т.ч. с учетом понижающего коэффициента: 
</t>
    </r>
    <r>
      <rPr>
        <b val="true"/>
        <sz val="12"/>
        <color rgb="FF0070C0"/>
        <rFont val="Times New Roman"/>
        <family val="1"/>
        <charset val="204"/>
      </rPr>
      <t xml:space="preserve">P = Nед × K</t>
    </r>
    <r>
      <rPr>
        <b val="true"/>
        <sz val="12"/>
        <color rgb="FF000000"/>
        <rFont val="Times New Roman"/>
        <family val="1"/>
        <charset val="1"/>
      </rPr>
      <t xml:space="preserve">),
руб. без НДС
</t>
    </r>
    <r>
      <rPr>
        <b val="true"/>
        <sz val="12"/>
        <color rgb="FF0070C0"/>
        <rFont val="Times New Roman"/>
        <family val="1"/>
        <charset val="204"/>
      </rPr>
      <t xml:space="preserve"> </t>
    </r>
  </si>
  <si>
    <t xml:space="preserve">Итоговая стоимость позиции,
руб. без НДС</t>
  </si>
  <si>
    <t xml:space="preserve">Оказание услуг по проведению технического осмотра транспортных средств на территории Камчатского края для нужд Камчатского филиала АО "ТК РусГидро" - Пассажирские автомобили легковые до 8 посадочных мест (М1)</t>
  </si>
  <si>
    <t xml:space="preserve">Национальный режим предоставляется</t>
  </si>
  <si>
    <t xml:space="preserve">Усл. Ед.</t>
  </si>
  <si>
    <t xml:space="preserve">…</t>
  </si>
  <si>
    <t xml:space="preserve">да</t>
  </si>
  <si>
    <t xml:space="preserve">Оказание услуг по проведению технического осмотра транспортных средств на территории Камчатского края для нужд Камчатского филиала АО "ТК РусГидро" - Пассажирские автомобили более 8 посадочных мест, технически допустимая максимальная масса которых не превышает 5 тонн (М2)</t>
  </si>
  <si>
    <t xml:space="preserve">Оказание услуг по проведению технического осмотра транспортных средств на территории Камчатского края для нужд Камчатского филиала АО "ТК РусГидро" - Пассажирские автомобили более 8 посадочных мест, технически допустимая максимальная масса которая превышает 5 тонн (М3)</t>
  </si>
  <si>
    <t xml:space="preserve">Оказание услуг по проведению технического осмотра транспортных средств на территории Камчатского края для нужд Камчатского филиала АО "ТК РусГидро" - Грузовые автомобили имеющие технически допустимую максимальную массу не более 3,5 тонн (N1)</t>
  </si>
  <si>
    <t xml:space="preserve">Оказание услуг по проведению технического осмотра транспортных средств на территории Камчатского края для нужд Камчатского филиала АО "ТК РусГидро" - Грузовые автомобили имеющие технически допустимую максимальную массу свыше 3,5 тонн, но не более 12 тонн (N2)</t>
  </si>
  <si>
    <t xml:space="preserve">Оказание услуг по проведению технического осмотра транспортных средств на территории Камчатского края для нужд Камчатского филиала АО "ТК РусГидро" - Грузовые автомобили имеющие технически допустимую максимальную массу более 12 тонн (N3)</t>
  </si>
  <si>
    <t xml:space="preserve">Оказание услуг по проведению технического осмотра транспортных средств на территории Камчатского края для нужд Камчатского филиала АО "ТК РусГидро" - Грузовые автомобили имеющие технически допустимую максимальную массу более 12 тонн, специализированные для перевозки нефтепродуктов (N3)</t>
  </si>
  <si>
    <t xml:space="preserve">Оказание услуг по проведению технического осмотра транспортных средств на территории Камчатского края для нужд Камчатского филиала АО "ТК РусГидро" - Прицепы и полуприцепы грузовые технически допустимая максимальная масса которых от 0,75 до 3,5 тонн (О2)</t>
  </si>
  <si>
    <t xml:space="preserve">Оказание услуг по проведению технического осмотра транспортных средств на территории Камчатского края для нужд Камчатского филиала АО "ТК РусГидро" - Прицепы и полуприцепы грузовые технически допустимая  максимальная масса которых свыше 10 тонн (О4)</t>
  </si>
  <si>
    <t xml:space="preserve">Оказание услуг по проведению технического осмотра транспортных средств на территории Камчатского края для нужд Камчатского филиала АО "ТК РусГидро" - Технически допустимая  максимальная масса которых свыше 10 тонн, специализированные для перевозки нефтепродуктов (О4)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</si>
  <si>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</si>
  <si>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Максимальная (предельная) цена Договора (равняется НМЦ, без НДС):</t>
  </si>
  <si>
    <t xml:space="preserve">Итого без НДС 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</si>
  <si>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</si>
  <si>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</si>
  <si>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</si>
  <si>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</si>
  <si>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</si>
  <si>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</si>
  <si>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t xml:space="preserve">ОБОСНОВАНИЕ НАЧАЛЬНОЙ (МАКСИМАЛЬНОЙ) ЦЕНЫ ДОГОВОРА /</t>
  </si>
  <si>
    <t xml:space="preserve">ЦЕНЫ ЕДИНИЦЫ ТОВАРА, РАБОТЫ, УСЛУГИ</t>
  </si>
  <si>
    <t xml:space="preserve">1. Общая информация</t>
  </si>
  <si>
    <t xml:space="preserve">№ п/п</t>
  </si>
  <si>
    <t xml:space="preserve">Наименование</t>
  </si>
  <si>
    <t xml:space="preserve">Информация по лоту</t>
  </si>
  <si>
    <t xml:space="preserve">1.1.</t>
  </si>
  <si>
    <t xml:space="preserve">Наименование лота</t>
  </si>
  <si>
    <t xml:space="preserve">ОКПД 2: 29.32.30.163 Услуги по оснащению транспортных средств тахографическим оборудованием, для нужд Камчатского филиала АО «ТК РусГидро»</t>
  </si>
  <si>
    <t xml:space="preserve">1.2.</t>
  </si>
  <si>
    <t xml:space="preserve">Номер лота</t>
  </si>
  <si>
    <t xml:space="preserve">2019-ЭКСП ПРОД-2027-ТК-КФ</t>
  </si>
  <si>
    <t xml:space="preserve">1.3.</t>
  </si>
  <si>
    <t xml:space="preserve">НМЦ лота</t>
  </si>
  <si>
    <t xml:space="preserve">Руб. без учёта НДС</t>
  </si>
  <si>
    <t xml:space="preserve">2. Использованный метод (методы) расчёта НМЦ / цены единицы товара,</t>
  </si>
  <si>
    <t xml:space="preserve">работы, услуги:</t>
  </si>
  <si>
    <t xml:space="preserve">Метод анализа технико-коммерческих предложений</t>
  </si>
  <si>
    <t xml:space="preserve">Обоснование расчёта НМЦ:</t>
  </si>
  <si>
    <t xml:space="preserve">Наименование товара/ работы/ услуги в составе лота</t>
  </si>
  <si>
    <t xml:space="preserve">Наименование источника ценовой информации (ИЦИ)</t>
  </si>
  <si>
    <t xml:space="preserve">Цена за единицу, в руб. без НДС</t>
  </si>
  <si>
    <t xml:space="preserve">Цена итоговая, в руб. без НДС</t>
  </si>
  <si>
    <t xml:space="preserve">Комментарии</t>
  </si>
  <si>
    <t xml:space="preserve">ОКПД 2: 29.32.30.163 Услуги по оснащению транспортных средств тахографическим оборудованием, для нужд Камчатского филиала АО «ТК РусГидро» - Поставка тахографа "под ключ" (Услуга включает в себя: поставку тахографа с установленным блоком СКЗИ; установка тахографа в транспортное средство с подключением к бортовой сети, установкой и подключением сопутствующих элементов комплектации тахографа; активация блока СКЗИ, калибровка тахографа, оформление сертификата калибровки)</t>
  </si>
  <si>
    <t xml:space="preserve">ТКП №1</t>
  </si>
  <si>
    <t xml:space="preserve">Среднеарифметическое значение полученных ТКП</t>
  </si>
  <si>
    <t xml:space="preserve">ТКП №2</t>
  </si>
  <si>
    <t xml:space="preserve">С учётом количества в соответствии с Техническими требованиями</t>
  </si>
  <si>
    <t xml:space="preserve">ТКП №3</t>
  </si>
  <si>
    <t xml:space="preserve">ОКПД 2: 29.32.30.163 Услуги по оснащению транспортных средств тахографическим оборудованием, для нужд Камчатского филиала АО «ТК РусГидро» - Замена блока СКЗИ "под ключ" (Услуга включает в себя: поставку блока СКЗИ; демонтаж тахографа из транспортного средства; замена блока СКЗИ на новый; установка тахографа в транспортное средство с подключением к бортовой сети и подключением сопутствующих элементов комплектации тахографа; активация блока СКЗИ, калибровка тахографа, оформление сертификата калибровки)</t>
  </si>
  <si>
    <t xml:space="preserve">ОКПД 2: 29.32.30.163 Услуги по оснащению транспортных средств тахографическим оборудованием, для нужд Камчатского филиала АО «ТК РусГидро» - Диагностика тахографа</t>
  </si>
  <si>
    <t xml:space="preserve">ОКПД 2: 29.32.30.163 Услуги по оснащению транспортных средств тахографическим оборудованием, для нужд Камчатского филиала АО «ТК РусГидро» - Калибровка (проверка) тахографа</t>
  </si>
  <si>
    <t xml:space="preserve">ОКПД 2: 29.32.30.163 Услуги по оснащению транспортных средств тахографическим оборудованием, для нужд Камчатского филиала АО «ТК РусГидро» - Восстановление сертификата калибровки</t>
  </si>
  <si>
    <t xml:space="preserve">ОКПД 2: 29.32.30.163 Услуги по оснащению транспортных средств тахографическим оборудованием, для нужд Камчатского филиала АО «ТК РусГидро» - Восстановление калибровочной наклейки</t>
  </si>
  <si>
    <t xml:space="preserve">ОКПД 2: 29.32.30.163 Услуги по оснащению транспортных средств тахографическим оборудованием, для нужд Камчатского филиала АО «ТК РусГидро» - Изготовление карт водителя</t>
  </si>
  <si>
    <t xml:space="preserve">Руководитель ГКЭО и РТС</t>
  </si>
  <si>
    <t xml:space="preserve">Камчатского филиала АО "ТК РусГидро"</t>
  </si>
  <si>
    <t xml:space="preserve">Савченко Е.В.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</si>
</sst>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.00"/>
    <numFmt numFmtId="167" formatCode="#,##0.00000"/>
    <numFmt numFmtId="168" formatCode="#,##0.0000000"/>
    <numFmt numFmtId="169" formatCode="0%"/>
    <numFmt numFmtId="170" formatCode="@"/>
  </numFmts>
  <fonts count="16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b val="true"/>
      <sz val="12"/>
      <color rgb="FF0070C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1"/>
    </font>
    <font>
      <sz val="13"/>
      <color rgb="FF000000"/>
      <name val="Times New Roman"/>
      <family val="1"/>
      <charset val="204"/>
    </font>
    <font>
      <b val="true"/>
      <sz val="13"/>
      <color rgb="FF000000"/>
      <name val="Times New Roman"/>
      <family val="1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FFFF"/>
        <bgColor rgb="FFFFFFCC"/>
      </patternFill>
    </fill>
  </fills>
  <borders count="3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A6A6A6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medium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5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1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5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6" fillId="2" borderId="8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2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12" fillId="0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1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1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0" borderId="0" xfId="2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13" fillId="0" borderId="0" xfId="2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3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4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0" borderId="1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0" borderId="1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19" xfId="2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13" fillId="0" borderId="20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4" fillId="0" borderId="0" xfId="2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2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5" fillId="0" borderId="2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2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2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5" fillId="0" borderId="2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3" fillId="0" borderId="2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3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5" fillId="0" borderId="3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3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3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3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0" xfId="2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34" xfId="2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3"/>
  <sheetViews>
    <sheetView showFormulas="false" showGridLines="false" showRowColHeaders="true" showZeros="true" rightToLeft="false" tabSelected="true" showOutlineSymbols="true" defaultGridColor="true" view="pageBreakPreview" topLeftCell="A22" colorId="64" zoomScale="85" zoomScaleNormal="25" zoomScalePageLayoutView="85" workbookViewId="0">
      <selection pane="topLeft" activeCell="O25" activeCellId="0" sqref="O25"/>
    </sheetView>
  </sheetViews>
  <sheetFormatPr defaultColWidth="18.5703125" defaultRowHeight="15.7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52.71"/>
    <col collapsed="false" customWidth="true" hidden="false" outlineLevel="0" max="5" min="5" style="1" width="23.57"/>
    <col collapsed="false" customWidth="true" hidden="false" outlineLevel="0" max="6" min="6" style="1" width="10.57"/>
    <col collapsed="false" customWidth="true" hidden="false" outlineLevel="0" max="7" min="7" style="1" width="13.14"/>
    <col collapsed="false" customWidth="true" hidden="false" outlineLevel="0" max="8" min="8" style="1" width="24.28"/>
    <col collapsed="false" customWidth="true" hidden="false" outlineLevel="0" max="9" min="9" style="1" width="23.57"/>
    <col collapsed="false" customWidth="true" hidden="false" outlineLevel="0" max="10" min="10" style="1" width="16.29"/>
    <col collapsed="false" customWidth="true" hidden="false" outlineLevel="0" max="11" min="11" style="1" width="14.86"/>
    <col collapsed="false" customWidth="true" hidden="false" outlineLevel="0" max="12" min="12" style="1" width="15.43"/>
    <col collapsed="false" customWidth="true" hidden="false" outlineLevel="0" max="13" min="13" style="1" width="16.86"/>
    <col collapsed="false" customWidth="false" hidden="false" outlineLevel="0" max="14" min="14" style="1" width="18.57"/>
    <col collapsed="false" customWidth="true" hidden="false" outlineLevel="0" max="15" min="15" style="1" width="25.29"/>
    <col collapsed="false" customWidth="true" hidden="false" outlineLevel="0" max="18" min="16" style="1" width="4.57"/>
    <col collapsed="false" customWidth="false" hidden="false" outlineLevel="0" max="16384" min="19" style="1" width="18.57"/>
  </cols>
  <sheetData>
    <row r="1" customFormat="false" ht="16.5" hidden="false" customHeight="fals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.75" hidden="false" customHeight="false" outlineLevel="0" collapsed="false">
      <c r="B2" s="0"/>
      <c r="C2" s="0"/>
      <c r="D2" s="0"/>
      <c r="E2" s="0"/>
      <c r="F2" s="0"/>
      <c r="G2" s="0"/>
      <c r="H2" s="0"/>
      <c r="I2" s="3"/>
      <c r="J2" s="3"/>
      <c r="K2" s="3"/>
      <c r="L2" s="3"/>
      <c r="M2" s="3"/>
      <c r="N2" s="3"/>
      <c r="O2" s="3"/>
      <c r="P2" s="4"/>
    </row>
    <row r="3" customFormat="false" ht="15.75" hidden="false" customHeight="true" outlineLevel="0" collapsed="false">
      <c r="B3" s="0"/>
      <c r="C3" s="0"/>
      <c r="D3" s="0"/>
      <c r="E3" s="0"/>
      <c r="F3" s="0"/>
      <c r="G3" s="0"/>
      <c r="H3" s="0"/>
      <c r="I3" s="5"/>
      <c r="P3" s="6"/>
    </row>
    <row r="4" customFormat="false" ht="15.75" hidden="false" customHeight="true" outlineLevel="0" collapsed="false">
      <c r="B4" s="0"/>
      <c r="C4" s="0"/>
      <c r="D4" s="0"/>
      <c r="E4" s="0"/>
      <c r="F4" s="0"/>
      <c r="G4" s="0"/>
      <c r="H4" s="0"/>
      <c r="I4" s="5"/>
      <c r="P4" s="6"/>
    </row>
    <row r="5" customFormat="false" ht="24" hidden="false" customHeight="true" outlineLevel="0" collapsed="false">
      <c r="B5" s="7"/>
      <c r="P5" s="6"/>
    </row>
    <row r="6" customFormat="false" ht="15.75" hidden="false" customHeight="false" outlineLevel="0" collapsed="false">
      <c r="B6" s="7"/>
      <c r="C6" s="8" t="s">
        <v>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6"/>
    </row>
    <row r="7" customFormat="false" ht="24" hidden="false" customHeight="true" outlineLevel="0" collapsed="false">
      <c r="B7" s="7"/>
      <c r="P7" s="6"/>
    </row>
    <row r="8" customFormat="false" ht="24" hidden="false" customHeight="true" outlineLevel="0" collapsed="false">
      <c r="B8" s="7"/>
      <c r="C8" s="9" t="s">
        <v>1</v>
      </c>
      <c r="D8" s="9"/>
      <c r="H8" s="10"/>
      <c r="I8" s="10"/>
      <c r="J8" s="10"/>
      <c r="K8" s="10"/>
      <c r="L8" s="10"/>
      <c r="M8" s="11"/>
      <c r="P8" s="6"/>
    </row>
    <row r="9" customFormat="false" ht="24" hidden="false" customHeight="true" outlineLevel="0" collapsed="false">
      <c r="B9" s="7"/>
      <c r="C9" s="9" t="s">
        <v>2</v>
      </c>
      <c r="D9" s="9"/>
      <c r="H9" s="12"/>
      <c r="I9" s="12"/>
      <c r="J9" s="12"/>
      <c r="K9" s="12"/>
      <c r="L9" s="12"/>
      <c r="M9" s="11"/>
      <c r="P9" s="6"/>
    </row>
    <row r="10" customFormat="false" ht="24" hidden="false" customHeight="true" outlineLevel="0" collapsed="false">
      <c r="B10" s="7"/>
      <c r="C10" s="9" t="s">
        <v>3</v>
      </c>
      <c r="D10" s="9"/>
      <c r="H10" s="12"/>
      <c r="I10" s="12"/>
      <c r="J10" s="12"/>
      <c r="K10" s="12"/>
      <c r="L10" s="12"/>
      <c r="M10" s="11"/>
      <c r="P10" s="6"/>
    </row>
    <row r="11" customFormat="false" ht="15.75" hidden="false" customHeight="false" outlineLevel="0" collapsed="false">
      <c r="B11" s="7"/>
      <c r="P11" s="6"/>
    </row>
    <row r="12" customFormat="false" ht="148.5" hidden="false" customHeight="true" outlineLevel="0" collapsed="false">
      <c r="B12" s="7"/>
      <c r="C12" s="13" t="s">
        <v>4</v>
      </c>
      <c r="D12" s="13" t="s">
        <v>5</v>
      </c>
      <c r="E12" s="13" t="s">
        <v>6</v>
      </c>
      <c r="F12" s="13" t="s">
        <v>7</v>
      </c>
      <c r="G12" s="14" t="s">
        <v>8</v>
      </c>
      <c r="H12" s="13" t="s">
        <v>9</v>
      </c>
      <c r="I12" s="13" t="s">
        <v>10</v>
      </c>
      <c r="J12" s="13" t="s">
        <v>11</v>
      </c>
      <c r="K12" s="13" t="s">
        <v>12</v>
      </c>
      <c r="L12" s="13" t="s">
        <v>13</v>
      </c>
      <c r="M12" s="13" t="s">
        <v>14</v>
      </c>
      <c r="N12" s="13" t="s">
        <v>15</v>
      </c>
      <c r="O12" s="13" t="s">
        <v>16</v>
      </c>
      <c r="P12" s="6"/>
    </row>
    <row r="13" customFormat="false" ht="18.75" hidden="false" customHeight="true" outlineLevel="0" collapsed="false">
      <c r="B13" s="7"/>
      <c r="C13" s="15" t="n">
        <v>1</v>
      </c>
      <c r="D13" s="15" t="n">
        <v>2</v>
      </c>
      <c r="E13" s="15" t="n">
        <v>3</v>
      </c>
      <c r="F13" s="15" t="n">
        <v>4</v>
      </c>
      <c r="G13" s="15" t="n">
        <v>5</v>
      </c>
      <c r="H13" s="15" t="n">
        <v>6</v>
      </c>
      <c r="I13" s="15" t="n">
        <v>7</v>
      </c>
      <c r="J13" s="15" t="n">
        <v>8</v>
      </c>
      <c r="K13" s="15" t="n">
        <v>9</v>
      </c>
      <c r="L13" s="15" t="n">
        <v>10</v>
      </c>
      <c r="M13" s="15" t="n">
        <v>11</v>
      </c>
      <c r="N13" s="15" t="n">
        <v>12</v>
      </c>
      <c r="O13" s="15" t="n">
        <v>13</v>
      </c>
      <c r="P13" s="6"/>
    </row>
    <row r="14" customFormat="false" ht="78.75" hidden="false" customHeight="false" outlineLevel="0" collapsed="false">
      <c r="B14" s="7"/>
      <c r="C14" s="16" t="n">
        <v>1</v>
      </c>
      <c r="D14" s="17" t="s">
        <v>17</v>
      </c>
      <c r="E14" s="17" t="s">
        <v>18</v>
      </c>
      <c r="F14" s="16" t="s">
        <v>19</v>
      </c>
      <c r="G14" s="18" t="n">
        <v>110</v>
      </c>
      <c r="H14" s="19" t="s">
        <v>20</v>
      </c>
      <c r="I14" s="19" t="s">
        <v>20</v>
      </c>
      <c r="J14" s="19" t="s">
        <v>20</v>
      </c>
      <c r="K14" s="16" t="s">
        <v>21</v>
      </c>
      <c r="L14" s="20" t="n">
        <v>1185.6</v>
      </c>
      <c r="M14" s="21" t="n">
        <f aca="false">IF(K14="да",$O$24,1)</f>
        <v>1</v>
      </c>
      <c r="N14" s="20" t="n">
        <f aca="false">L14*M14</f>
        <v>1185.6</v>
      </c>
      <c r="O14" s="20" t="n">
        <f aca="false">N14*G14</f>
        <v>130416</v>
      </c>
      <c r="P14" s="6"/>
    </row>
    <row r="15" customFormat="false" ht="110.25" hidden="false" customHeight="false" outlineLevel="0" collapsed="false">
      <c r="B15" s="7"/>
      <c r="C15" s="16" t="n">
        <v>2</v>
      </c>
      <c r="D15" s="17" t="s">
        <v>22</v>
      </c>
      <c r="E15" s="17" t="s">
        <v>18</v>
      </c>
      <c r="F15" s="16" t="s">
        <v>19</v>
      </c>
      <c r="G15" s="18" t="n">
        <v>5</v>
      </c>
      <c r="H15" s="19" t="s">
        <v>20</v>
      </c>
      <c r="I15" s="19" t="s">
        <v>20</v>
      </c>
      <c r="J15" s="19" t="s">
        <v>20</v>
      </c>
      <c r="K15" s="16" t="s">
        <v>21</v>
      </c>
      <c r="L15" s="20" t="n">
        <v>2249.17</v>
      </c>
      <c r="M15" s="21" t="n">
        <f aca="false">IF(K15="да",$O$24,1)</f>
        <v>1</v>
      </c>
      <c r="N15" s="20" t="n">
        <f aca="false">L15*M15</f>
        <v>2249.17</v>
      </c>
      <c r="O15" s="20" t="n">
        <f aca="false">N15*G15</f>
        <v>11245.85</v>
      </c>
      <c r="P15" s="6"/>
    </row>
    <row r="16" s="22" customFormat="true" ht="110.25" hidden="false" customHeight="false" outlineLevel="0" collapsed="false">
      <c r="B16" s="23"/>
      <c r="C16" s="16" t="n">
        <v>3</v>
      </c>
      <c r="D16" s="17" t="s">
        <v>23</v>
      </c>
      <c r="E16" s="17" t="s">
        <v>18</v>
      </c>
      <c r="F16" s="16" t="s">
        <v>19</v>
      </c>
      <c r="G16" s="18" t="n">
        <v>15</v>
      </c>
      <c r="H16" s="19" t="s">
        <v>20</v>
      </c>
      <c r="I16" s="19" t="s">
        <v>20</v>
      </c>
      <c r="J16" s="19" t="s">
        <v>20</v>
      </c>
      <c r="K16" s="16" t="s">
        <v>21</v>
      </c>
      <c r="L16" s="20" t="n">
        <f aca="false">(3151.98/122*100)+((3151.98/122*100)*0.04)</f>
        <v>2686.9337704918</v>
      </c>
      <c r="M16" s="21" t="n">
        <f aca="false">IF(K16="да",$O$24,1)</f>
        <v>1</v>
      </c>
      <c r="N16" s="20" t="n">
        <f aca="false">L16*M16</f>
        <v>2686.9337704918</v>
      </c>
      <c r="O16" s="20" t="n">
        <f aca="false">N16*G16</f>
        <v>40304.0065573771</v>
      </c>
      <c r="P16" s="24"/>
    </row>
    <row r="17" s="22" customFormat="true" ht="94.5" hidden="false" customHeight="false" outlineLevel="0" collapsed="false">
      <c r="B17" s="23"/>
      <c r="C17" s="16" t="n">
        <v>4</v>
      </c>
      <c r="D17" s="17" t="s">
        <v>24</v>
      </c>
      <c r="E17" s="17" t="s">
        <v>18</v>
      </c>
      <c r="F17" s="16" t="s">
        <v>19</v>
      </c>
      <c r="G17" s="18" t="n">
        <v>20</v>
      </c>
      <c r="H17" s="19" t="s">
        <v>20</v>
      </c>
      <c r="I17" s="19" t="s">
        <v>20</v>
      </c>
      <c r="J17" s="19" t="s">
        <v>20</v>
      </c>
      <c r="K17" s="16" t="s">
        <v>21</v>
      </c>
      <c r="L17" s="20" t="n">
        <f aca="false">(1575.99/122*100)+((1575.99/122*100)*0.04)</f>
        <v>1343.4668852459</v>
      </c>
      <c r="M17" s="21" t="n">
        <f aca="false">IF(K17="да",$O$24,1)</f>
        <v>1</v>
      </c>
      <c r="N17" s="20" t="n">
        <f aca="false">L17*M17</f>
        <v>1343.4668852459</v>
      </c>
      <c r="O17" s="20" t="n">
        <f aca="false">N17*G17</f>
        <v>26869.337704918</v>
      </c>
      <c r="P17" s="24"/>
    </row>
    <row r="18" s="22" customFormat="true" ht="94.5" hidden="false" customHeight="false" outlineLevel="0" collapsed="false">
      <c r="B18" s="23"/>
      <c r="C18" s="16" t="n">
        <v>5</v>
      </c>
      <c r="D18" s="17" t="s">
        <v>25</v>
      </c>
      <c r="E18" s="17" t="s">
        <v>18</v>
      </c>
      <c r="F18" s="16" t="s">
        <v>19</v>
      </c>
      <c r="G18" s="18" t="n">
        <v>55</v>
      </c>
      <c r="H18" s="19" t="s">
        <v>20</v>
      </c>
      <c r="I18" s="19" t="s">
        <v>20</v>
      </c>
      <c r="J18" s="19" t="s">
        <v>20</v>
      </c>
      <c r="K18" s="16" t="s">
        <v>21</v>
      </c>
      <c r="L18" s="20" t="n">
        <v>2600</v>
      </c>
      <c r="M18" s="21" t="n">
        <f aca="false">IF(K18="да",$O$24,1)</f>
        <v>1</v>
      </c>
      <c r="N18" s="20" t="n">
        <f aca="false">L18*M18</f>
        <v>2600</v>
      </c>
      <c r="O18" s="20" t="n">
        <f aca="false">N18*G18</f>
        <v>143000</v>
      </c>
      <c r="P18" s="24"/>
    </row>
    <row r="19" s="22" customFormat="true" ht="94.5" hidden="false" customHeight="false" outlineLevel="0" collapsed="false">
      <c r="B19" s="23"/>
      <c r="C19" s="16" t="n">
        <v>6</v>
      </c>
      <c r="D19" s="17" t="s">
        <v>26</v>
      </c>
      <c r="E19" s="17" t="s">
        <v>18</v>
      </c>
      <c r="F19" s="16" t="s">
        <v>19</v>
      </c>
      <c r="G19" s="18" t="n">
        <v>70</v>
      </c>
      <c r="H19" s="19" t="s">
        <v>20</v>
      </c>
      <c r="I19" s="19" t="s">
        <v>20</v>
      </c>
      <c r="J19" s="19" t="s">
        <v>20</v>
      </c>
      <c r="K19" s="16" t="s">
        <v>21</v>
      </c>
      <c r="L19" s="20" t="n">
        <f aca="false">(3293.63/122*100)+((3293.63/122*100)*0.04)</f>
        <v>2807.68459016393</v>
      </c>
      <c r="M19" s="21" t="n">
        <f aca="false">IF(K19="да",$O$24,1)</f>
        <v>1</v>
      </c>
      <c r="N19" s="20" t="n">
        <f aca="false">L19*M19</f>
        <v>2807.68459016393</v>
      </c>
      <c r="O19" s="20" t="n">
        <f aca="false">N19*G19</f>
        <v>196537.921311475</v>
      </c>
      <c r="P19" s="24"/>
    </row>
    <row r="20" s="22" customFormat="true" ht="110.25" hidden="false" customHeight="false" outlineLevel="0" collapsed="false">
      <c r="B20" s="23"/>
      <c r="C20" s="16" t="n">
        <v>7</v>
      </c>
      <c r="D20" s="17" t="s">
        <v>27</v>
      </c>
      <c r="E20" s="17" t="s">
        <v>18</v>
      </c>
      <c r="F20" s="16" t="s">
        <v>19</v>
      </c>
      <c r="G20" s="18" t="n">
        <v>24</v>
      </c>
      <c r="H20" s="19" t="s">
        <v>20</v>
      </c>
      <c r="I20" s="19" t="s">
        <v>20</v>
      </c>
      <c r="J20" s="19" t="s">
        <v>20</v>
      </c>
      <c r="K20" s="16" t="s">
        <v>21</v>
      </c>
      <c r="L20" s="20" t="n">
        <f aca="false">(3850.32/122*100)+((3850.32/122*100)*0.04)</f>
        <v>3282.24</v>
      </c>
      <c r="M20" s="21" t="n">
        <f aca="false">IF(K20="да",$O$24,1)</f>
        <v>1</v>
      </c>
      <c r="N20" s="20" t="n">
        <f aca="false">L20*M20</f>
        <v>3282.24</v>
      </c>
      <c r="O20" s="20" t="n">
        <f aca="false">N20*G20</f>
        <v>78773.76</v>
      </c>
      <c r="P20" s="24"/>
    </row>
    <row r="21" s="22" customFormat="true" ht="94.5" hidden="false" customHeight="false" outlineLevel="0" collapsed="false">
      <c r="B21" s="23"/>
      <c r="C21" s="16" t="n">
        <v>8</v>
      </c>
      <c r="D21" s="17" t="s">
        <v>28</v>
      </c>
      <c r="E21" s="17" t="s">
        <v>18</v>
      </c>
      <c r="F21" s="16" t="s">
        <v>19</v>
      </c>
      <c r="G21" s="18" t="n">
        <v>5</v>
      </c>
      <c r="H21" s="19" t="s">
        <v>20</v>
      </c>
      <c r="I21" s="19" t="s">
        <v>20</v>
      </c>
      <c r="J21" s="19" t="s">
        <v>20</v>
      </c>
      <c r="K21" s="16" t="s">
        <v>21</v>
      </c>
      <c r="L21" s="20" t="n">
        <v>1040</v>
      </c>
      <c r="M21" s="21" t="n">
        <f aca="false">IF(K21="да",$O$24,1)</f>
        <v>1</v>
      </c>
      <c r="N21" s="20" t="n">
        <f aca="false">L21*M21</f>
        <v>1040</v>
      </c>
      <c r="O21" s="20" t="n">
        <f aca="false">N21*G21</f>
        <v>5200</v>
      </c>
      <c r="P21" s="24"/>
    </row>
    <row r="22" s="22" customFormat="true" ht="94.5" hidden="false" customHeight="false" outlineLevel="0" collapsed="false">
      <c r="B22" s="23"/>
      <c r="C22" s="16" t="n">
        <v>9</v>
      </c>
      <c r="D22" s="17" t="s">
        <v>29</v>
      </c>
      <c r="E22" s="17" t="s">
        <v>18</v>
      </c>
      <c r="F22" s="16" t="s">
        <v>19</v>
      </c>
      <c r="G22" s="18" t="n">
        <v>5</v>
      </c>
      <c r="H22" s="19" t="s">
        <v>20</v>
      </c>
      <c r="I22" s="19" t="s">
        <v>20</v>
      </c>
      <c r="J22" s="19" t="s">
        <v>20</v>
      </c>
      <c r="K22" s="16" t="s">
        <v>21</v>
      </c>
      <c r="L22" s="20" t="n">
        <v>1560</v>
      </c>
      <c r="M22" s="21" t="n">
        <f aca="false">IF(K22="да",$O$24,1)</f>
        <v>1</v>
      </c>
      <c r="N22" s="20" t="n">
        <f aca="false">L22*M22</f>
        <v>1560</v>
      </c>
      <c r="O22" s="20" t="n">
        <f aca="false">N22*G22</f>
        <v>7800</v>
      </c>
      <c r="P22" s="24"/>
    </row>
    <row r="23" s="22" customFormat="true" ht="110.25" hidden="false" customHeight="false" outlineLevel="0" collapsed="false">
      <c r="B23" s="23"/>
      <c r="C23" s="16" t="n">
        <v>10</v>
      </c>
      <c r="D23" s="17" t="s">
        <v>30</v>
      </c>
      <c r="E23" s="17" t="s">
        <v>18</v>
      </c>
      <c r="F23" s="16" t="s">
        <v>19</v>
      </c>
      <c r="G23" s="18" t="n">
        <v>4</v>
      </c>
      <c r="H23" s="19" t="s">
        <v>20</v>
      </c>
      <c r="I23" s="19" t="s">
        <v>20</v>
      </c>
      <c r="J23" s="19" t="s">
        <v>20</v>
      </c>
      <c r="K23" s="16" t="s">
        <v>21</v>
      </c>
      <c r="L23" s="20" t="n">
        <v>1248</v>
      </c>
      <c r="M23" s="21" t="n">
        <f aca="false">IF(K23="да",$O$24,1)</f>
        <v>1</v>
      </c>
      <c r="N23" s="20" t="n">
        <f aca="false">L23*M23</f>
        <v>1248</v>
      </c>
      <c r="O23" s="20" t="n">
        <f aca="false">N23*G23</f>
        <v>4992</v>
      </c>
      <c r="P23" s="24"/>
    </row>
    <row r="24" customFormat="false" ht="24" hidden="false" customHeight="true" outlineLevel="0" collapsed="false">
      <c r="B24" s="7"/>
      <c r="C24" s="25" t="s">
        <v>31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 t="n">
        <v>1</v>
      </c>
      <c r="P24" s="6"/>
    </row>
    <row r="25" customFormat="false" ht="24" hidden="false" customHeight="true" outlineLevel="0" collapsed="false">
      <c r="B25" s="7"/>
      <c r="C25" s="27" t="s">
        <v>32</v>
      </c>
      <c r="D25" s="27"/>
      <c r="E25" s="27"/>
      <c r="F25" s="27"/>
      <c r="G25" s="27"/>
      <c r="H25" s="27"/>
      <c r="I25" s="27"/>
      <c r="J25" s="27"/>
      <c r="K25" s="27"/>
      <c r="L25" s="27"/>
      <c r="M25" s="28" t="s">
        <v>33</v>
      </c>
      <c r="N25" s="28"/>
      <c r="O25" s="29" t="n">
        <f aca="false">SUM(O14:O23)</f>
        <v>645138.875573771</v>
      </c>
      <c r="P25" s="6"/>
    </row>
    <row r="26" customFormat="false" ht="24" hidden="false" customHeight="true" outlineLevel="0" collapsed="false">
      <c r="B26" s="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30" t="s">
        <v>34</v>
      </c>
      <c r="N26" s="31" t="n">
        <v>0.22</v>
      </c>
      <c r="O26" s="29" t="n">
        <f aca="false">N26*O25</f>
        <v>141930.55262623</v>
      </c>
      <c r="P26" s="6"/>
    </row>
    <row r="27" customFormat="false" ht="24" hidden="false" customHeight="true" outlineLevel="0" collapsed="false">
      <c r="B27" s="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8" t="s">
        <v>35</v>
      </c>
      <c r="N27" s="28"/>
      <c r="O27" s="29" t="n">
        <f aca="false">SUM(O25:O26)</f>
        <v>787069.4282</v>
      </c>
      <c r="P27" s="6"/>
    </row>
    <row r="28" customFormat="false" ht="88.5" hidden="false" customHeight="true" outlineLevel="0" collapsed="false">
      <c r="B28" s="7"/>
      <c r="P28" s="6"/>
    </row>
    <row r="29" customFormat="false" ht="15.75" hidden="false" customHeight="true" outlineLevel="0" collapsed="false">
      <c r="B29" s="7"/>
      <c r="C29" s="32"/>
      <c r="D29" s="32"/>
      <c r="E29" s="32"/>
      <c r="F29" s="33"/>
      <c r="G29" s="33"/>
      <c r="H29" s="32"/>
      <c r="I29" s="34"/>
      <c r="J29" s="35"/>
      <c r="K29" s="34"/>
      <c r="M29" s="33"/>
      <c r="N29" s="33"/>
      <c r="O29" s="33"/>
      <c r="P29" s="6"/>
    </row>
    <row r="30" customFormat="false" ht="16.5" hidden="false" customHeight="false" outlineLevel="0" collapsed="false">
      <c r="B30" s="7"/>
      <c r="C30" s="36" t="s">
        <v>36</v>
      </c>
      <c r="D30" s="36"/>
      <c r="E30" s="36"/>
      <c r="F30" s="37"/>
      <c r="G30" s="37"/>
      <c r="H30" s="38" t="s">
        <v>37</v>
      </c>
      <c r="I30" s="34" t="s">
        <v>38</v>
      </c>
      <c r="J30" s="39" t="s">
        <v>39</v>
      </c>
      <c r="M30" s="37"/>
      <c r="N30" s="37"/>
      <c r="O30" s="37"/>
      <c r="P30" s="6"/>
    </row>
    <row r="31" customFormat="false" ht="16.5" hidden="false" customHeight="true" outlineLevel="0" collapsed="false">
      <c r="B31" s="40"/>
      <c r="C31" s="36"/>
      <c r="D31" s="36"/>
      <c r="E31" s="36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</row>
    <row r="32" customFormat="false" ht="15.75" hidden="false" customHeight="true" outlineLevel="0" collapsed="false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</row>
    <row r="33" customFormat="false" ht="15.75" hidden="false" customHeight="true" outlineLevel="0" collapsed="false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</row>
    <row r="34" customFormat="false" ht="15.75" hidden="false" customHeight="false" outlineLevel="0" collapsed="false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</row>
    <row r="35" customFormat="false" ht="15.75" hidden="false" customHeight="false" outlineLevel="0" collapsed="false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</row>
    <row r="36" customFormat="false" ht="15.75" hidden="false" customHeight="false" outlineLevel="0" collapsed="false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</row>
    <row r="37" customFormat="false" ht="15.75" hidden="false" customHeight="false" outlineLevel="0" collapsed="false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</row>
    <row r="38" customFormat="false" ht="15.75" hidden="false" customHeight="false" outlineLevel="0" collapsed="false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</row>
    <row r="39" customFormat="false" ht="15.75" hidden="false" customHeight="false" outlineLevel="0" collapsed="false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</row>
    <row r="40" customFormat="false" ht="15.75" hidden="false" customHeight="false" outlineLevel="0" collapsed="false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</row>
    <row r="41" customFormat="false" ht="15.75" hidden="false" customHeight="false" outlineLevel="0" collapsed="false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</row>
    <row r="42" customFormat="false" ht="15.75" hidden="false" customHeight="false" outlineLevel="0" collapsed="false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</row>
    <row r="43" customFormat="false" ht="22.5" hidden="false" customHeight="true" outlineLevel="0" collapsed="false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</row>
    <row r="44" customFormat="false" ht="15.75" hidden="false" customHeight="false" outlineLevel="0" collapsed="false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</row>
    <row r="45" customFormat="false" ht="15.75" hidden="false" customHeight="false" outlineLevel="0" collapsed="false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</row>
    <row r="46" customFormat="false" ht="15.75" hidden="false" customHeight="false" outlineLevel="0" collapsed="false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</row>
    <row r="47" customFormat="false" ht="88.5" hidden="false" customHeight="true" outlineLevel="0" collapsed="false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</row>
    <row r="52" customFormat="false" ht="107.25" hidden="false" customHeight="true" outlineLevel="0" collapsed="false"/>
    <row r="53" customFormat="false" ht="51" hidden="false" customHeight="true" outlineLevel="0" collapsed="false"/>
  </sheetData>
  <mergeCells count="13">
    <mergeCell ref="C6:O6"/>
    <mergeCell ref="C8:D8"/>
    <mergeCell ref="H8:L8"/>
    <mergeCell ref="C9:D9"/>
    <mergeCell ref="H9:L9"/>
    <mergeCell ref="C10:D10"/>
    <mergeCell ref="H10:L10"/>
    <mergeCell ref="C24:N24"/>
    <mergeCell ref="C25:L27"/>
    <mergeCell ref="M25:N25"/>
    <mergeCell ref="M27:N27"/>
    <mergeCell ref="C29:E29"/>
    <mergeCell ref="C30:E31"/>
  </mergeCells>
  <dataValidations count="1">
    <dataValidation allowBlank="true" errorStyle="stop" operator="between" showDropDown="false" showErrorMessage="true" showInputMessage="true" sqref="O24" type="decimal">
      <formula1>0</formula1>
      <formula2>1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18" man="true" max="16383" min="0"/>
    <brk id="50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true"/>
  </sheetPr>
  <dimension ref="A1:G139"/>
  <sheetViews>
    <sheetView showFormulas="false" showGridLines="true" showRowColHeaders="true" showZeros="true" rightToLeft="false" tabSelected="false" showOutlineSymbols="true" defaultGridColor="true" view="pageBreakPreview" topLeftCell="A27" colorId="64" zoomScale="85" zoomScaleNormal="82" zoomScalePageLayoutView="85" workbookViewId="0">
      <selection pane="topLeft" activeCell="F40" activeCellId="0" sqref="F40"/>
    </sheetView>
  </sheetViews>
  <sheetFormatPr defaultColWidth="10.7109375" defaultRowHeight="12.75" zeroHeight="false" outlineLevelRow="0" outlineLevelCol="0"/>
  <cols>
    <col collapsed="false" customWidth="true" hidden="false" outlineLevel="0" max="1" min="1" style="0" width="6.14"/>
    <col collapsed="false" customWidth="true" hidden="false" outlineLevel="0" max="3" min="3" style="0" width="39.14"/>
    <col collapsed="false" customWidth="true" hidden="false" outlineLevel="0" max="4" min="4" style="0" width="16.14"/>
    <col collapsed="false" customWidth="true" hidden="false" outlineLevel="0" max="5" min="5" style="0" width="22.71"/>
    <col collapsed="false" customWidth="true" hidden="false" outlineLevel="0" max="6" min="6" style="43" width="22.29"/>
    <col collapsed="false" customWidth="true" hidden="false" outlineLevel="0" max="7" min="7" style="43" width="20.57"/>
  </cols>
  <sheetData>
    <row r="1" customFormat="false" ht="30" hidden="false" customHeight="true" outlineLevel="0" collapsed="false">
      <c r="A1" s="44"/>
      <c r="B1" s="45" t="s">
        <v>40</v>
      </c>
      <c r="C1" s="45"/>
      <c r="D1" s="45"/>
      <c r="E1" s="45"/>
      <c r="F1" s="45"/>
      <c r="G1" s="45"/>
    </row>
    <row r="2" customFormat="false" ht="15.75" hidden="false" customHeight="true" outlineLevel="0" collapsed="false">
      <c r="A2" s="44"/>
      <c r="B2" s="45" t="s">
        <v>41</v>
      </c>
      <c r="C2" s="45"/>
      <c r="D2" s="45"/>
      <c r="E2" s="45"/>
      <c r="F2" s="45"/>
      <c r="G2" s="45"/>
    </row>
    <row r="3" customFormat="false" ht="16.5" hidden="false" customHeight="false" outlineLevel="0" collapsed="false">
      <c r="A3" s="44"/>
      <c r="B3" s="46"/>
      <c r="C3" s="46"/>
      <c r="D3" s="46"/>
      <c r="E3" s="47"/>
      <c r="F3" s="48"/>
      <c r="G3" s="44"/>
    </row>
    <row r="4" customFormat="false" ht="15.75" hidden="false" customHeight="true" outlineLevel="0" collapsed="false">
      <c r="A4" s="44"/>
      <c r="B4" s="49" t="s">
        <v>42</v>
      </c>
      <c r="C4" s="49"/>
      <c r="D4" s="49"/>
      <c r="E4" s="49"/>
      <c r="F4" s="49"/>
      <c r="G4" s="49"/>
    </row>
    <row r="5" customFormat="false" ht="16.5" hidden="false" customHeight="false" outlineLevel="0" collapsed="false">
      <c r="A5" s="44"/>
      <c r="B5" s="46"/>
      <c r="C5" s="46"/>
      <c r="D5" s="46"/>
      <c r="E5" s="47"/>
      <c r="F5" s="48"/>
      <c r="G5" s="44"/>
    </row>
    <row r="6" customFormat="false" ht="16.5" hidden="false" customHeight="false" outlineLevel="0" collapsed="false">
      <c r="A6" s="50"/>
      <c r="B6" s="51" t="s">
        <v>43</v>
      </c>
      <c r="C6" s="51" t="s">
        <v>44</v>
      </c>
      <c r="D6" s="52" t="s">
        <v>45</v>
      </c>
      <c r="E6" s="52"/>
      <c r="F6" s="52"/>
      <c r="G6" s="52"/>
    </row>
    <row r="7" customFormat="false" ht="51.75" hidden="false" customHeight="true" outlineLevel="0" collapsed="false">
      <c r="A7" s="44"/>
      <c r="B7" s="53" t="s">
        <v>46</v>
      </c>
      <c r="C7" s="53" t="s">
        <v>47</v>
      </c>
      <c r="D7" s="54" t="s">
        <v>48</v>
      </c>
      <c r="E7" s="54"/>
      <c r="F7" s="54"/>
      <c r="G7" s="54"/>
    </row>
    <row r="8" customFormat="false" ht="16.5" hidden="false" customHeight="true" outlineLevel="0" collapsed="false">
      <c r="A8" s="44"/>
      <c r="B8" s="53" t="s">
        <v>49</v>
      </c>
      <c r="C8" s="53" t="s">
        <v>50</v>
      </c>
      <c r="D8" s="55" t="s">
        <v>51</v>
      </c>
      <c r="E8" s="55"/>
      <c r="F8" s="55"/>
      <c r="G8" s="55"/>
    </row>
    <row r="9" customFormat="false" ht="16.5" hidden="false" customHeight="true" outlineLevel="0" collapsed="false">
      <c r="A9" s="44"/>
      <c r="B9" s="53" t="s">
        <v>52</v>
      </c>
      <c r="C9" s="56" t="s">
        <v>53</v>
      </c>
      <c r="D9" s="57" t="e">
        <f aca="false">#REF!</f>
        <v>#REF!</v>
      </c>
      <c r="E9" s="57"/>
      <c r="F9" s="58" t="s">
        <v>54</v>
      </c>
      <c r="G9" s="58"/>
    </row>
    <row r="10" customFormat="false" ht="30" hidden="false" customHeight="true" outlineLevel="0" collapsed="false">
      <c r="A10" s="44"/>
      <c r="B10" s="49" t="s">
        <v>55</v>
      </c>
      <c r="C10" s="49"/>
      <c r="D10" s="49"/>
      <c r="E10" s="49"/>
      <c r="F10" s="49"/>
      <c r="G10" s="49"/>
    </row>
    <row r="11" customFormat="false" ht="15.75" hidden="false" customHeight="true" outlineLevel="0" collapsed="false">
      <c r="A11" s="44"/>
      <c r="B11" s="49" t="s">
        <v>56</v>
      </c>
      <c r="C11" s="49"/>
      <c r="D11" s="49"/>
      <c r="E11" s="49"/>
      <c r="F11" s="49"/>
      <c r="G11" s="49"/>
    </row>
    <row r="12" customFormat="false" ht="15.75" hidden="false" customHeight="true" outlineLevel="0" collapsed="false">
      <c r="A12" s="44"/>
      <c r="B12" s="59" t="s">
        <v>57</v>
      </c>
      <c r="C12" s="59"/>
      <c r="D12" s="59"/>
      <c r="E12" s="59"/>
      <c r="F12" s="59"/>
      <c r="G12" s="59"/>
    </row>
    <row r="13" customFormat="false" ht="15.75" hidden="false" customHeight="true" outlineLevel="0" collapsed="false">
      <c r="A13" s="44"/>
      <c r="B13" s="59"/>
      <c r="C13" s="59"/>
      <c r="D13" s="59"/>
      <c r="E13" s="59"/>
      <c r="F13" s="59"/>
      <c r="G13" s="59"/>
    </row>
    <row r="14" customFormat="false" ht="15.75" hidden="false" customHeight="true" outlineLevel="0" collapsed="false">
      <c r="A14" s="44"/>
      <c r="B14" s="59" t="s">
        <v>58</v>
      </c>
      <c r="C14" s="59"/>
      <c r="D14" s="59"/>
      <c r="E14" s="59"/>
      <c r="F14" s="59"/>
      <c r="G14" s="59"/>
    </row>
    <row r="15" customFormat="false" ht="17.25" hidden="false" customHeight="false" outlineLevel="0" collapsed="false">
      <c r="A15" s="44"/>
      <c r="B15" s="46"/>
      <c r="C15" s="46"/>
      <c r="D15" s="46"/>
      <c r="E15" s="47"/>
      <c r="F15" s="48"/>
      <c r="G15" s="44"/>
    </row>
    <row r="16" customFormat="false" ht="100.5" hidden="false" customHeight="true" outlineLevel="0" collapsed="false">
      <c r="A16" s="60"/>
      <c r="B16" s="61" t="s">
        <v>59</v>
      </c>
      <c r="C16" s="61"/>
      <c r="D16" s="62" t="s">
        <v>60</v>
      </c>
      <c r="E16" s="63" t="s">
        <v>61</v>
      </c>
      <c r="F16" s="63" t="s">
        <v>62</v>
      </c>
      <c r="G16" s="64" t="s">
        <v>63</v>
      </c>
    </row>
    <row r="17" customFormat="false" ht="71.25" hidden="false" customHeight="true" outlineLevel="0" collapsed="false">
      <c r="A17" s="44" t="n">
        <v>1</v>
      </c>
      <c r="B17" s="65" t="s">
        <v>64</v>
      </c>
      <c r="C17" s="65"/>
      <c r="D17" s="66" t="s">
        <v>65</v>
      </c>
      <c r="E17" s="67" t="n">
        <f aca="false">77300*1.04</f>
        <v>80392</v>
      </c>
      <c r="F17" s="68" t="n">
        <f aca="false">AVERAGE(E17:E19)</f>
        <v>81224</v>
      </c>
      <c r="G17" s="69" t="s">
        <v>66</v>
      </c>
    </row>
    <row r="18" customFormat="false" ht="71.25" hidden="false" customHeight="true" outlineLevel="0" collapsed="false">
      <c r="A18" s="44"/>
      <c r="B18" s="65"/>
      <c r="C18" s="65"/>
      <c r="D18" s="53" t="s">
        <v>67</v>
      </c>
      <c r="E18" s="70" t="n">
        <f aca="false">85000*1.04</f>
        <v>88400</v>
      </c>
      <c r="F18" s="71" t="e">
        <f aca="false">F17*'комм. предл. (структура нмц (2'!#ref!</f>
        <v>#VALUE!</v>
      </c>
      <c r="G18" s="72" t="s">
        <v>68</v>
      </c>
    </row>
    <row r="19" customFormat="false" ht="71.25" hidden="false" customHeight="true" outlineLevel="0" collapsed="false">
      <c r="A19" s="44"/>
      <c r="B19" s="65"/>
      <c r="C19" s="65"/>
      <c r="D19" s="73" t="s">
        <v>69</v>
      </c>
      <c r="E19" s="74" t="n">
        <f aca="false">72000*1.04</f>
        <v>74880</v>
      </c>
      <c r="F19" s="71"/>
      <c r="G19" s="72"/>
    </row>
    <row r="20" customFormat="false" ht="71.25" hidden="false" customHeight="true" outlineLevel="0" collapsed="false">
      <c r="A20" s="44" t="n">
        <v>2</v>
      </c>
      <c r="B20" s="75" t="s">
        <v>70</v>
      </c>
      <c r="C20" s="75"/>
      <c r="D20" s="66" t="s">
        <v>65</v>
      </c>
      <c r="E20" s="67" t="n">
        <f aca="false">46100*1.04</f>
        <v>47944</v>
      </c>
      <c r="F20" s="68" t="n">
        <f aca="false">AVERAGE(E20:E22)</f>
        <v>47354.6666666667</v>
      </c>
      <c r="G20" s="69" t="s">
        <v>66</v>
      </c>
    </row>
    <row r="21" customFormat="false" ht="71.25" hidden="false" customHeight="true" outlineLevel="0" collapsed="false">
      <c r="A21" s="44"/>
      <c r="B21" s="75"/>
      <c r="C21" s="75"/>
      <c r="D21" s="53" t="s">
        <v>67</v>
      </c>
      <c r="E21" s="70" t="n">
        <f aca="false">50500*1.04</f>
        <v>52520</v>
      </c>
      <c r="F21" s="76" t="e">
        <f aca="false">F20*'комм. предл. (структура нмц (2'!#ref!</f>
        <v>#VALUE!</v>
      </c>
      <c r="G21" s="77" t="s">
        <v>68</v>
      </c>
    </row>
    <row r="22" customFormat="false" ht="71.25" hidden="false" customHeight="true" outlineLevel="0" collapsed="false">
      <c r="A22" s="44"/>
      <c r="B22" s="75"/>
      <c r="C22" s="75"/>
      <c r="D22" s="78" t="s">
        <v>69</v>
      </c>
      <c r="E22" s="79" t="n">
        <f aca="false">40000*1.04</f>
        <v>41600</v>
      </c>
      <c r="F22" s="76"/>
      <c r="G22" s="77"/>
    </row>
    <row r="23" customFormat="false" ht="53.25" hidden="false" customHeight="true" outlineLevel="0" collapsed="false">
      <c r="A23" s="44" t="n">
        <v>3</v>
      </c>
      <c r="B23" s="80" t="s">
        <v>71</v>
      </c>
      <c r="C23" s="80"/>
      <c r="D23" s="81" t="s">
        <v>65</v>
      </c>
      <c r="E23" s="82" t="n">
        <f aca="false">4500*1.04</f>
        <v>4680</v>
      </c>
      <c r="F23" s="83" t="n">
        <f aca="false">AVERAGE(E23:E25)</f>
        <v>2253.33333333333</v>
      </c>
      <c r="G23" s="84" t="s">
        <v>66</v>
      </c>
    </row>
    <row r="24" customFormat="false" ht="53.25" hidden="false" customHeight="true" outlineLevel="0" collapsed="false">
      <c r="A24" s="44"/>
      <c r="B24" s="80"/>
      <c r="C24" s="80"/>
      <c r="D24" s="53" t="s">
        <v>67</v>
      </c>
      <c r="E24" s="70" t="n">
        <f aca="false">1500*1.04</f>
        <v>1560</v>
      </c>
      <c r="F24" s="76" t="e">
        <f aca="false">F23*'комм. предл. (структура нмц (2'!#ref!</f>
        <v>#VALUE!</v>
      </c>
      <c r="G24" s="77" t="s">
        <v>68</v>
      </c>
    </row>
    <row r="25" customFormat="false" ht="53.25" hidden="false" customHeight="true" outlineLevel="0" collapsed="false">
      <c r="A25" s="44"/>
      <c r="B25" s="80"/>
      <c r="C25" s="80"/>
      <c r="D25" s="78" t="s">
        <v>69</v>
      </c>
      <c r="E25" s="79" t="n">
        <f aca="false">500*1.04</f>
        <v>520</v>
      </c>
      <c r="F25" s="76"/>
      <c r="G25" s="77"/>
    </row>
    <row r="26" customFormat="false" ht="53.25" hidden="false" customHeight="true" outlineLevel="0" collapsed="false">
      <c r="A26" s="44" t="n">
        <v>4</v>
      </c>
      <c r="B26" s="80" t="s">
        <v>72</v>
      </c>
      <c r="C26" s="80"/>
      <c r="D26" s="81" t="s">
        <v>65</v>
      </c>
      <c r="E26" s="82" t="n">
        <f aca="false">5800*1.04</f>
        <v>6032</v>
      </c>
      <c r="F26" s="83" t="n">
        <f aca="false">AVERAGE(E26:E28)</f>
        <v>4714.66666666667</v>
      </c>
      <c r="G26" s="84" t="s">
        <v>66</v>
      </c>
    </row>
    <row r="27" customFormat="false" ht="53.25" hidden="false" customHeight="true" outlineLevel="0" collapsed="false">
      <c r="A27" s="44"/>
      <c r="B27" s="80"/>
      <c r="C27" s="80"/>
      <c r="D27" s="53" t="s">
        <v>67</v>
      </c>
      <c r="E27" s="70" t="n">
        <f aca="false">4800*1.04</f>
        <v>4992</v>
      </c>
      <c r="F27" s="76" t="e">
        <f aca="false">F26*'комм. предл. (структура нмц (2'!#ref!</f>
        <v>#VALUE!</v>
      </c>
      <c r="G27" s="77" t="s">
        <v>68</v>
      </c>
    </row>
    <row r="28" customFormat="false" ht="53.25" hidden="false" customHeight="true" outlineLevel="0" collapsed="false">
      <c r="A28" s="44"/>
      <c r="B28" s="80"/>
      <c r="C28" s="80"/>
      <c r="D28" s="78" t="s">
        <v>69</v>
      </c>
      <c r="E28" s="79" t="n">
        <f aca="false">3000*1.04</f>
        <v>3120</v>
      </c>
      <c r="F28" s="76"/>
      <c r="G28" s="77"/>
    </row>
    <row r="29" customFormat="false" ht="53.25" hidden="false" customHeight="true" outlineLevel="0" collapsed="false">
      <c r="A29" s="44" t="n">
        <v>5</v>
      </c>
      <c r="B29" s="80" t="s">
        <v>73</v>
      </c>
      <c r="C29" s="80"/>
      <c r="D29" s="81" t="s">
        <v>65</v>
      </c>
      <c r="E29" s="82" t="n">
        <f aca="false">1500*1.04</f>
        <v>1560</v>
      </c>
      <c r="F29" s="83" t="n">
        <f aca="false">AVERAGE(E29:E31)</f>
        <v>1213.33333333333</v>
      </c>
      <c r="G29" s="84" t="s">
        <v>66</v>
      </c>
    </row>
    <row r="30" customFormat="false" ht="53.25" hidden="false" customHeight="true" outlineLevel="0" collapsed="false">
      <c r="A30" s="44"/>
      <c r="B30" s="80"/>
      <c r="C30" s="80"/>
      <c r="D30" s="53" t="s">
        <v>67</v>
      </c>
      <c r="E30" s="70" t="n">
        <f aca="false">1500*1.04</f>
        <v>1560</v>
      </c>
      <c r="F30" s="76" t="e">
        <f aca="false">F29*'комм. предл. (структура нмц (2'!#ref!</f>
        <v>#VALUE!</v>
      </c>
      <c r="G30" s="77" t="s">
        <v>68</v>
      </c>
    </row>
    <row r="31" customFormat="false" ht="53.25" hidden="false" customHeight="true" outlineLevel="0" collapsed="false">
      <c r="A31" s="44"/>
      <c r="B31" s="80"/>
      <c r="C31" s="80"/>
      <c r="D31" s="78" t="s">
        <v>69</v>
      </c>
      <c r="E31" s="79" t="n">
        <f aca="false">500*1.04</f>
        <v>520</v>
      </c>
      <c r="F31" s="76"/>
      <c r="G31" s="77"/>
    </row>
    <row r="32" customFormat="false" ht="53.25" hidden="false" customHeight="true" outlineLevel="0" collapsed="false">
      <c r="A32" s="44" t="n">
        <v>6</v>
      </c>
      <c r="B32" s="80" t="s">
        <v>74</v>
      </c>
      <c r="C32" s="80"/>
      <c r="D32" s="81" t="s">
        <v>65</v>
      </c>
      <c r="E32" s="82" t="n">
        <f aca="false">1500*1.04</f>
        <v>1560</v>
      </c>
      <c r="F32" s="83" t="n">
        <f aca="false">AVERAGE(E32:E34)</f>
        <v>1040</v>
      </c>
      <c r="G32" s="84" t="s">
        <v>66</v>
      </c>
    </row>
    <row r="33" customFormat="false" ht="53.25" hidden="false" customHeight="true" outlineLevel="0" collapsed="false">
      <c r="A33" s="44"/>
      <c r="B33" s="80"/>
      <c r="C33" s="80"/>
      <c r="D33" s="53" t="s">
        <v>67</v>
      </c>
      <c r="E33" s="70" t="n">
        <f aca="false">1000*1.04</f>
        <v>1040</v>
      </c>
      <c r="F33" s="76" t="e">
        <f aca="false">F32*'комм. предл. (структура нмц (2'!#ref!</f>
        <v>#VALUE!</v>
      </c>
      <c r="G33" s="77" t="s">
        <v>68</v>
      </c>
    </row>
    <row r="34" customFormat="false" ht="53.25" hidden="false" customHeight="true" outlineLevel="0" collapsed="false">
      <c r="A34" s="44"/>
      <c r="B34" s="80"/>
      <c r="C34" s="80"/>
      <c r="D34" s="78" t="s">
        <v>69</v>
      </c>
      <c r="E34" s="79" t="n">
        <f aca="false">500*1.04</f>
        <v>520</v>
      </c>
      <c r="F34" s="76"/>
      <c r="G34" s="77"/>
    </row>
    <row r="35" customFormat="false" ht="53.25" hidden="false" customHeight="true" outlineLevel="0" collapsed="false">
      <c r="A35" s="44" t="n">
        <v>7</v>
      </c>
      <c r="B35" s="80" t="s">
        <v>75</v>
      </c>
      <c r="C35" s="80"/>
      <c r="D35" s="81" t="s">
        <v>65</v>
      </c>
      <c r="E35" s="82" t="n">
        <f aca="false">5800*1.04</f>
        <v>6032</v>
      </c>
      <c r="F35" s="83" t="n">
        <f aca="false">AVERAGE(E35:E37)</f>
        <v>6968</v>
      </c>
      <c r="G35" s="84" t="s">
        <v>66</v>
      </c>
    </row>
    <row r="36" customFormat="false" ht="53.25" hidden="false" customHeight="true" outlineLevel="0" collapsed="false">
      <c r="A36" s="44"/>
      <c r="B36" s="80"/>
      <c r="C36" s="80"/>
      <c r="D36" s="53" t="s">
        <v>67</v>
      </c>
      <c r="E36" s="70" t="n">
        <f aca="false">7800*1.04</f>
        <v>8112</v>
      </c>
      <c r="F36" s="76" t="e">
        <f aca="false">F35*'комм. предл. (структура нмц (2'!#ref!</f>
        <v>#VALUE!</v>
      </c>
      <c r="G36" s="77" t="s">
        <v>68</v>
      </c>
    </row>
    <row r="37" customFormat="false" ht="53.25" hidden="false" customHeight="true" outlineLevel="0" collapsed="false">
      <c r="A37" s="44"/>
      <c r="B37" s="80"/>
      <c r="C37" s="80"/>
      <c r="D37" s="78" t="s">
        <v>69</v>
      </c>
      <c r="E37" s="79" t="n">
        <f aca="false">6500*1.04</f>
        <v>6760</v>
      </c>
      <c r="F37" s="76"/>
      <c r="G37" s="77"/>
    </row>
    <row r="38" customFormat="false" ht="16.5" hidden="false" customHeight="false" outlineLevel="0" collapsed="false">
      <c r="A38" s="44"/>
      <c r="B38" s="85"/>
      <c r="C38" s="85"/>
      <c r="D38" s="86"/>
      <c r="E38" s="87"/>
      <c r="F38" s="88" t="e">
        <f aca="false">F36+F33+F30+F27+F24+F21+F18</f>
        <v>#VALUE!</v>
      </c>
      <c r="G38" s="89"/>
    </row>
    <row r="39" customFormat="false" ht="54.75" hidden="false" customHeight="true" outlineLevel="0" collapsed="false">
      <c r="A39" s="44"/>
      <c r="B39" s="85"/>
      <c r="C39" s="85"/>
      <c r="D39" s="86"/>
      <c r="E39" s="87"/>
      <c r="F39" s="88"/>
      <c r="G39" s="89"/>
    </row>
    <row r="40" customFormat="false" ht="54.75" hidden="false" customHeight="true" outlineLevel="0" collapsed="false">
      <c r="A40" s="44"/>
      <c r="B40" s="85"/>
      <c r="C40" s="85"/>
      <c r="D40" s="86"/>
      <c r="E40" s="87"/>
      <c r="F40" s="88"/>
      <c r="G40" s="89"/>
    </row>
    <row r="41" customFormat="false" ht="54.75" hidden="false" customHeight="true" outlineLevel="0" collapsed="false">
      <c r="A41" s="44"/>
      <c r="B41" s="85"/>
      <c r="C41" s="85"/>
      <c r="D41" s="86"/>
      <c r="E41" s="87"/>
      <c r="F41" s="88"/>
      <c r="G41" s="89"/>
    </row>
    <row r="42" customFormat="false" ht="54.75" hidden="false" customHeight="true" outlineLevel="0" collapsed="false">
      <c r="A42" s="44"/>
      <c r="B42" s="85"/>
      <c r="C42" s="85"/>
      <c r="D42" s="86"/>
      <c r="E42" s="87"/>
      <c r="F42" s="88"/>
      <c r="G42" s="89"/>
    </row>
    <row r="43" customFormat="false" ht="54.75" hidden="false" customHeight="true" outlineLevel="0" collapsed="false">
      <c r="A43" s="44"/>
      <c r="B43" s="85"/>
      <c r="C43" s="85"/>
      <c r="D43" s="86"/>
      <c r="E43" s="87"/>
      <c r="F43" s="88"/>
      <c r="G43" s="89"/>
    </row>
    <row r="44" customFormat="false" ht="54.75" hidden="false" customHeight="true" outlineLevel="0" collapsed="false">
      <c r="A44" s="44"/>
      <c r="B44" s="85"/>
      <c r="C44" s="85"/>
      <c r="D44" s="86"/>
      <c r="E44" s="87"/>
      <c r="F44" s="88"/>
      <c r="G44" s="89"/>
    </row>
    <row r="45" customFormat="false" ht="54.75" hidden="false" customHeight="true" outlineLevel="0" collapsed="false">
      <c r="A45" s="44"/>
      <c r="B45" s="85"/>
      <c r="C45" s="85"/>
      <c r="D45" s="86"/>
      <c r="E45" s="87"/>
      <c r="F45" s="88"/>
      <c r="G45" s="89"/>
    </row>
    <row r="46" customFormat="false" ht="54.75" hidden="false" customHeight="true" outlineLevel="0" collapsed="false">
      <c r="A46" s="44"/>
      <c r="B46" s="85"/>
      <c r="C46" s="85"/>
      <c r="D46" s="86"/>
      <c r="E46" s="87"/>
      <c r="F46" s="88"/>
      <c r="G46" s="89"/>
    </row>
    <row r="47" customFormat="false" ht="54.75" hidden="false" customHeight="true" outlineLevel="0" collapsed="false">
      <c r="A47" s="44"/>
      <c r="B47" s="85"/>
      <c r="C47" s="85"/>
      <c r="D47" s="86"/>
      <c r="E47" s="87"/>
      <c r="F47" s="88"/>
      <c r="G47" s="89"/>
    </row>
    <row r="48" customFormat="false" ht="54.75" hidden="false" customHeight="true" outlineLevel="0" collapsed="false">
      <c r="A48" s="44"/>
      <c r="B48" s="85"/>
      <c r="C48" s="85"/>
      <c r="D48" s="86"/>
      <c r="E48" s="87"/>
      <c r="F48" s="88"/>
      <c r="G48" s="89"/>
    </row>
    <row r="49" customFormat="false" ht="54.75" hidden="false" customHeight="true" outlineLevel="0" collapsed="false">
      <c r="A49" s="44"/>
      <c r="B49" s="85"/>
      <c r="C49" s="85"/>
      <c r="D49" s="86"/>
      <c r="E49" s="87"/>
      <c r="F49" s="88"/>
      <c r="G49" s="89"/>
    </row>
    <row r="50" customFormat="false" ht="54.75" hidden="false" customHeight="true" outlineLevel="0" collapsed="false">
      <c r="A50" s="44"/>
      <c r="B50" s="85"/>
      <c r="C50" s="85"/>
      <c r="D50" s="86"/>
      <c r="E50" s="87"/>
      <c r="F50" s="88"/>
      <c r="G50" s="89"/>
    </row>
    <row r="51" customFormat="false" ht="54.75" hidden="false" customHeight="true" outlineLevel="0" collapsed="false">
      <c r="A51" s="44"/>
      <c r="B51" s="85"/>
      <c r="C51" s="85"/>
      <c r="D51" s="86"/>
      <c r="E51" s="87"/>
      <c r="F51" s="88"/>
      <c r="G51" s="89"/>
    </row>
    <row r="52" customFormat="false" ht="54.75" hidden="false" customHeight="true" outlineLevel="0" collapsed="false">
      <c r="A52" s="44"/>
      <c r="B52" s="85"/>
      <c r="C52" s="85"/>
      <c r="D52" s="86"/>
      <c r="E52" s="87"/>
      <c r="F52" s="88"/>
      <c r="G52" s="89"/>
    </row>
    <row r="53" customFormat="false" ht="54.75" hidden="false" customHeight="true" outlineLevel="0" collapsed="false">
      <c r="A53" s="44"/>
      <c r="B53" s="85"/>
      <c r="C53" s="85"/>
      <c r="D53" s="86"/>
      <c r="E53" s="87"/>
      <c r="F53" s="88"/>
      <c r="G53" s="89"/>
    </row>
    <row r="54" customFormat="false" ht="54.75" hidden="false" customHeight="true" outlineLevel="0" collapsed="false">
      <c r="A54" s="44"/>
      <c r="B54" s="85"/>
      <c r="C54" s="85"/>
      <c r="D54" s="86"/>
      <c r="E54" s="87"/>
      <c r="F54" s="88"/>
      <c r="G54" s="89"/>
    </row>
    <row r="55" customFormat="false" ht="54.75" hidden="false" customHeight="true" outlineLevel="0" collapsed="false">
      <c r="A55" s="44"/>
      <c r="B55" s="85"/>
      <c r="C55" s="85"/>
      <c r="D55" s="86"/>
      <c r="E55" s="87"/>
      <c r="F55" s="88"/>
      <c r="G55" s="89"/>
    </row>
    <row r="56" customFormat="false" ht="54.75" hidden="false" customHeight="true" outlineLevel="0" collapsed="false">
      <c r="A56" s="44"/>
      <c r="B56" s="85"/>
      <c r="C56" s="85"/>
      <c r="D56" s="86"/>
      <c r="E56" s="87"/>
      <c r="F56" s="88"/>
      <c r="G56" s="89"/>
    </row>
    <row r="57" customFormat="false" ht="54.75" hidden="false" customHeight="true" outlineLevel="0" collapsed="false">
      <c r="A57" s="44"/>
      <c r="B57" s="85"/>
      <c r="C57" s="85"/>
      <c r="D57" s="86"/>
      <c r="E57" s="87"/>
      <c r="F57" s="88"/>
      <c r="G57" s="89"/>
    </row>
    <row r="58" customFormat="false" ht="54.75" hidden="false" customHeight="true" outlineLevel="0" collapsed="false">
      <c r="A58" s="44"/>
      <c r="B58" s="85"/>
      <c r="C58" s="85"/>
      <c r="D58" s="86"/>
      <c r="E58" s="87"/>
      <c r="F58" s="88"/>
      <c r="G58" s="89"/>
    </row>
    <row r="59" customFormat="false" ht="54.75" hidden="false" customHeight="true" outlineLevel="0" collapsed="false">
      <c r="A59" s="44"/>
      <c r="B59" s="85"/>
      <c r="C59" s="85"/>
      <c r="D59" s="86"/>
      <c r="E59" s="87"/>
      <c r="F59" s="88"/>
      <c r="G59" s="89"/>
    </row>
    <row r="60" customFormat="false" ht="54.75" hidden="false" customHeight="true" outlineLevel="0" collapsed="false">
      <c r="A60" s="44"/>
      <c r="B60" s="85"/>
      <c r="C60" s="85"/>
      <c r="D60" s="86"/>
      <c r="E60" s="87"/>
      <c r="F60" s="88"/>
      <c r="G60" s="89"/>
    </row>
    <row r="61" customFormat="false" ht="54.75" hidden="false" customHeight="true" outlineLevel="0" collapsed="false">
      <c r="A61" s="44"/>
      <c r="B61" s="85"/>
      <c r="C61" s="85"/>
      <c r="D61" s="86"/>
      <c r="E61" s="87"/>
      <c r="F61" s="88"/>
      <c r="G61" s="89"/>
    </row>
    <row r="62" customFormat="false" ht="54.75" hidden="false" customHeight="true" outlineLevel="0" collapsed="false">
      <c r="A62" s="44"/>
      <c r="B62" s="85"/>
      <c r="C62" s="85"/>
      <c r="D62" s="86"/>
      <c r="E62" s="87"/>
      <c r="F62" s="88"/>
      <c r="G62" s="89"/>
    </row>
    <row r="63" customFormat="false" ht="54.75" hidden="false" customHeight="true" outlineLevel="0" collapsed="false">
      <c r="A63" s="44"/>
      <c r="B63" s="85"/>
      <c r="C63" s="85"/>
      <c r="D63" s="86"/>
      <c r="E63" s="87"/>
      <c r="F63" s="88"/>
      <c r="G63" s="89"/>
    </row>
    <row r="64" customFormat="false" ht="54.75" hidden="false" customHeight="true" outlineLevel="0" collapsed="false">
      <c r="A64" s="44"/>
      <c r="B64" s="85"/>
      <c r="C64" s="85"/>
      <c r="D64" s="86"/>
      <c r="E64" s="87"/>
      <c r="F64" s="88"/>
      <c r="G64" s="89"/>
    </row>
    <row r="65" customFormat="false" ht="54.75" hidden="false" customHeight="true" outlineLevel="0" collapsed="false">
      <c r="A65" s="44"/>
      <c r="B65" s="85"/>
      <c r="C65" s="85"/>
      <c r="D65" s="86"/>
      <c r="E65" s="87"/>
      <c r="F65" s="88"/>
      <c r="G65" s="89"/>
    </row>
    <row r="66" customFormat="false" ht="54.75" hidden="false" customHeight="true" outlineLevel="0" collapsed="false">
      <c r="A66" s="44"/>
      <c r="B66" s="85"/>
      <c r="C66" s="85"/>
      <c r="D66" s="86"/>
      <c r="E66" s="87"/>
      <c r="F66" s="88"/>
      <c r="G66" s="89"/>
    </row>
    <row r="67" customFormat="false" ht="54.75" hidden="false" customHeight="true" outlineLevel="0" collapsed="false">
      <c r="A67" s="44"/>
      <c r="B67" s="85"/>
      <c r="C67" s="85"/>
      <c r="D67" s="86"/>
      <c r="E67" s="87"/>
      <c r="F67" s="88"/>
      <c r="G67" s="89"/>
    </row>
    <row r="68" customFormat="false" ht="54.75" hidden="false" customHeight="true" outlineLevel="0" collapsed="false">
      <c r="A68" s="44"/>
      <c r="B68" s="85"/>
      <c r="C68" s="85"/>
      <c r="D68" s="86"/>
      <c r="E68" s="87"/>
      <c r="F68" s="88"/>
      <c r="G68" s="89"/>
    </row>
    <row r="69" customFormat="false" ht="54.75" hidden="false" customHeight="true" outlineLevel="0" collapsed="false">
      <c r="A69" s="44"/>
      <c r="B69" s="85"/>
      <c r="C69" s="85"/>
      <c r="D69" s="86"/>
      <c r="E69" s="87"/>
      <c r="F69" s="88"/>
      <c r="G69" s="89"/>
    </row>
    <row r="70" customFormat="false" ht="54.75" hidden="false" customHeight="true" outlineLevel="0" collapsed="false">
      <c r="A70" s="44"/>
      <c r="B70" s="85"/>
      <c r="C70" s="85"/>
      <c r="D70" s="86"/>
      <c r="E70" s="87"/>
      <c r="F70" s="88"/>
      <c r="G70" s="89"/>
    </row>
    <row r="71" customFormat="false" ht="54.75" hidden="false" customHeight="true" outlineLevel="0" collapsed="false">
      <c r="A71" s="44"/>
      <c r="B71" s="85"/>
      <c r="C71" s="85"/>
      <c r="D71" s="86"/>
      <c r="E71" s="87"/>
      <c r="F71" s="88"/>
      <c r="G71" s="89"/>
    </row>
    <row r="72" customFormat="false" ht="54.75" hidden="false" customHeight="true" outlineLevel="0" collapsed="false">
      <c r="A72" s="44"/>
      <c r="B72" s="85"/>
      <c r="C72" s="85"/>
      <c r="D72" s="86"/>
      <c r="E72" s="87"/>
      <c r="F72" s="88"/>
      <c r="G72" s="89"/>
    </row>
    <row r="73" customFormat="false" ht="54.75" hidden="false" customHeight="true" outlineLevel="0" collapsed="false">
      <c r="A73" s="44"/>
      <c r="B73" s="85"/>
      <c r="C73" s="85"/>
      <c r="D73" s="86"/>
      <c r="E73" s="87"/>
      <c r="F73" s="88"/>
      <c r="G73" s="89"/>
    </row>
    <row r="74" customFormat="false" ht="54.75" hidden="false" customHeight="true" outlineLevel="0" collapsed="false">
      <c r="A74" s="44"/>
      <c r="B74" s="85"/>
      <c r="C74" s="85"/>
      <c r="D74" s="86"/>
      <c r="E74" s="87"/>
      <c r="F74" s="88"/>
      <c r="G74" s="89"/>
    </row>
    <row r="75" customFormat="false" ht="54.75" hidden="false" customHeight="true" outlineLevel="0" collapsed="false">
      <c r="A75" s="44"/>
      <c r="B75" s="85"/>
      <c r="C75" s="85"/>
      <c r="D75" s="86"/>
      <c r="E75" s="87"/>
      <c r="F75" s="88"/>
      <c r="G75" s="89"/>
    </row>
    <row r="76" customFormat="false" ht="54.75" hidden="false" customHeight="true" outlineLevel="0" collapsed="false">
      <c r="A76" s="44"/>
      <c r="B76" s="85"/>
      <c r="C76" s="85"/>
      <c r="D76" s="86"/>
      <c r="E76" s="87"/>
      <c r="F76" s="88"/>
      <c r="G76" s="89"/>
    </row>
    <row r="77" customFormat="false" ht="54.75" hidden="false" customHeight="true" outlineLevel="0" collapsed="false">
      <c r="A77" s="44"/>
      <c r="B77" s="85"/>
      <c r="C77" s="85"/>
      <c r="D77" s="86"/>
      <c r="E77" s="87"/>
      <c r="F77" s="88"/>
      <c r="G77" s="89"/>
    </row>
    <row r="78" customFormat="false" ht="54.75" hidden="false" customHeight="true" outlineLevel="0" collapsed="false">
      <c r="A78" s="44"/>
      <c r="B78" s="85"/>
      <c r="C78" s="85"/>
      <c r="D78" s="86"/>
      <c r="E78" s="87"/>
      <c r="F78" s="88"/>
      <c r="G78" s="89"/>
    </row>
    <row r="79" customFormat="false" ht="54.75" hidden="false" customHeight="true" outlineLevel="0" collapsed="false">
      <c r="A79" s="44"/>
      <c r="B79" s="85"/>
      <c r="C79" s="85"/>
      <c r="D79" s="86"/>
      <c r="E79" s="87"/>
      <c r="F79" s="88"/>
      <c r="G79" s="89"/>
    </row>
    <row r="80" customFormat="false" ht="54.75" hidden="false" customHeight="true" outlineLevel="0" collapsed="false">
      <c r="A80" s="44"/>
      <c r="B80" s="85"/>
      <c r="C80" s="85"/>
      <c r="D80" s="86"/>
      <c r="E80" s="87"/>
      <c r="F80" s="88"/>
      <c r="G80" s="89"/>
    </row>
    <row r="81" customFormat="false" ht="54.75" hidden="false" customHeight="true" outlineLevel="0" collapsed="false">
      <c r="A81" s="44"/>
      <c r="B81" s="85"/>
      <c r="C81" s="85"/>
      <c r="D81" s="86"/>
      <c r="E81" s="87"/>
      <c r="F81" s="88"/>
      <c r="G81" s="89"/>
    </row>
    <row r="82" customFormat="false" ht="54.75" hidden="false" customHeight="true" outlineLevel="0" collapsed="false">
      <c r="A82" s="44"/>
      <c r="B82" s="85"/>
      <c r="C82" s="85"/>
      <c r="D82" s="86"/>
      <c r="E82" s="87"/>
      <c r="F82" s="88"/>
      <c r="G82" s="89"/>
    </row>
    <row r="83" customFormat="false" ht="54.75" hidden="false" customHeight="true" outlineLevel="0" collapsed="false">
      <c r="A83" s="44"/>
      <c r="B83" s="85"/>
      <c r="C83" s="85"/>
      <c r="D83" s="86"/>
      <c r="E83" s="87"/>
      <c r="F83" s="88"/>
      <c r="G83" s="89"/>
    </row>
    <row r="84" customFormat="false" ht="54.75" hidden="false" customHeight="true" outlineLevel="0" collapsed="false">
      <c r="A84" s="44"/>
      <c r="B84" s="85"/>
      <c r="C84" s="85"/>
      <c r="D84" s="86"/>
      <c r="E84" s="87"/>
      <c r="F84" s="88"/>
      <c r="G84" s="89"/>
    </row>
    <row r="85" customFormat="false" ht="54.75" hidden="false" customHeight="true" outlineLevel="0" collapsed="false">
      <c r="A85" s="44"/>
      <c r="B85" s="85"/>
      <c r="C85" s="85"/>
      <c r="D85" s="86"/>
      <c r="E85" s="87"/>
      <c r="F85" s="88"/>
      <c r="G85" s="89"/>
    </row>
    <row r="86" customFormat="false" ht="54.75" hidden="false" customHeight="true" outlineLevel="0" collapsed="false">
      <c r="A86" s="44"/>
      <c r="B86" s="85"/>
      <c r="C86" s="85"/>
      <c r="D86" s="86"/>
      <c r="E86" s="87"/>
      <c r="F86" s="88"/>
      <c r="G86" s="89"/>
    </row>
    <row r="87" customFormat="false" ht="54.75" hidden="false" customHeight="true" outlineLevel="0" collapsed="false">
      <c r="A87" s="44"/>
      <c r="B87" s="85"/>
      <c r="C87" s="85"/>
      <c r="D87" s="86"/>
      <c r="E87" s="87"/>
      <c r="F87" s="88"/>
      <c r="G87" s="89"/>
    </row>
    <row r="88" customFormat="false" ht="54.75" hidden="false" customHeight="true" outlineLevel="0" collapsed="false">
      <c r="A88" s="44"/>
      <c r="B88" s="85"/>
      <c r="C88" s="85"/>
      <c r="D88" s="86"/>
      <c r="E88" s="87"/>
      <c r="F88" s="88"/>
      <c r="G88" s="89"/>
    </row>
    <row r="89" customFormat="false" ht="54.75" hidden="false" customHeight="true" outlineLevel="0" collapsed="false">
      <c r="A89" s="44"/>
      <c r="B89" s="85"/>
      <c r="C89" s="85"/>
      <c r="D89" s="86"/>
      <c r="E89" s="87"/>
      <c r="F89" s="88"/>
      <c r="G89" s="89"/>
    </row>
    <row r="90" customFormat="false" ht="54.75" hidden="false" customHeight="true" outlineLevel="0" collapsed="false">
      <c r="A90" s="44"/>
      <c r="B90" s="85"/>
      <c r="C90" s="85"/>
      <c r="D90" s="86"/>
      <c r="E90" s="87"/>
      <c r="F90" s="88"/>
      <c r="G90" s="89"/>
    </row>
    <row r="91" customFormat="false" ht="54.75" hidden="false" customHeight="true" outlineLevel="0" collapsed="false">
      <c r="A91" s="44"/>
      <c r="B91" s="85"/>
      <c r="C91" s="85"/>
      <c r="D91" s="86"/>
      <c r="E91" s="87"/>
      <c r="F91" s="88"/>
      <c r="G91" s="89"/>
    </row>
    <row r="92" customFormat="false" ht="54.75" hidden="false" customHeight="true" outlineLevel="0" collapsed="false">
      <c r="A92" s="44"/>
      <c r="B92" s="85"/>
      <c r="C92" s="85"/>
      <c r="D92" s="86"/>
      <c r="E92" s="87"/>
      <c r="F92" s="88"/>
      <c r="G92" s="89"/>
    </row>
    <row r="93" customFormat="false" ht="54.75" hidden="false" customHeight="true" outlineLevel="0" collapsed="false">
      <c r="A93" s="44"/>
      <c r="B93" s="85"/>
      <c r="C93" s="85"/>
      <c r="D93" s="86"/>
      <c r="E93" s="87"/>
      <c r="F93" s="88"/>
      <c r="G93" s="89"/>
    </row>
    <row r="94" customFormat="false" ht="54.75" hidden="false" customHeight="true" outlineLevel="0" collapsed="false">
      <c r="A94" s="44"/>
      <c r="B94" s="85"/>
      <c r="C94" s="85"/>
      <c r="D94" s="86"/>
      <c r="E94" s="87"/>
      <c r="F94" s="88"/>
      <c r="G94" s="89"/>
    </row>
    <row r="95" customFormat="false" ht="54.75" hidden="false" customHeight="true" outlineLevel="0" collapsed="false">
      <c r="A95" s="44"/>
      <c r="B95" s="85"/>
      <c r="C95" s="85"/>
      <c r="D95" s="86"/>
      <c r="E95" s="87"/>
      <c r="F95" s="88"/>
      <c r="G95" s="89"/>
    </row>
    <row r="96" customFormat="false" ht="54.75" hidden="false" customHeight="true" outlineLevel="0" collapsed="false">
      <c r="A96" s="44"/>
      <c r="B96" s="85"/>
      <c r="C96" s="85"/>
      <c r="D96" s="86"/>
      <c r="E96" s="87"/>
      <c r="F96" s="88"/>
      <c r="G96" s="89"/>
    </row>
    <row r="97" customFormat="false" ht="54.75" hidden="false" customHeight="true" outlineLevel="0" collapsed="false">
      <c r="A97" s="44"/>
      <c r="B97" s="85"/>
      <c r="C97" s="85"/>
      <c r="D97" s="86"/>
      <c r="E97" s="87"/>
      <c r="F97" s="88"/>
      <c r="G97" s="89"/>
    </row>
    <row r="98" customFormat="false" ht="54.75" hidden="false" customHeight="true" outlineLevel="0" collapsed="false">
      <c r="A98" s="44"/>
      <c r="B98" s="85"/>
      <c r="C98" s="85"/>
      <c r="D98" s="86"/>
      <c r="E98" s="87"/>
      <c r="F98" s="88"/>
      <c r="G98" s="89"/>
    </row>
    <row r="99" customFormat="false" ht="54.75" hidden="false" customHeight="true" outlineLevel="0" collapsed="false">
      <c r="A99" s="44"/>
      <c r="B99" s="85"/>
      <c r="C99" s="85"/>
      <c r="D99" s="86"/>
      <c r="E99" s="87"/>
      <c r="F99" s="88"/>
      <c r="G99" s="89"/>
    </row>
    <row r="100" customFormat="false" ht="54.75" hidden="false" customHeight="true" outlineLevel="0" collapsed="false">
      <c r="A100" s="44"/>
      <c r="B100" s="85"/>
      <c r="C100" s="85"/>
      <c r="D100" s="86"/>
      <c r="E100" s="87"/>
      <c r="F100" s="88"/>
      <c r="G100" s="89"/>
    </row>
    <row r="101" customFormat="false" ht="54.75" hidden="false" customHeight="true" outlineLevel="0" collapsed="false">
      <c r="A101" s="44"/>
      <c r="B101" s="85"/>
      <c r="C101" s="85"/>
      <c r="D101" s="86"/>
      <c r="E101" s="87"/>
      <c r="F101" s="88"/>
      <c r="G101" s="89"/>
    </row>
    <row r="102" customFormat="false" ht="54.75" hidden="false" customHeight="true" outlineLevel="0" collapsed="false">
      <c r="A102" s="44"/>
      <c r="B102" s="85"/>
      <c r="C102" s="85"/>
      <c r="D102" s="86"/>
      <c r="E102" s="87"/>
      <c r="F102" s="88"/>
      <c r="G102" s="89"/>
    </row>
    <row r="103" customFormat="false" ht="54.75" hidden="false" customHeight="true" outlineLevel="0" collapsed="false">
      <c r="A103" s="44"/>
      <c r="B103" s="85"/>
      <c r="C103" s="85"/>
      <c r="D103" s="86"/>
      <c r="E103" s="87"/>
      <c r="F103" s="88"/>
      <c r="G103" s="89"/>
    </row>
    <row r="104" customFormat="false" ht="54.75" hidden="false" customHeight="true" outlineLevel="0" collapsed="false">
      <c r="A104" s="44"/>
      <c r="B104" s="85"/>
      <c r="C104" s="85"/>
      <c r="D104" s="86"/>
      <c r="E104" s="87"/>
      <c r="F104" s="88"/>
      <c r="G104" s="89"/>
    </row>
    <row r="105" customFormat="false" ht="54.75" hidden="false" customHeight="true" outlineLevel="0" collapsed="false">
      <c r="A105" s="44"/>
      <c r="B105" s="85"/>
      <c r="C105" s="85"/>
      <c r="D105" s="86"/>
      <c r="E105" s="87"/>
      <c r="F105" s="88"/>
      <c r="G105" s="89"/>
    </row>
    <row r="106" customFormat="false" ht="54.75" hidden="false" customHeight="true" outlineLevel="0" collapsed="false">
      <c r="A106" s="44"/>
      <c r="B106" s="85"/>
      <c r="C106" s="85"/>
      <c r="D106" s="86"/>
      <c r="E106" s="87"/>
      <c r="F106" s="88"/>
      <c r="G106" s="89"/>
    </row>
    <row r="107" customFormat="false" ht="54.75" hidden="false" customHeight="true" outlineLevel="0" collapsed="false">
      <c r="A107" s="44"/>
      <c r="B107" s="85"/>
      <c r="C107" s="85"/>
      <c r="D107" s="86"/>
      <c r="E107" s="87"/>
      <c r="F107" s="88"/>
      <c r="G107" s="89"/>
    </row>
    <row r="108" customFormat="false" ht="54.75" hidden="false" customHeight="true" outlineLevel="0" collapsed="false">
      <c r="A108" s="44"/>
      <c r="B108" s="85"/>
      <c r="C108" s="85"/>
      <c r="D108" s="86"/>
      <c r="E108" s="87"/>
      <c r="F108" s="88"/>
      <c r="G108" s="89"/>
    </row>
    <row r="109" customFormat="false" ht="54.75" hidden="false" customHeight="true" outlineLevel="0" collapsed="false">
      <c r="A109" s="44"/>
      <c r="B109" s="85"/>
      <c r="C109" s="85"/>
      <c r="D109" s="86"/>
      <c r="E109" s="87"/>
      <c r="F109" s="88"/>
      <c r="G109" s="89"/>
    </row>
    <row r="110" customFormat="false" ht="54.75" hidden="false" customHeight="true" outlineLevel="0" collapsed="false">
      <c r="A110" s="44"/>
      <c r="B110" s="85"/>
      <c r="C110" s="85"/>
      <c r="D110" s="86"/>
      <c r="E110" s="87"/>
      <c r="F110" s="88"/>
      <c r="G110" s="89"/>
    </row>
    <row r="111" customFormat="false" ht="54.75" hidden="false" customHeight="true" outlineLevel="0" collapsed="false">
      <c r="A111" s="44"/>
      <c r="B111" s="85"/>
      <c r="C111" s="85"/>
      <c r="D111" s="86"/>
      <c r="E111" s="87"/>
      <c r="F111" s="88"/>
      <c r="G111" s="89"/>
    </row>
    <row r="112" customFormat="false" ht="54.75" hidden="false" customHeight="true" outlineLevel="0" collapsed="false">
      <c r="A112" s="44"/>
      <c r="B112" s="85"/>
      <c r="C112" s="85"/>
      <c r="D112" s="86"/>
      <c r="E112" s="87"/>
      <c r="F112" s="88"/>
      <c r="G112" s="89"/>
    </row>
    <row r="113" customFormat="false" ht="54.75" hidden="false" customHeight="true" outlineLevel="0" collapsed="false">
      <c r="A113" s="44"/>
      <c r="B113" s="85"/>
      <c r="C113" s="85"/>
      <c r="D113" s="86"/>
      <c r="E113" s="87"/>
      <c r="F113" s="88"/>
      <c r="G113" s="89"/>
    </row>
    <row r="114" customFormat="false" ht="54.75" hidden="false" customHeight="true" outlineLevel="0" collapsed="false">
      <c r="A114" s="44"/>
      <c r="B114" s="85"/>
      <c r="C114" s="85"/>
      <c r="D114" s="86"/>
      <c r="E114" s="87"/>
      <c r="F114" s="88"/>
      <c r="G114" s="89"/>
    </row>
    <row r="115" customFormat="false" ht="54.75" hidden="false" customHeight="true" outlineLevel="0" collapsed="false">
      <c r="A115" s="44"/>
      <c r="B115" s="85"/>
      <c r="C115" s="85"/>
      <c r="D115" s="86"/>
      <c r="E115" s="87"/>
      <c r="F115" s="88"/>
      <c r="G115" s="89"/>
    </row>
    <row r="116" customFormat="false" ht="54.75" hidden="false" customHeight="true" outlineLevel="0" collapsed="false">
      <c r="A116" s="44"/>
      <c r="B116" s="85"/>
      <c r="C116" s="85"/>
      <c r="D116" s="86"/>
      <c r="E116" s="87"/>
      <c r="F116" s="88"/>
      <c r="G116" s="89"/>
    </row>
    <row r="117" customFormat="false" ht="54.75" hidden="false" customHeight="true" outlineLevel="0" collapsed="false">
      <c r="A117" s="44"/>
      <c r="B117" s="85"/>
      <c r="C117" s="85"/>
      <c r="D117" s="86"/>
      <c r="E117" s="87"/>
      <c r="F117" s="88"/>
      <c r="G117" s="89"/>
    </row>
    <row r="118" customFormat="false" ht="54.75" hidden="false" customHeight="true" outlineLevel="0" collapsed="false">
      <c r="A118" s="44"/>
      <c r="B118" s="85"/>
      <c r="C118" s="85"/>
      <c r="D118" s="86"/>
      <c r="E118" s="87"/>
      <c r="F118" s="88"/>
      <c r="G118" s="89"/>
    </row>
    <row r="119" customFormat="false" ht="54.75" hidden="false" customHeight="true" outlineLevel="0" collapsed="false">
      <c r="A119" s="44"/>
      <c r="B119" s="85"/>
      <c r="C119" s="85"/>
      <c r="D119" s="86"/>
      <c r="E119" s="87"/>
      <c r="F119" s="88"/>
      <c r="G119" s="89"/>
    </row>
    <row r="120" customFormat="false" ht="54.75" hidden="false" customHeight="true" outlineLevel="0" collapsed="false">
      <c r="A120" s="44"/>
      <c r="B120" s="85"/>
      <c r="C120" s="85"/>
      <c r="D120" s="86"/>
      <c r="E120" s="87"/>
      <c r="F120" s="88"/>
      <c r="G120" s="89"/>
    </row>
    <row r="121" customFormat="false" ht="54.75" hidden="false" customHeight="true" outlineLevel="0" collapsed="false">
      <c r="A121" s="44"/>
      <c r="B121" s="85"/>
      <c r="C121" s="85"/>
      <c r="D121" s="86"/>
      <c r="E121" s="87"/>
      <c r="F121" s="88"/>
      <c r="G121" s="89"/>
    </row>
    <row r="122" customFormat="false" ht="54.75" hidden="false" customHeight="true" outlineLevel="0" collapsed="false">
      <c r="A122" s="44"/>
      <c r="B122" s="85"/>
      <c r="C122" s="85"/>
      <c r="D122" s="86"/>
      <c r="E122" s="87"/>
      <c r="F122" s="88"/>
      <c r="G122" s="89"/>
    </row>
    <row r="123" customFormat="false" ht="54.75" hidden="false" customHeight="true" outlineLevel="0" collapsed="false">
      <c r="A123" s="44"/>
      <c r="B123" s="85"/>
      <c r="C123" s="85"/>
      <c r="D123" s="86"/>
      <c r="E123" s="87"/>
      <c r="F123" s="88"/>
      <c r="G123" s="89"/>
    </row>
    <row r="124" customFormat="false" ht="54.75" hidden="false" customHeight="true" outlineLevel="0" collapsed="false">
      <c r="A124" s="44"/>
      <c r="B124" s="85"/>
      <c r="C124" s="85"/>
      <c r="D124" s="86"/>
      <c r="E124" s="87"/>
      <c r="F124" s="88"/>
      <c r="G124" s="89"/>
    </row>
    <row r="125" customFormat="false" ht="54.75" hidden="false" customHeight="true" outlineLevel="0" collapsed="false">
      <c r="A125" s="44"/>
      <c r="B125" s="85"/>
      <c r="C125" s="85"/>
      <c r="D125" s="86"/>
      <c r="E125" s="87"/>
      <c r="F125" s="88"/>
      <c r="G125" s="89"/>
    </row>
    <row r="126" customFormat="false" ht="54.75" hidden="false" customHeight="true" outlineLevel="0" collapsed="false">
      <c r="A126" s="44"/>
      <c r="B126" s="85"/>
      <c r="C126" s="85"/>
      <c r="D126" s="86"/>
      <c r="E126" s="87"/>
      <c r="F126" s="88"/>
      <c r="G126" s="89"/>
    </row>
    <row r="127" customFormat="false" ht="54.75" hidden="false" customHeight="true" outlineLevel="0" collapsed="false">
      <c r="A127" s="44"/>
      <c r="B127" s="85"/>
      <c r="C127" s="85"/>
      <c r="D127" s="86"/>
      <c r="E127" s="87"/>
      <c r="F127" s="88"/>
      <c r="G127" s="89"/>
    </row>
    <row r="128" customFormat="false" ht="54.75" hidden="false" customHeight="true" outlineLevel="0" collapsed="false">
      <c r="A128" s="44"/>
      <c r="B128" s="85"/>
      <c r="C128" s="85"/>
      <c r="D128" s="86"/>
      <c r="E128" s="87"/>
      <c r="F128" s="88"/>
      <c r="G128" s="89"/>
    </row>
    <row r="129" customFormat="false" ht="54.75" hidden="false" customHeight="true" outlineLevel="0" collapsed="false">
      <c r="A129" s="44"/>
      <c r="B129" s="85"/>
      <c r="C129" s="85"/>
      <c r="D129" s="86"/>
      <c r="E129" s="87"/>
      <c r="F129" s="88"/>
      <c r="G129" s="89"/>
    </row>
    <row r="130" customFormat="false" ht="54.75" hidden="false" customHeight="true" outlineLevel="0" collapsed="false">
      <c r="A130" s="44"/>
      <c r="B130" s="85"/>
      <c r="C130" s="85"/>
      <c r="D130" s="86"/>
      <c r="E130" s="87"/>
      <c r="F130" s="88"/>
      <c r="G130" s="89"/>
    </row>
    <row r="131" customFormat="false" ht="54.75" hidden="false" customHeight="true" outlineLevel="0" collapsed="false">
      <c r="A131" s="44"/>
      <c r="B131" s="85"/>
      <c r="C131" s="85"/>
      <c r="D131" s="86"/>
      <c r="E131" s="87"/>
      <c r="F131" s="88"/>
      <c r="G131" s="89"/>
    </row>
    <row r="132" customFormat="false" ht="54.75" hidden="false" customHeight="true" outlineLevel="0" collapsed="false">
      <c r="A132" s="44"/>
      <c r="B132" s="85"/>
      <c r="C132" s="85"/>
      <c r="D132" s="86"/>
      <c r="E132" s="87"/>
      <c r="F132" s="88"/>
      <c r="G132" s="89"/>
    </row>
    <row r="133" customFormat="false" ht="16.5" hidden="false" customHeight="false" outlineLevel="0" collapsed="false">
      <c r="A133" s="44"/>
      <c r="B133" s="46"/>
      <c r="C133" s="46"/>
      <c r="D133" s="46"/>
      <c r="E133" s="47"/>
      <c r="F133" s="48"/>
      <c r="G133" s="44"/>
    </row>
    <row r="134" customFormat="false" ht="16.5" hidden="false" customHeight="false" outlineLevel="0" collapsed="false">
      <c r="A134" s="44"/>
      <c r="B134" s="46"/>
      <c r="C134" s="46"/>
      <c r="D134" s="46"/>
      <c r="E134" s="47"/>
      <c r="F134" s="48"/>
      <c r="G134" s="44"/>
    </row>
    <row r="135" customFormat="false" ht="16.5" hidden="false" customHeight="false" outlineLevel="0" collapsed="false">
      <c r="A135" s="90"/>
      <c r="B135" s="90" t="s">
        <v>76</v>
      </c>
      <c r="C135" s="90"/>
      <c r="D135" s="90"/>
      <c r="E135" s="91"/>
      <c r="F135" s="92"/>
      <c r="G135" s="90"/>
    </row>
    <row r="136" customFormat="false" ht="16.5" hidden="false" customHeight="false" outlineLevel="0" collapsed="false">
      <c r="A136" s="90"/>
      <c r="B136" s="90" t="s">
        <v>77</v>
      </c>
      <c r="C136" s="90"/>
      <c r="D136" s="90"/>
      <c r="E136" s="93"/>
      <c r="F136" s="92" t="s">
        <v>78</v>
      </c>
      <c r="G136" s="90"/>
    </row>
    <row r="137" customFormat="false" ht="16.5" hidden="false" customHeight="false" outlineLevel="0" collapsed="false">
      <c r="A137" s="90"/>
      <c r="B137" s="90"/>
      <c r="C137" s="90"/>
      <c r="D137" s="90"/>
      <c r="E137" s="91"/>
      <c r="F137" s="92"/>
      <c r="G137" s="90"/>
    </row>
    <row r="138" customFormat="false" ht="16.5" hidden="false" customHeight="false" outlineLevel="0" collapsed="false">
      <c r="A138" s="44"/>
      <c r="B138" s="44"/>
      <c r="C138" s="44"/>
      <c r="D138" s="44"/>
      <c r="E138" s="47"/>
      <c r="F138" s="48"/>
      <c r="G138" s="44"/>
    </row>
    <row r="139" customFormat="false" ht="16.5" hidden="false" customHeight="false" outlineLevel="0" collapsed="false">
      <c r="A139" s="44"/>
      <c r="B139" s="44"/>
      <c r="C139" s="44"/>
      <c r="D139" s="44"/>
      <c r="E139" s="47"/>
      <c r="F139" s="48"/>
      <c r="G139" s="44"/>
    </row>
  </sheetData>
  <autoFilter ref="A16:K37">
    <filterColumn colId="0" hiddenButton="1"/>
  </autoFilter>
  <mergeCells count="34">
    <mergeCell ref="B1:G1"/>
    <mergeCell ref="B2:G2"/>
    <mergeCell ref="B4:G4"/>
    <mergeCell ref="D6:G6"/>
    <mergeCell ref="D7:G7"/>
    <mergeCell ref="D8:G8"/>
    <mergeCell ref="D9:E9"/>
    <mergeCell ref="F9:G9"/>
    <mergeCell ref="B10:G10"/>
    <mergeCell ref="B11:G11"/>
    <mergeCell ref="B12:G12"/>
    <mergeCell ref="B14:G14"/>
    <mergeCell ref="B16:C16"/>
    <mergeCell ref="B17:C19"/>
    <mergeCell ref="F18:F19"/>
    <mergeCell ref="G18:G19"/>
    <mergeCell ref="B20:C22"/>
    <mergeCell ref="F21:F22"/>
    <mergeCell ref="G21:G22"/>
    <mergeCell ref="B23:C25"/>
    <mergeCell ref="F24:F25"/>
    <mergeCell ref="G24:G25"/>
    <mergeCell ref="B26:C28"/>
    <mergeCell ref="F27:F28"/>
    <mergeCell ref="G27:G28"/>
    <mergeCell ref="B29:C31"/>
    <mergeCell ref="F30:F31"/>
    <mergeCell ref="G30:G31"/>
    <mergeCell ref="B32:C34"/>
    <mergeCell ref="F33:F34"/>
    <mergeCell ref="G33:G34"/>
    <mergeCell ref="B35:C37"/>
    <mergeCell ref="F36:F37"/>
    <mergeCell ref="G36:G37"/>
  </mergeCells>
  <printOptions headings="false" gridLines="false" gridLinesSet="true" horizontalCentered="false" verticalCentered="false"/>
  <pageMargins left="0.7875" right="0.196527777777778" top="0.39375" bottom="0.3937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175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/>
  <cp:lastPrinted>2026-10-30T02:59:48Z</cp:lastPrinted>
  <dcterms:modified xsi:type="dcterms:W3CDTF">2026-10-30T17:39:32Z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