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vgeniy.hodakovsky\Desktop\Конкурсы МССС\1.9. НВЛ. Временное ЭС 10 кВ\"/>
    </mc:Choice>
  </mc:AlternateContent>
  <xr:revisionPtr revIDLastSave="0" documentId="13_ncr:1_{C9D1985C-05E8-4D91-99BD-D41F348A1161}" xr6:coauthVersionLast="36" xr6:coauthVersionMax="36" xr10:uidLastSave="{00000000-0000-0000-0000-000000000000}"/>
  <bookViews>
    <workbookView xWindow="0" yWindow="0" windowWidth="28800" windowHeight="12225" tabRatio="574" xr2:uid="{00000000-000D-0000-FFFF-FFFF00000000}"/>
  </bookViews>
  <sheets>
    <sheet name="График для ТЗ" sheetId="17" r:id="rId1"/>
    <sheet name="График по ПП" sheetId="1" state="hidden" r:id="rId2"/>
    <sheet name="Стоимость (2)" sheetId="15" state="hidden" r:id="rId3"/>
    <sheet name="Люди (2)" sheetId="16" state="hidden" r:id="rId4"/>
    <sheet name="МТО сводка по подрядчикам" sheetId="9" state="hidden" r:id="rId5"/>
    <sheet name="Лист1" sheetId="10" state="hidden" r:id="rId6"/>
    <sheet name="Лист2" sheetId="11" state="hidden" r:id="rId7"/>
  </sheets>
  <definedNames>
    <definedName name="_xlnm._FilterDatabase" localSheetId="5" hidden="1">Лист1!$B$5:$O$43</definedName>
    <definedName name="_xlnm._FilterDatabase" localSheetId="6" hidden="1">Лист2!$A$4:$AY$72</definedName>
    <definedName name="_xlnm.Print_Titles" localSheetId="0">'График для ТЗ'!$3:$3</definedName>
    <definedName name="_xlnm.Print_Titles" localSheetId="1">'График по ПП'!$4:$6</definedName>
    <definedName name="_xlnm.Print_Area" localSheetId="0">'График для ТЗ'!$A$1:$F$9</definedName>
    <definedName name="_xlnm.Print_Area" localSheetId="5">Лист1!$A$2:$M$19</definedName>
    <definedName name="_xlnm.Print_Area" localSheetId="3">'Люди (2)'!$B$2:$N$14</definedName>
    <definedName name="_xlnm.Print_Area" localSheetId="2">'Стоимость (2)'!$A$1:$P$18</definedName>
  </definedNames>
  <calcPr calcId="191029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N14" i="16" l="1"/>
  <c r="M14" i="16"/>
  <c r="L14" i="16"/>
  <c r="K14" i="16"/>
  <c r="J14" i="16"/>
  <c r="I14" i="16"/>
  <c r="H14" i="16"/>
  <c r="G14" i="16"/>
  <c r="F14" i="16"/>
  <c r="E14" i="16"/>
  <c r="D14" i="16"/>
  <c r="C14" i="16"/>
  <c r="B14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N8" i="16"/>
  <c r="M8" i="16"/>
  <c r="L8" i="16"/>
  <c r="K8" i="16"/>
  <c r="J8" i="16"/>
  <c r="I8" i="16"/>
  <c r="H8" i="16"/>
  <c r="G8" i="16"/>
  <c r="F8" i="16"/>
  <c r="E8" i="16"/>
  <c r="D8" i="16"/>
  <c r="C8" i="16"/>
  <c r="B8" i="16"/>
  <c r="N7" i="16"/>
  <c r="M7" i="16"/>
  <c r="L7" i="16"/>
  <c r="K7" i="16"/>
  <c r="I7" i="16"/>
  <c r="G7" i="16"/>
  <c r="F7" i="16"/>
  <c r="E7" i="16"/>
  <c r="D7" i="16"/>
  <c r="C7" i="16"/>
  <c r="B7" i="16"/>
  <c r="N6" i="16"/>
  <c r="M6" i="16"/>
  <c r="L6" i="16"/>
  <c r="K6" i="16"/>
  <c r="J6" i="16"/>
  <c r="I6" i="16"/>
  <c r="H6" i="16"/>
  <c r="G6" i="16"/>
  <c r="F6" i="16"/>
  <c r="E6" i="16"/>
  <c r="D6" i="16"/>
  <c r="C6" i="16"/>
  <c r="B6" i="16"/>
  <c r="P15" i="15"/>
  <c r="O15" i="15"/>
  <c r="N15" i="15"/>
  <c r="M15" i="15"/>
  <c r="L15" i="15"/>
  <c r="K15" i="15"/>
  <c r="J15" i="15"/>
  <c r="I15" i="15"/>
  <c r="H15" i="15"/>
  <c r="G15" i="15"/>
  <c r="F15" i="15"/>
  <c r="E15" i="15"/>
  <c r="B15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B14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B13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B12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B11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B10" i="15"/>
  <c r="P9" i="15"/>
  <c r="O9" i="15"/>
  <c r="N9" i="15"/>
  <c r="M9" i="15"/>
  <c r="L9" i="15"/>
  <c r="K9" i="15"/>
  <c r="J9" i="15"/>
  <c r="I9" i="15"/>
  <c r="H9" i="15"/>
  <c r="G9" i="15"/>
  <c r="F9" i="15"/>
  <c r="E9" i="15"/>
  <c r="B9" i="15"/>
  <c r="P8" i="15"/>
  <c r="O8" i="15"/>
  <c r="N8" i="15"/>
  <c r="M8" i="15"/>
  <c r="L8" i="15"/>
  <c r="K8" i="15"/>
  <c r="J8" i="15"/>
  <c r="I8" i="15"/>
  <c r="H8" i="15"/>
  <c r="G8" i="15"/>
  <c r="F8" i="15"/>
  <c r="E8" i="15"/>
  <c r="B8" i="15"/>
  <c r="P7" i="15"/>
  <c r="O7" i="15"/>
  <c r="N7" i="15"/>
  <c r="M7" i="15"/>
  <c r="L7" i="15"/>
  <c r="K7" i="15"/>
  <c r="J7" i="15"/>
  <c r="I7" i="15"/>
  <c r="H7" i="15"/>
  <c r="G7" i="15"/>
  <c r="F7" i="15"/>
  <c r="E7" i="15"/>
  <c r="B7" i="15"/>
  <c r="P6" i="15"/>
  <c r="O6" i="15"/>
  <c r="N6" i="15"/>
  <c r="M6" i="15"/>
  <c r="L6" i="15"/>
  <c r="K6" i="15"/>
  <c r="J6" i="15"/>
  <c r="I6" i="15"/>
  <c r="H6" i="15"/>
  <c r="G6" i="15"/>
  <c r="F6" i="15"/>
  <c r="E6" i="15"/>
  <c r="B6" i="15"/>
  <c r="P5" i="15"/>
  <c r="O5" i="15"/>
  <c r="N5" i="15"/>
  <c r="M5" i="15"/>
  <c r="L5" i="15"/>
  <c r="K5" i="15"/>
  <c r="J5" i="15"/>
  <c r="I5" i="15"/>
  <c r="H5" i="15"/>
  <c r="G5" i="15"/>
  <c r="F5" i="15"/>
  <c r="E5" i="15"/>
  <c r="B5" i="15"/>
  <c r="E5" i="16" l="1"/>
  <c r="M5" i="16"/>
  <c r="I5" i="16"/>
  <c r="H5" i="16"/>
  <c r="C5" i="16"/>
  <c r="K5" i="16"/>
  <c r="J5" i="16"/>
  <c r="F5" i="16"/>
  <c r="N5" i="16"/>
  <c r="D5" i="16"/>
  <c r="L5" i="16"/>
  <c r="G5" i="16"/>
  <c r="L16" i="15"/>
  <c r="C8" i="15"/>
  <c r="C12" i="15"/>
  <c r="C13" i="15"/>
  <c r="E16" i="15"/>
  <c r="M16" i="15"/>
  <c r="F16" i="15"/>
  <c r="N16" i="15"/>
  <c r="C10" i="15"/>
  <c r="C11" i="15"/>
  <c r="C7" i="15"/>
  <c r="C15" i="15"/>
  <c r="I16" i="15"/>
  <c r="C6" i="15"/>
  <c r="C9" i="15"/>
  <c r="H16" i="15"/>
  <c r="P16" i="15"/>
  <c r="J16" i="15"/>
  <c r="C14" i="15"/>
  <c r="K16" i="15"/>
  <c r="G16" i="15"/>
  <c r="O16" i="15"/>
  <c r="L17" i="15" l="1"/>
  <c r="I17" i="15"/>
  <c r="C16" i="15"/>
  <c r="O17" i="15"/>
  <c r="F17" i="15"/>
  <c r="AA182" i="11"/>
  <c r="AB182" i="11" s="1"/>
  <c r="R143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P128" i="11"/>
  <c r="T125" i="11"/>
  <c r="V124" i="11"/>
  <c r="AD113" i="11"/>
  <c r="Z113" i="11"/>
  <c r="V113" i="11"/>
  <c r="R113" i="11"/>
  <c r="N109" i="11"/>
  <c r="P109" i="11"/>
  <c r="Z109" i="11"/>
  <c r="AB109" i="11"/>
  <c r="AF106" i="11"/>
  <c r="AD106" i="11"/>
  <c r="AB106" i="11"/>
  <c r="Z106" i="11"/>
  <c r="G9" i="9"/>
  <c r="K9" i="9"/>
  <c r="E9" i="9"/>
  <c r="F9" i="9"/>
  <c r="J9" i="9"/>
  <c r="O9" i="9"/>
  <c r="D9" i="9"/>
  <c r="H9" i="9"/>
  <c r="L9" i="9"/>
  <c r="I9" i="9"/>
  <c r="J8" i="9"/>
  <c r="C5" i="9"/>
  <c r="G5" i="9"/>
  <c r="K5" i="9"/>
  <c r="O5" i="9"/>
  <c r="F8" i="9"/>
  <c r="M5" i="9"/>
  <c r="E5" i="9"/>
  <c r="I5" i="9"/>
  <c r="I8" i="9"/>
  <c r="D5" i="9"/>
  <c r="Q5" i="9" s="1"/>
  <c r="R5" i="9" s="1"/>
  <c r="H5" i="9"/>
  <c r="L5" i="9"/>
  <c r="F5" i="9"/>
  <c r="J5" i="9"/>
  <c r="N5" i="9"/>
  <c r="N8" i="9"/>
  <c r="O8" i="9"/>
  <c r="H8" i="9"/>
  <c r="E8" i="9"/>
  <c r="M8" i="9"/>
  <c r="L8" i="9"/>
  <c r="C9" i="9"/>
  <c r="K8" i="9"/>
  <c r="G8" i="9"/>
  <c r="D8" i="9"/>
  <c r="C8" i="9"/>
  <c r="P82" i="11"/>
  <c r="U80" i="11"/>
  <c r="V80" i="11" s="1"/>
  <c r="S80" i="11"/>
  <c r="T80" i="11" s="1"/>
  <c r="Q80" i="11"/>
  <c r="R80" i="11" s="1"/>
  <c r="O80" i="11"/>
  <c r="P80" i="11" s="1"/>
  <c r="P77" i="11"/>
  <c r="W76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J136" i="11"/>
  <c r="L136" i="11"/>
  <c r="N136" i="11"/>
  <c r="P136" i="11"/>
  <c r="R136" i="11"/>
  <c r="T136" i="11"/>
  <c r="V136" i="11"/>
  <c r="X136" i="11"/>
  <c r="Z136" i="11"/>
  <c r="AB136" i="11"/>
  <c r="AD136" i="11"/>
  <c r="AF136" i="11"/>
  <c r="J137" i="11"/>
  <c r="L137" i="11"/>
  <c r="N137" i="11"/>
  <c r="P137" i="11"/>
  <c r="R137" i="11"/>
  <c r="T137" i="11"/>
  <c r="V137" i="11"/>
  <c r="X137" i="11"/>
  <c r="Z137" i="11"/>
  <c r="AB137" i="11"/>
  <c r="AD137" i="11"/>
  <c r="AF137" i="11"/>
  <c r="J138" i="11"/>
  <c r="L138" i="11"/>
  <c r="N138" i="11"/>
  <c r="P138" i="11"/>
  <c r="R138" i="11"/>
  <c r="T138" i="11"/>
  <c r="V138" i="11"/>
  <c r="X138" i="11"/>
  <c r="Z138" i="11"/>
  <c r="AB138" i="11"/>
  <c r="AD138" i="11"/>
  <c r="AF138" i="11"/>
  <c r="J139" i="11"/>
  <c r="L139" i="11"/>
  <c r="N139" i="11"/>
  <c r="P139" i="11"/>
  <c r="R139" i="11"/>
  <c r="T139" i="11"/>
  <c r="V139" i="11"/>
  <c r="X139" i="11"/>
  <c r="Z139" i="11"/>
  <c r="AB139" i="11"/>
  <c r="AD139" i="11"/>
  <c r="AF139" i="11"/>
  <c r="J140" i="11"/>
  <c r="L140" i="11"/>
  <c r="N140" i="11"/>
  <c r="P140" i="11"/>
  <c r="R140" i="11"/>
  <c r="T140" i="11"/>
  <c r="V140" i="11"/>
  <c r="X140" i="11"/>
  <c r="Z140" i="11"/>
  <c r="AB140" i="11"/>
  <c r="AD140" i="11"/>
  <c r="AF140" i="11"/>
  <c r="J141" i="11"/>
  <c r="L141" i="11"/>
  <c r="N141" i="11"/>
  <c r="P141" i="11"/>
  <c r="R141" i="11"/>
  <c r="T141" i="11"/>
  <c r="V141" i="11"/>
  <c r="X141" i="11"/>
  <c r="Z141" i="11"/>
  <c r="AB141" i="11"/>
  <c r="AD141" i="11"/>
  <c r="AF141" i="11"/>
  <c r="J142" i="11"/>
  <c r="L142" i="11"/>
  <c r="N142" i="11"/>
  <c r="P142" i="11"/>
  <c r="R142" i="11"/>
  <c r="T142" i="11"/>
  <c r="V142" i="11"/>
  <c r="X142" i="11"/>
  <c r="Z142" i="11"/>
  <c r="AB142" i="11"/>
  <c r="AD142" i="11"/>
  <c r="AF142" i="11"/>
  <c r="J143" i="11"/>
  <c r="L143" i="11"/>
  <c r="N143" i="11"/>
  <c r="P143" i="11"/>
  <c r="T143" i="11"/>
  <c r="V143" i="11"/>
  <c r="X143" i="11"/>
  <c r="Z143" i="11"/>
  <c r="AB143" i="11"/>
  <c r="AD143" i="11"/>
  <c r="AF143" i="11"/>
  <c r="J144" i="11"/>
  <c r="L144" i="11"/>
  <c r="N144" i="11"/>
  <c r="P144" i="11"/>
  <c r="R144" i="11"/>
  <c r="T144" i="11"/>
  <c r="V144" i="11"/>
  <c r="X144" i="11"/>
  <c r="Z144" i="11"/>
  <c r="AB144" i="11"/>
  <c r="AD144" i="11"/>
  <c r="AF144" i="11"/>
  <c r="J145" i="11"/>
  <c r="L145" i="11"/>
  <c r="N145" i="11"/>
  <c r="P145" i="11"/>
  <c r="R145" i="11"/>
  <c r="T145" i="11"/>
  <c r="V145" i="11"/>
  <c r="X145" i="11"/>
  <c r="Z145" i="11"/>
  <c r="AB145" i="11"/>
  <c r="AD145" i="11"/>
  <c r="AF145" i="11"/>
  <c r="J146" i="11"/>
  <c r="L146" i="11"/>
  <c r="N146" i="11"/>
  <c r="P146" i="11"/>
  <c r="R146" i="11"/>
  <c r="T146" i="11"/>
  <c r="V146" i="11"/>
  <c r="X146" i="11"/>
  <c r="Z146" i="11"/>
  <c r="AB146" i="11"/>
  <c r="AD146" i="11"/>
  <c r="AF146" i="11"/>
  <c r="J147" i="11"/>
  <c r="L147" i="11"/>
  <c r="N147" i="11"/>
  <c r="P147" i="11"/>
  <c r="R147" i="11"/>
  <c r="T147" i="11"/>
  <c r="V147" i="11"/>
  <c r="X147" i="11"/>
  <c r="Z147" i="11"/>
  <c r="AB147" i="11"/>
  <c r="AD147" i="11"/>
  <c r="AF147" i="11"/>
  <c r="J148" i="11"/>
  <c r="L148" i="11"/>
  <c r="N148" i="11"/>
  <c r="P148" i="11"/>
  <c r="R148" i="11"/>
  <c r="T148" i="11"/>
  <c r="V148" i="11"/>
  <c r="X148" i="11"/>
  <c r="Z148" i="11"/>
  <c r="AB148" i="11"/>
  <c r="AD148" i="11"/>
  <c r="AF148" i="11"/>
  <c r="J149" i="11"/>
  <c r="L149" i="11"/>
  <c r="N149" i="11"/>
  <c r="P149" i="11"/>
  <c r="R149" i="11"/>
  <c r="T149" i="11"/>
  <c r="V149" i="11"/>
  <c r="X149" i="11"/>
  <c r="Z149" i="11"/>
  <c r="AB149" i="11"/>
  <c r="AD149" i="11"/>
  <c r="AF149" i="11"/>
  <c r="J150" i="11"/>
  <c r="L150" i="11"/>
  <c r="N150" i="11"/>
  <c r="P150" i="11"/>
  <c r="R150" i="11"/>
  <c r="T150" i="11"/>
  <c r="V150" i="11"/>
  <c r="X150" i="11"/>
  <c r="Z150" i="11"/>
  <c r="AB150" i="11"/>
  <c r="AD150" i="11"/>
  <c r="AF150" i="11"/>
  <c r="J151" i="11"/>
  <c r="L151" i="11"/>
  <c r="N151" i="11"/>
  <c r="P151" i="11"/>
  <c r="R151" i="11"/>
  <c r="T151" i="11"/>
  <c r="V151" i="11"/>
  <c r="X151" i="11"/>
  <c r="Z151" i="11"/>
  <c r="AB151" i="11"/>
  <c r="AD151" i="11"/>
  <c r="AF151" i="11"/>
  <c r="J152" i="11"/>
  <c r="L152" i="11"/>
  <c r="N152" i="11"/>
  <c r="P152" i="11"/>
  <c r="R152" i="11"/>
  <c r="T152" i="11"/>
  <c r="V152" i="11"/>
  <c r="X152" i="11"/>
  <c r="Z152" i="11"/>
  <c r="AB152" i="11"/>
  <c r="AD152" i="11"/>
  <c r="AF152" i="11"/>
  <c r="J153" i="11"/>
  <c r="L153" i="11"/>
  <c r="N153" i="11"/>
  <c r="P153" i="11"/>
  <c r="R153" i="11"/>
  <c r="T153" i="11"/>
  <c r="V153" i="11"/>
  <c r="X153" i="11"/>
  <c r="Z153" i="11"/>
  <c r="AB153" i="11"/>
  <c r="AD153" i="11"/>
  <c r="AF153" i="11"/>
  <c r="J154" i="11"/>
  <c r="L154" i="11"/>
  <c r="N154" i="11"/>
  <c r="P154" i="11"/>
  <c r="R154" i="11"/>
  <c r="T154" i="11"/>
  <c r="V154" i="11"/>
  <c r="X154" i="11"/>
  <c r="Z154" i="11"/>
  <c r="AB154" i="11"/>
  <c r="AD154" i="11"/>
  <c r="AF154" i="11"/>
  <c r="J155" i="11"/>
  <c r="L155" i="11"/>
  <c r="N155" i="11"/>
  <c r="P155" i="11"/>
  <c r="R155" i="11"/>
  <c r="T155" i="11"/>
  <c r="V155" i="11"/>
  <c r="X155" i="11"/>
  <c r="Z155" i="11"/>
  <c r="AB155" i="11"/>
  <c r="AD155" i="11"/>
  <c r="AF155" i="11"/>
  <c r="J156" i="11"/>
  <c r="L156" i="11"/>
  <c r="N156" i="11"/>
  <c r="P156" i="11"/>
  <c r="R156" i="11"/>
  <c r="T156" i="11"/>
  <c r="V156" i="11"/>
  <c r="X156" i="11"/>
  <c r="Z156" i="11"/>
  <c r="AB156" i="11"/>
  <c r="AD156" i="11"/>
  <c r="AF156" i="11"/>
  <c r="J157" i="11"/>
  <c r="L157" i="11"/>
  <c r="N157" i="11"/>
  <c r="P157" i="11"/>
  <c r="R157" i="11"/>
  <c r="T157" i="11"/>
  <c r="V157" i="11"/>
  <c r="X157" i="11"/>
  <c r="Z157" i="11"/>
  <c r="AB157" i="11"/>
  <c r="AD157" i="11"/>
  <c r="AF157" i="11"/>
  <c r="J158" i="11"/>
  <c r="L158" i="11"/>
  <c r="N158" i="11"/>
  <c r="P158" i="11"/>
  <c r="R158" i="11"/>
  <c r="T158" i="11"/>
  <c r="V158" i="11"/>
  <c r="X158" i="11"/>
  <c r="Z158" i="11"/>
  <c r="AB158" i="11"/>
  <c r="AD158" i="11"/>
  <c r="AF158" i="11"/>
  <c r="J159" i="11"/>
  <c r="L159" i="11"/>
  <c r="N159" i="11"/>
  <c r="P159" i="11"/>
  <c r="R159" i="11"/>
  <c r="T159" i="11"/>
  <c r="V159" i="11"/>
  <c r="X159" i="11"/>
  <c r="Z159" i="11"/>
  <c r="AB159" i="11"/>
  <c r="AD159" i="11"/>
  <c r="AF159" i="11"/>
  <c r="J160" i="11"/>
  <c r="L160" i="11"/>
  <c r="N160" i="11"/>
  <c r="P160" i="11"/>
  <c r="R160" i="11"/>
  <c r="T160" i="11"/>
  <c r="V160" i="11"/>
  <c r="X160" i="11"/>
  <c r="Z160" i="11"/>
  <c r="AB160" i="11"/>
  <c r="AD160" i="11"/>
  <c r="AF160" i="11"/>
  <c r="J161" i="11"/>
  <c r="L161" i="11"/>
  <c r="N161" i="11"/>
  <c r="P161" i="11"/>
  <c r="R161" i="11"/>
  <c r="T161" i="11"/>
  <c r="V161" i="11"/>
  <c r="X161" i="11"/>
  <c r="Z161" i="11"/>
  <c r="AB161" i="11"/>
  <c r="AD161" i="11"/>
  <c r="AF161" i="11"/>
  <c r="J162" i="11"/>
  <c r="L162" i="11"/>
  <c r="N162" i="11"/>
  <c r="P162" i="11"/>
  <c r="R162" i="11"/>
  <c r="T162" i="11"/>
  <c r="V162" i="11"/>
  <c r="X162" i="11"/>
  <c r="Z162" i="11"/>
  <c r="AB162" i="11"/>
  <c r="AD162" i="11"/>
  <c r="AF162" i="11"/>
  <c r="J163" i="11"/>
  <c r="L163" i="11"/>
  <c r="N163" i="11"/>
  <c r="P163" i="11"/>
  <c r="R163" i="11"/>
  <c r="T163" i="11"/>
  <c r="V163" i="11"/>
  <c r="X163" i="11"/>
  <c r="Z163" i="11"/>
  <c r="AB163" i="11"/>
  <c r="AD163" i="11"/>
  <c r="AF163" i="11"/>
  <c r="J164" i="11"/>
  <c r="L164" i="11"/>
  <c r="N164" i="11"/>
  <c r="P164" i="11"/>
  <c r="R164" i="11"/>
  <c r="T164" i="11"/>
  <c r="V164" i="11"/>
  <c r="X164" i="11"/>
  <c r="Z164" i="11"/>
  <c r="AB164" i="11"/>
  <c r="AD164" i="11"/>
  <c r="AF164" i="11"/>
  <c r="J165" i="11"/>
  <c r="L165" i="11"/>
  <c r="N165" i="11"/>
  <c r="P165" i="11"/>
  <c r="R165" i="11"/>
  <c r="T165" i="11"/>
  <c r="V165" i="11"/>
  <c r="X165" i="11"/>
  <c r="Z165" i="11"/>
  <c r="AB165" i="11"/>
  <c r="AD165" i="11"/>
  <c r="AF165" i="11"/>
  <c r="J166" i="11"/>
  <c r="L166" i="11"/>
  <c r="N166" i="11"/>
  <c r="P166" i="11"/>
  <c r="R166" i="11"/>
  <c r="T166" i="11"/>
  <c r="V166" i="11"/>
  <c r="X166" i="11"/>
  <c r="Z166" i="11"/>
  <c r="AB166" i="11"/>
  <c r="AD166" i="11"/>
  <c r="AF166" i="11"/>
  <c r="J167" i="11"/>
  <c r="L167" i="11"/>
  <c r="N167" i="11"/>
  <c r="P167" i="11"/>
  <c r="R167" i="11"/>
  <c r="T167" i="11"/>
  <c r="V167" i="11"/>
  <c r="X167" i="11"/>
  <c r="Z167" i="11"/>
  <c r="AB167" i="11"/>
  <c r="AD167" i="11"/>
  <c r="AF167" i="11"/>
  <c r="J168" i="11"/>
  <c r="L168" i="11"/>
  <c r="N168" i="11"/>
  <c r="P168" i="11"/>
  <c r="R168" i="11"/>
  <c r="T168" i="11"/>
  <c r="V168" i="11"/>
  <c r="X168" i="11"/>
  <c r="Z168" i="11"/>
  <c r="AB168" i="11"/>
  <c r="AD168" i="11"/>
  <c r="AF168" i="11"/>
  <c r="J169" i="11"/>
  <c r="L169" i="11"/>
  <c r="N169" i="11"/>
  <c r="P169" i="11"/>
  <c r="R169" i="11"/>
  <c r="T169" i="11"/>
  <c r="V169" i="11"/>
  <c r="X169" i="11"/>
  <c r="Z169" i="11"/>
  <c r="AB169" i="11"/>
  <c r="AD169" i="11"/>
  <c r="AF169" i="11"/>
  <c r="J170" i="11"/>
  <c r="L170" i="11"/>
  <c r="N170" i="11"/>
  <c r="P170" i="11"/>
  <c r="R170" i="11"/>
  <c r="T170" i="11"/>
  <c r="V170" i="11"/>
  <c r="X170" i="11"/>
  <c r="Z170" i="11"/>
  <c r="AB170" i="11"/>
  <c r="AD170" i="11"/>
  <c r="AF170" i="11"/>
  <c r="J171" i="11"/>
  <c r="L171" i="11"/>
  <c r="N171" i="11"/>
  <c r="P171" i="11"/>
  <c r="R171" i="11"/>
  <c r="T171" i="11"/>
  <c r="V171" i="11"/>
  <c r="X171" i="11"/>
  <c r="Z171" i="11"/>
  <c r="AB171" i="11"/>
  <c r="AD171" i="11"/>
  <c r="AF171" i="11"/>
  <c r="J172" i="11"/>
  <c r="L172" i="11"/>
  <c r="N172" i="11"/>
  <c r="P172" i="11"/>
  <c r="R172" i="11"/>
  <c r="T172" i="11"/>
  <c r="V172" i="11"/>
  <c r="X172" i="11"/>
  <c r="Z172" i="11"/>
  <c r="AB172" i="11"/>
  <c r="AD172" i="11"/>
  <c r="AF172" i="11"/>
  <c r="J173" i="11"/>
  <c r="L173" i="11"/>
  <c r="N173" i="11"/>
  <c r="P173" i="11"/>
  <c r="R173" i="11"/>
  <c r="T173" i="11"/>
  <c r="V173" i="11"/>
  <c r="X173" i="11"/>
  <c r="Z173" i="11"/>
  <c r="AB173" i="11"/>
  <c r="AD173" i="11"/>
  <c r="AF173" i="11"/>
  <c r="J174" i="11"/>
  <c r="L174" i="11"/>
  <c r="N174" i="11"/>
  <c r="P174" i="11"/>
  <c r="R174" i="11"/>
  <c r="T174" i="11"/>
  <c r="V174" i="11"/>
  <c r="X174" i="11"/>
  <c r="Z174" i="11"/>
  <c r="AB174" i="11"/>
  <c r="AD174" i="11"/>
  <c r="AF174" i="11"/>
  <c r="L135" i="11"/>
  <c r="N135" i="11"/>
  <c r="P135" i="11"/>
  <c r="R135" i="11"/>
  <c r="T135" i="11"/>
  <c r="V135" i="11"/>
  <c r="X135" i="11"/>
  <c r="Z135" i="11"/>
  <c r="AB135" i="11"/>
  <c r="AD135" i="11"/>
  <c r="AF135" i="11"/>
  <c r="J135" i="11"/>
  <c r="J76" i="11"/>
  <c r="L76" i="11"/>
  <c r="N76" i="11"/>
  <c r="P76" i="11"/>
  <c r="R76" i="11"/>
  <c r="T76" i="11"/>
  <c r="V76" i="11"/>
  <c r="Z76" i="11"/>
  <c r="AB76" i="11"/>
  <c r="AD76" i="11"/>
  <c r="AF76" i="11"/>
  <c r="J77" i="11"/>
  <c r="L77" i="11"/>
  <c r="N77" i="11"/>
  <c r="R77" i="11"/>
  <c r="T77" i="11"/>
  <c r="V77" i="11"/>
  <c r="X77" i="11"/>
  <c r="Z77" i="11"/>
  <c r="AB77" i="11"/>
  <c r="AD77" i="11"/>
  <c r="AF77" i="11"/>
  <c r="J78" i="11"/>
  <c r="L78" i="11"/>
  <c r="N78" i="11"/>
  <c r="P78" i="11"/>
  <c r="R78" i="11"/>
  <c r="T78" i="11"/>
  <c r="V78" i="11"/>
  <c r="X78" i="11"/>
  <c r="Z78" i="11"/>
  <c r="AB78" i="11"/>
  <c r="AD78" i="11"/>
  <c r="AF78" i="11"/>
  <c r="J79" i="11"/>
  <c r="L79" i="11"/>
  <c r="N79" i="11"/>
  <c r="P79" i="11"/>
  <c r="R79" i="11"/>
  <c r="T79" i="11"/>
  <c r="V79" i="11"/>
  <c r="X79" i="11"/>
  <c r="Z79" i="11"/>
  <c r="AB79" i="11"/>
  <c r="AD79" i="11"/>
  <c r="AF79" i="11"/>
  <c r="J80" i="11"/>
  <c r="L80" i="11"/>
  <c r="N80" i="11"/>
  <c r="X80" i="11"/>
  <c r="Z80" i="11"/>
  <c r="AB80" i="11"/>
  <c r="AD80" i="11"/>
  <c r="AF80" i="11"/>
  <c r="J81" i="11"/>
  <c r="L81" i="11"/>
  <c r="N81" i="11"/>
  <c r="P81" i="11"/>
  <c r="R81" i="11"/>
  <c r="T81" i="11"/>
  <c r="V81" i="11"/>
  <c r="X81" i="11"/>
  <c r="Z81" i="11"/>
  <c r="AB81" i="11"/>
  <c r="AD81" i="11"/>
  <c r="AF81" i="11"/>
  <c r="J82" i="11"/>
  <c r="L82" i="11"/>
  <c r="N82" i="11"/>
  <c r="R82" i="11"/>
  <c r="T82" i="11"/>
  <c r="V82" i="11"/>
  <c r="X82" i="11"/>
  <c r="Z82" i="11"/>
  <c r="AB82" i="11"/>
  <c r="AD82" i="11"/>
  <c r="AF82" i="11"/>
  <c r="J83" i="11"/>
  <c r="L83" i="11"/>
  <c r="N83" i="11"/>
  <c r="P83" i="11"/>
  <c r="R83" i="11"/>
  <c r="T83" i="11"/>
  <c r="V83" i="11"/>
  <c r="X83" i="11"/>
  <c r="Z83" i="11"/>
  <c r="AB83" i="11"/>
  <c r="AD83" i="11"/>
  <c r="AF83" i="11"/>
  <c r="J84" i="11"/>
  <c r="L84" i="11"/>
  <c r="N84" i="11"/>
  <c r="P84" i="11"/>
  <c r="R84" i="11"/>
  <c r="T84" i="11"/>
  <c r="V84" i="11"/>
  <c r="X84" i="11"/>
  <c r="Z84" i="11"/>
  <c r="AB84" i="11"/>
  <c r="AD84" i="11"/>
  <c r="AF84" i="11"/>
  <c r="J85" i="11"/>
  <c r="L85" i="11"/>
  <c r="N85" i="11"/>
  <c r="P85" i="11"/>
  <c r="R85" i="11"/>
  <c r="T85" i="11"/>
  <c r="V85" i="11"/>
  <c r="X85" i="11"/>
  <c r="Z85" i="11"/>
  <c r="AB85" i="11"/>
  <c r="AD85" i="11"/>
  <c r="AF85" i="11"/>
  <c r="J86" i="11"/>
  <c r="L86" i="11"/>
  <c r="N86" i="11"/>
  <c r="P86" i="11"/>
  <c r="R86" i="11"/>
  <c r="T86" i="11"/>
  <c r="V86" i="11"/>
  <c r="X86" i="11"/>
  <c r="Z86" i="11"/>
  <c r="AB86" i="11"/>
  <c r="AD86" i="11"/>
  <c r="AF86" i="11"/>
  <c r="J87" i="11"/>
  <c r="L87" i="11"/>
  <c r="N87" i="11"/>
  <c r="P87" i="11"/>
  <c r="R87" i="11"/>
  <c r="T87" i="11"/>
  <c r="V87" i="11"/>
  <c r="X87" i="11"/>
  <c r="Z87" i="11"/>
  <c r="AB87" i="11"/>
  <c r="AD87" i="11"/>
  <c r="AF87" i="11"/>
  <c r="J88" i="11"/>
  <c r="L88" i="11"/>
  <c r="N88" i="11"/>
  <c r="P88" i="11"/>
  <c r="R88" i="11"/>
  <c r="T88" i="11"/>
  <c r="V88" i="11"/>
  <c r="X88" i="11"/>
  <c r="Z88" i="11"/>
  <c r="AB88" i="11"/>
  <c r="AD88" i="11"/>
  <c r="AF88" i="11"/>
  <c r="J89" i="11"/>
  <c r="L89" i="11"/>
  <c r="N89" i="11"/>
  <c r="P89" i="11"/>
  <c r="R89" i="11"/>
  <c r="T89" i="11"/>
  <c r="V89" i="11"/>
  <c r="X89" i="11"/>
  <c r="Z89" i="11"/>
  <c r="AB89" i="11"/>
  <c r="AD89" i="11"/>
  <c r="AF89" i="11"/>
  <c r="J90" i="11"/>
  <c r="L90" i="11"/>
  <c r="N90" i="11"/>
  <c r="P90" i="11"/>
  <c r="R90" i="11"/>
  <c r="T90" i="11"/>
  <c r="V90" i="11"/>
  <c r="X90" i="11"/>
  <c r="Z90" i="11"/>
  <c r="AB90" i="11"/>
  <c r="AD90" i="11"/>
  <c r="AF90" i="11"/>
  <c r="J91" i="11"/>
  <c r="L91" i="11"/>
  <c r="N91" i="11"/>
  <c r="P91" i="11"/>
  <c r="R91" i="11"/>
  <c r="T91" i="11"/>
  <c r="V91" i="11"/>
  <c r="X91" i="11"/>
  <c r="Z91" i="11"/>
  <c r="AB91" i="11"/>
  <c r="AD91" i="11"/>
  <c r="AF91" i="11"/>
  <c r="J92" i="11"/>
  <c r="L92" i="11"/>
  <c r="N92" i="11"/>
  <c r="P92" i="11"/>
  <c r="R92" i="11"/>
  <c r="T92" i="11"/>
  <c r="V92" i="11"/>
  <c r="X92" i="11"/>
  <c r="Z92" i="11"/>
  <c r="AB92" i="11"/>
  <c r="AD92" i="11"/>
  <c r="AF92" i="11"/>
  <c r="J93" i="11"/>
  <c r="L93" i="11"/>
  <c r="N93" i="11"/>
  <c r="P93" i="11"/>
  <c r="R93" i="11"/>
  <c r="T93" i="11"/>
  <c r="V93" i="11"/>
  <c r="X93" i="11"/>
  <c r="Z93" i="11"/>
  <c r="AB93" i="11"/>
  <c r="AD93" i="11"/>
  <c r="AF93" i="11"/>
  <c r="J94" i="11"/>
  <c r="L94" i="11"/>
  <c r="N94" i="11"/>
  <c r="P94" i="11"/>
  <c r="R94" i="11"/>
  <c r="T94" i="11"/>
  <c r="V94" i="11"/>
  <c r="X94" i="11"/>
  <c r="Z94" i="11"/>
  <c r="AB94" i="11"/>
  <c r="AD94" i="11"/>
  <c r="AF94" i="11"/>
  <c r="J95" i="11"/>
  <c r="L95" i="11"/>
  <c r="N95" i="11"/>
  <c r="P95" i="11"/>
  <c r="R95" i="11"/>
  <c r="T95" i="11"/>
  <c r="V95" i="11"/>
  <c r="X95" i="11"/>
  <c r="Z95" i="11"/>
  <c r="AB95" i="11"/>
  <c r="AD95" i="11"/>
  <c r="AF95" i="11"/>
  <c r="J96" i="11"/>
  <c r="L96" i="11"/>
  <c r="N96" i="11"/>
  <c r="P96" i="11"/>
  <c r="R96" i="11"/>
  <c r="T96" i="11"/>
  <c r="V96" i="11"/>
  <c r="X96" i="11"/>
  <c r="Z96" i="11"/>
  <c r="AB96" i="11"/>
  <c r="AD96" i="11"/>
  <c r="AF96" i="11"/>
  <c r="J97" i="11"/>
  <c r="L97" i="11"/>
  <c r="N97" i="11"/>
  <c r="P97" i="11"/>
  <c r="R97" i="11"/>
  <c r="T97" i="11"/>
  <c r="V97" i="11"/>
  <c r="X97" i="11"/>
  <c r="Z97" i="11"/>
  <c r="AB97" i="11"/>
  <c r="AD97" i="11"/>
  <c r="AF97" i="11"/>
  <c r="J98" i="11"/>
  <c r="L98" i="11"/>
  <c r="N98" i="11"/>
  <c r="P98" i="11"/>
  <c r="R98" i="11"/>
  <c r="T98" i="11"/>
  <c r="V98" i="11"/>
  <c r="X98" i="11"/>
  <c r="Z98" i="11"/>
  <c r="AB98" i="11"/>
  <c r="AD98" i="11"/>
  <c r="AF98" i="11"/>
  <c r="J99" i="11"/>
  <c r="L99" i="11"/>
  <c r="N99" i="11"/>
  <c r="P99" i="11"/>
  <c r="R99" i="11"/>
  <c r="T99" i="11"/>
  <c r="V99" i="11"/>
  <c r="X99" i="11"/>
  <c r="Z99" i="11"/>
  <c r="AB99" i="11"/>
  <c r="AD99" i="11"/>
  <c r="AF99" i="11"/>
  <c r="J100" i="11"/>
  <c r="L100" i="11"/>
  <c r="N100" i="11"/>
  <c r="P100" i="11"/>
  <c r="R100" i="11"/>
  <c r="T100" i="11"/>
  <c r="V100" i="11"/>
  <c r="X100" i="11"/>
  <c r="Z100" i="11"/>
  <c r="AB100" i="11"/>
  <c r="AD100" i="11"/>
  <c r="AF100" i="11"/>
  <c r="J101" i="11"/>
  <c r="L101" i="11"/>
  <c r="N101" i="11"/>
  <c r="P101" i="11"/>
  <c r="R101" i="11"/>
  <c r="T101" i="11"/>
  <c r="V101" i="11"/>
  <c r="X101" i="11"/>
  <c r="Z101" i="11"/>
  <c r="AB101" i="11"/>
  <c r="AD101" i="11"/>
  <c r="AF101" i="11"/>
  <c r="J102" i="11"/>
  <c r="L102" i="11"/>
  <c r="N102" i="11"/>
  <c r="P102" i="11"/>
  <c r="R102" i="11"/>
  <c r="T102" i="11"/>
  <c r="V102" i="11"/>
  <c r="X102" i="11"/>
  <c r="Z102" i="11"/>
  <c r="AB102" i="11"/>
  <c r="AD102" i="11"/>
  <c r="AF102" i="11"/>
  <c r="J103" i="11"/>
  <c r="L103" i="11"/>
  <c r="N103" i="11"/>
  <c r="P103" i="11"/>
  <c r="R103" i="11"/>
  <c r="T103" i="11"/>
  <c r="V103" i="11"/>
  <c r="X103" i="11"/>
  <c r="Z103" i="11"/>
  <c r="AB103" i="11"/>
  <c r="AD103" i="11"/>
  <c r="AF103" i="11"/>
  <c r="J104" i="11"/>
  <c r="L104" i="11"/>
  <c r="N104" i="11"/>
  <c r="P104" i="11"/>
  <c r="R104" i="11"/>
  <c r="T104" i="11"/>
  <c r="V104" i="11"/>
  <c r="X104" i="11"/>
  <c r="Z104" i="11"/>
  <c r="AB104" i="11"/>
  <c r="AD104" i="11"/>
  <c r="AF104" i="11"/>
  <c r="J105" i="11"/>
  <c r="L105" i="11"/>
  <c r="N105" i="11"/>
  <c r="P105" i="11"/>
  <c r="R105" i="11"/>
  <c r="T105" i="11"/>
  <c r="V105" i="11"/>
  <c r="X105" i="11"/>
  <c r="Z105" i="11"/>
  <c r="AB105" i="11"/>
  <c r="AD105" i="11"/>
  <c r="AF105" i="11"/>
  <c r="J106" i="11"/>
  <c r="L106" i="11"/>
  <c r="N106" i="11"/>
  <c r="P106" i="11"/>
  <c r="R106" i="11"/>
  <c r="T106" i="11"/>
  <c r="V106" i="11"/>
  <c r="X106" i="11"/>
  <c r="J107" i="11"/>
  <c r="L107" i="11"/>
  <c r="N107" i="11"/>
  <c r="P107" i="11"/>
  <c r="R107" i="11"/>
  <c r="T107" i="11"/>
  <c r="V107" i="11"/>
  <c r="X107" i="11"/>
  <c r="Z107" i="11"/>
  <c r="AB107" i="11"/>
  <c r="AD107" i="11"/>
  <c r="AF107" i="11"/>
  <c r="J108" i="11"/>
  <c r="L108" i="11"/>
  <c r="N108" i="11"/>
  <c r="P108" i="11"/>
  <c r="R108" i="11"/>
  <c r="T108" i="11"/>
  <c r="V108" i="11"/>
  <c r="X108" i="11"/>
  <c r="Z108" i="11"/>
  <c r="AB108" i="11"/>
  <c r="AD108" i="11"/>
  <c r="AF108" i="11"/>
  <c r="J109" i="11"/>
  <c r="L109" i="11"/>
  <c r="R109" i="11"/>
  <c r="T109" i="11"/>
  <c r="V109" i="11"/>
  <c r="X109" i="11"/>
  <c r="AD109" i="11"/>
  <c r="AF109" i="11"/>
  <c r="J110" i="11"/>
  <c r="L110" i="11"/>
  <c r="N110" i="11"/>
  <c r="P110" i="11"/>
  <c r="R110" i="11"/>
  <c r="T110" i="11"/>
  <c r="V110" i="11"/>
  <c r="X110" i="11"/>
  <c r="Z110" i="11"/>
  <c r="AB110" i="11"/>
  <c r="AD110" i="11"/>
  <c r="AF110" i="11"/>
  <c r="J111" i="11"/>
  <c r="AI111" i="11" s="1"/>
  <c r="AK111" i="11" s="1"/>
  <c r="L111" i="11"/>
  <c r="N111" i="11"/>
  <c r="P111" i="11"/>
  <c r="R111" i="11"/>
  <c r="T111" i="11"/>
  <c r="V111" i="11"/>
  <c r="X111" i="11"/>
  <c r="Z111" i="11"/>
  <c r="AB111" i="11"/>
  <c r="AD111" i="11"/>
  <c r="AF111" i="11"/>
  <c r="J112" i="11"/>
  <c r="L112" i="11"/>
  <c r="N112" i="11"/>
  <c r="P112" i="11"/>
  <c r="R112" i="11"/>
  <c r="T112" i="11"/>
  <c r="V112" i="11"/>
  <c r="X112" i="11"/>
  <c r="Z112" i="11"/>
  <c r="AB112" i="11"/>
  <c r="AD112" i="11"/>
  <c r="AF112" i="11"/>
  <c r="J113" i="11"/>
  <c r="L113" i="11"/>
  <c r="N113" i="11"/>
  <c r="P113" i="11"/>
  <c r="T113" i="11"/>
  <c r="X113" i="11"/>
  <c r="AB113" i="11"/>
  <c r="AF113" i="11"/>
  <c r="J114" i="11"/>
  <c r="L114" i="11"/>
  <c r="N114" i="11"/>
  <c r="P114" i="11"/>
  <c r="R114" i="11"/>
  <c r="T114" i="11"/>
  <c r="V114" i="11"/>
  <c r="X114" i="11"/>
  <c r="Z114" i="11"/>
  <c r="AB114" i="11"/>
  <c r="AD114" i="11"/>
  <c r="AF114" i="11"/>
  <c r="J115" i="11"/>
  <c r="L115" i="11"/>
  <c r="N115" i="11"/>
  <c r="P115" i="11"/>
  <c r="R115" i="11"/>
  <c r="T115" i="11"/>
  <c r="V115" i="11"/>
  <c r="X115" i="11"/>
  <c r="Z115" i="11"/>
  <c r="AB115" i="11"/>
  <c r="AD115" i="11"/>
  <c r="AF115" i="11"/>
  <c r="J116" i="11"/>
  <c r="L116" i="11"/>
  <c r="N116" i="11"/>
  <c r="P116" i="11"/>
  <c r="R116" i="11"/>
  <c r="T116" i="11"/>
  <c r="V116" i="11"/>
  <c r="X116" i="11"/>
  <c r="Z116" i="11"/>
  <c r="AB116" i="11"/>
  <c r="AD116" i="11"/>
  <c r="AF116" i="11"/>
  <c r="J117" i="11"/>
  <c r="L117" i="11"/>
  <c r="N117" i="11"/>
  <c r="P117" i="11"/>
  <c r="R117" i="11"/>
  <c r="T117" i="11"/>
  <c r="V117" i="11"/>
  <c r="X117" i="11"/>
  <c r="Z117" i="11"/>
  <c r="AB117" i="11"/>
  <c r="AD117" i="11"/>
  <c r="AF117" i="11"/>
  <c r="J118" i="11"/>
  <c r="L118" i="11"/>
  <c r="N118" i="11"/>
  <c r="P118" i="11"/>
  <c r="R118" i="11"/>
  <c r="T118" i="11"/>
  <c r="V118" i="11"/>
  <c r="X118" i="11"/>
  <c r="Z118" i="11"/>
  <c r="AB118" i="11"/>
  <c r="AD118" i="11"/>
  <c r="AF118" i="11"/>
  <c r="J119" i="11"/>
  <c r="L119" i="11"/>
  <c r="N119" i="11"/>
  <c r="P119" i="11"/>
  <c r="R119" i="11"/>
  <c r="T119" i="11"/>
  <c r="V119" i="11"/>
  <c r="X119" i="11"/>
  <c r="Z119" i="11"/>
  <c r="AB119" i="11"/>
  <c r="AD119" i="11"/>
  <c r="AF119" i="11"/>
  <c r="J120" i="11"/>
  <c r="L120" i="11"/>
  <c r="N120" i="11"/>
  <c r="P120" i="11"/>
  <c r="R120" i="11"/>
  <c r="T120" i="11"/>
  <c r="V120" i="11"/>
  <c r="X120" i="11"/>
  <c r="Z120" i="11"/>
  <c r="AB120" i="11"/>
  <c r="AD120" i="11"/>
  <c r="AF120" i="11"/>
  <c r="J121" i="11"/>
  <c r="L121" i="11"/>
  <c r="N121" i="11"/>
  <c r="P121" i="11"/>
  <c r="R121" i="11"/>
  <c r="T121" i="11"/>
  <c r="V121" i="11"/>
  <c r="X121" i="11"/>
  <c r="Z121" i="11"/>
  <c r="AB121" i="11"/>
  <c r="AD121" i="11"/>
  <c r="AF121" i="11"/>
  <c r="J122" i="11"/>
  <c r="L122" i="11"/>
  <c r="N122" i="11"/>
  <c r="P122" i="11"/>
  <c r="R122" i="11"/>
  <c r="T122" i="11"/>
  <c r="V122" i="11"/>
  <c r="X122" i="11"/>
  <c r="Z122" i="11"/>
  <c r="AB122" i="11"/>
  <c r="AD122" i="11"/>
  <c r="AF122" i="11"/>
  <c r="J123" i="11"/>
  <c r="L123" i="11"/>
  <c r="N123" i="11"/>
  <c r="P123" i="11"/>
  <c r="R123" i="11"/>
  <c r="T123" i="11"/>
  <c r="V123" i="11"/>
  <c r="X123" i="11"/>
  <c r="Z123" i="11"/>
  <c r="AB123" i="11"/>
  <c r="AD123" i="11"/>
  <c r="AF123" i="11"/>
  <c r="J124" i="11"/>
  <c r="L124" i="11"/>
  <c r="N124" i="11"/>
  <c r="P124" i="11"/>
  <c r="R124" i="11"/>
  <c r="T124" i="11"/>
  <c r="X124" i="11"/>
  <c r="Z124" i="11"/>
  <c r="AB124" i="11"/>
  <c r="AD124" i="11"/>
  <c r="AF124" i="11"/>
  <c r="J125" i="11"/>
  <c r="L125" i="11"/>
  <c r="N125" i="11"/>
  <c r="P125" i="11"/>
  <c r="R125" i="11"/>
  <c r="V125" i="11"/>
  <c r="X125" i="11"/>
  <c r="Z125" i="11"/>
  <c r="AB125" i="11"/>
  <c r="AD125" i="11"/>
  <c r="AF125" i="11"/>
  <c r="J126" i="11"/>
  <c r="L126" i="11"/>
  <c r="N126" i="11"/>
  <c r="P126" i="11"/>
  <c r="R126" i="11"/>
  <c r="T126" i="11"/>
  <c r="V126" i="11"/>
  <c r="X126" i="11"/>
  <c r="Z126" i="11"/>
  <c r="AB126" i="11"/>
  <c r="AD126" i="11"/>
  <c r="AF126" i="11"/>
  <c r="J127" i="11"/>
  <c r="L127" i="11"/>
  <c r="N127" i="11"/>
  <c r="P127" i="11"/>
  <c r="R127" i="11"/>
  <c r="T127" i="11"/>
  <c r="V127" i="11"/>
  <c r="X127" i="11"/>
  <c r="Z127" i="11"/>
  <c r="AB127" i="11"/>
  <c r="AD127" i="11"/>
  <c r="AF127" i="11"/>
  <c r="J128" i="11"/>
  <c r="L128" i="11"/>
  <c r="N128" i="11"/>
  <c r="R128" i="11"/>
  <c r="T128" i="11"/>
  <c r="V128" i="11"/>
  <c r="X128" i="11"/>
  <c r="Z128" i="11"/>
  <c r="AB128" i="11"/>
  <c r="AD128" i="11"/>
  <c r="AF128" i="11"/>
  <c r="J129" i="11"/>
  <c r="L129" i="11"/>
  <c r="N129" i="11"/>
  <c r="P129" i="11"/>
  <c r="R129" i="11"/>
  <c r="T129" i="11"/>
  <c r="V129" i="11"/>
  <c r="X129" i="11"/>
  <c r="Z129" i="11"/>
  <c r="AB129" i="11"/>
  <c r="AD129" i="11"/>
  <c r="AF129" i="11"/>
  <c r="J130" i="11"/>
  <c r="L130" i="11"/>
  <c r="N130" i="11"/>
  <c r="P130" i="11"/>
  <c r="R130" i="11"/>
  <c r="T130" i="11"/>
  <c r="V130" i="11"/>
  <c r="X130" i="11"/>
  <c r="Z130" i="11"/>
  <c r="AB130" i="11"/>
  <c r="AD130" i="11"/>
  <c r="AF130" i="11"/>
  <c r="J131" i="11"/>
  <c r="L131" i="11"/>
  <c r="N131" i="11"/>
  <c r="P131" i="11"/>
  <c r="R131" i="11"/>
  <c r="T131" i="11"/>
  <c r="V131" i="11"/>
  <c r="X131" i="11"/>
  <c r="Z131" i="11"/>
  <c r="AB131" i="11"/>
  <c r="AD131" i="11"/>
  <c r="AF131" i="11"/>
  <c r="L75" i="11"/>
  <c r="N75" i="11"/>
  <c r="P75" i="11"/>
  <c r="R75" i="11"/>
  <c r="T75" i="11"/>
  <c r="V75" i="11"/>
  <c r="X75" i="11"/>
  <c r="Z75" i="11"/>
  <c r="AB75" i="11"/>
  <c r="AD75" i="11"/>
  <c r="AF75" i="11"/>
  <c r="J75" i="11"/>
  <c r="AE183" i="11"/>
  <c r="AF183" i="11" s="1"/>
  <c r="AE182" i="11"/>
  <c r="AF182" i="11" s="1"/>
  <c r="AC183" i="11"/>
  <c r="AD183" i="11" s="1"/>
  <c r="AC182" i="11"/>
  <c r="AD182" i="11" s="1"/>
  <c r="AA183" i="11"/>
  <c r="G183" i="11"/>
  <c r="G182" i="11"/>
  <c r="G181" i="11"/>
  <c r="G180" i="11"/>
  <c r="G179" i="11"/>
  <c r="G197" i="11"/>
  <c r="AE180" i="11"/>
  <c r="AF180" i="11" s="1"/>
  <c r="AC180" i="11"/>
  <c r="AD180" i="11" s="1"/>
  <c r="Z190" i="11"/>
  <c r="AI190" i="11" s="1"/>
  <c r="Z189" i="11"/>
  <c r="AI189" i="11" s="1"/>
  <c r="Z188" i="11"/>
  <c r="AI188" i="11" s="1"/>
  <c r="Z187" i="11"/>
  <c r="AI187" i="11" s="1"/>
  <c r="Z186" i="11"/>
  <c r="AI186" i="11" s="1"/>
  <c r="Z185" i="11"/>
  <c r="AI185" i="11" s="1"/>
  <c r="AB181" i="11"/>
  <c r="AB179" i="11"/>
  <c r="AD181" i="11"/>
  <c r="AD179" i="11"/>
  <c r="AF181" i="11"/>
  <c r="AF179" i="11"/>
  <c r="AA180" i="11"/>
  <c r="AB180" i="11" s="1"/>
  <c r="J197" i="11"/>
  <c r="J196" i="11"/>
  <c r="J195" i="11"/>
  <c r="J194" i="11"/>
  <c r="J193" i="11"/>
  <c r="J192" i="11"/>
  <c r="L197" i="11"/>
  <c r="L196" i="11"/>
  <c r="L195" i="11"/>
  <c r="L194" i="11"/>
  <c r="L193" i="11"/>
  <c r="L192" i="11"/>
  <c r="N197" i="11"/>
  <c r="N196" i="11"/>
  <c r="N195" i="11"/>
  <c r="N194" i="11"/>
  <c r="N193" i="11"/>
  <c r="N192" i="11"/>
  <c r="P197" i="11"/>
  <c r="P196" i="11"/>
  <c r="P195" i="11"/>
  <c r="P194" i="11"/>
  <c r="P193" i="11"/>
  <c r="P192" i="11"/>
  <c r="R197" i="11"/>
  <c r="R196" i="11"/>
  <c r="R195" i="11"/>
  <c r="R194" i="11"/>
  <c r="R193" i="11"/>
  <c r="R192" i="11"/>
  <c r="T197" i="11"/>
  <c r="T196" i="11"/>
  <c r="T195" i="11"/>
  <c r="T194" i="11"/>
  <c r="T193" i="11"/>
  <c r="T192" i="11"/>
  <c r="V197" i="11"/>
  <c r="V196" i="11"/>
  <c r="V195" i="11"/>
  <c r="V194" i="11"/>
  <c r="V193" i="11"/>
  <c r="V192" i="11"/>
  <c r="X197" i="11"/>
  <c r="X196" i="11"/>
  <c r="X195" i="11"/>
  <c r="X194" i="11"/>
  <c r="X193" i="11"/>
  <c r="X192" i="11"/>
  <c r="Z197" i="11"/>
  <c r="Z196" i="11"/>
  <c r="Z195" i="11"/>
  <c r="Z194" i="11"/>
  <c r="Z193" i="11"/>
  <c r="Z192" i="11"/>
  <c r="AF197" i="11"/>
  <c r="AD197" i="11"/>
  <c r="AB197" i="11"/>
  <c r="AH197" i="11"/>
  <c r="AJ197" i="11" s="1"/>
  <c r="AH198" i="11"/>
  <c r="AJ198" i="11" s="1"/>
  <c r="AI178" i="11"/>
  <c r="AK178" i="11" s="1"/>
  <c r="AH178" i="11"/>
  <c r="AJ178" i="11" s="1"/>
  <c r="AG178" i="11"/>
  <c r="AH22" i="11"/>
  <c r="AH36" i="11"/>
  <c r="AH61" i="11"/>
  <c r="AH68" i="11"/>
  <c r="AJ68" i="11" s="1"/>
  <c r="AH67" i="11"/>
  <c r="AI184" i="11"/>
  <c r="AK184" i="11" s="1"/>
  <c r="AH184" i="11"/>
  <c r="AJ184" i="11" s="1"/>
  <c r="AH181" i="11"/>
  <c r="AJ181" i="11" s="1"/>
  <c r="AH179" i="11"/>
  <c r="AJ179" i="11" s="1"/>
  <c r="AI177" i="11"/>
  <c r="AK177" i="11" s="1"/>
  <c r="AH177" i="11"/>
  <c r="AJ177" i="11" s="1"/>
  <c r="AI176" i="11"/>
  <c r="AK176" i="11" s="1"/>
  <c r="AH176" i="11"/>
  <c r="AJ176" i="11" s="1"/>
  <c r="AH175" i="11"/>
  <c r="AJ175" i="11" s="1"/>
  <c r="AH174" i="11"/>
  <c r="AJ174" i="11" s="1"/>
  <c r="AH173" i="11"/>
  <c r="AJ173" i="11" s="1"/>
  <c r="AH172" i="11"/>
  <c r="AJ172" i="11" s="1"/>
  <c r="AH171" i="11"/>
  <c r="AJ171" i="11" s="1"/>
  <c r="AH170" i="11"/>
  <c r="AJ170" i="11" s="1"/>
  <c r="AH169" i="11"/>
  <c r="AJ169" i="11" s="1"/>
  <c r="AH168" i="11"/>
  <c r="AJ168" i="11" s="1"/>
  <c r="AH167" i="11"/>
  <c r="AJ167" i="11" s="1"/>
  <c r="AH166" i="11"/>
  <c r="AJ166" i="11" s="1"/>
  <c r="AH165" i="11"/>
  <c r="AJ165" i="11" s="1"/>
  <c r="AH164" i="11"/>
  <c r="AJ164" i="11" s="1"/>
  <c r="AH163" i="11"/>
  <c r="AJ163" i="11" s="1"/>
  <c r="AH162" i="11"/>
  <c r="AJ162" i="11" s="1"/>
  <c r="AH161" i="11"/>
  <c r="AJ161" i="11" s="1"/>
  <c r="AH160" i="11"/>
  <c r="AJ160" i="11" s="1"/>
  <c r="AH159" i="11"/>
  <c r="AJ159" i="11" s="1"/>
  <c r="AH158" i="11"/>
  <c r="AJ158" i="11" s="1"/>
  <c r="AH157" i="11"/>
  <c r="AJ157" i="11" s="1"/>
  <c r="AH156" i="11"/>
  <c r="AJ156" i="11" s="1"/>
  <c r="AH155" i="11"/>
  <c r="AJ155" i="11" s="1"/>
  <c r="AH154" i="11"/>
  <c r="AJ154" i="11" s="1"/>
  <c r="AH153" i="11"/>
  <c r="AJ153" i="11" s="1"/>
  <c r="AH152" i="11"/>
  <c r="AJ152" i="11" s="1"/>
  <c r="AH151" i="11"/>
  <c r="AJ151" i="11" s="1"/>
  <c r="AH150" i="11"/>
  <c r="AJ150" i="11" s="1"/>
  <c r="AH149" i="11"/>
  <c r="AJ149" i="11" s="1"/>
  <c r="AH148" i="11"/>
  <c r="AJ148" i="11" s="1"/>
  <c r="AH147" i="11"/>
  <c r="AJ147" i="11" s="1"/>
  <c r="AH146" i="11"/>
  <c r="AJ146" i="11" s="1"/>
  <c r="AH145" i="11"/>
  <c r="AJ145" i="11" s="1"/>
  <c r="AH144" i="11"/>
  <c r="AJ144" i="11" s="1"/>
  <c r="AH143" i="11"/>
  <c r="AJ143" i="11" s="1"/>
  <c r="AH142" i="11"/>
  <c r="AJ142" i="11" s="1"/>
  <c r="AH141" i="11"/>
  <c r="AJ141" i="11" s="1"/>
  <c r="AH140" i="11"/>
  <c r="AJ140" i="11" s="1"/>
  <c r="AH139" i="11"/>
  <c r="AJ139" i="11" s="1"/>
  <c r="AH138" i="11"/>
  <c r="AJ138" i="11" s="1"/>
  <c r="AH137" i="11"/>
  <c r="AJ137" i="11" s="1"/>
  <c r="AH136" i="11"/>
  <c r="AJ136" i="11" s="1"/>
  <c r="AH135" i="11"/>
  <c r="AJ135" i="11" s="1"/>
  <c r="AI134" i="11"/>
  <c r="AK134" i="11" s="1"/>
  <c r="AH134" i="11"/>
  <c r="AJ134" i="11" s="1"/>
  <c r="AI133" i="11"/>
  <c r="AK133" i="11" s="1"/>
  <c r="AH133" i="11"/>
  <c r="AJ133" i="11" s="1"/>
  <c r="AH132" i="11"/>
  <c r="AJ132" i="11" s="1"/>
  <c r="AH131" i="11"/>
  <c r="AJ131" i="11" s="1"/>
  <c r="AH130" i="11"/>
  <c r="AJ130" i="11" s="1"/>
  <c r="AH129" i="11"/>
  <c r="AJ129" i="11" s="1"/>
  <c r="AH128" i="11"/>
  <c r="AJ128" i="11" s="1"/>
  <c r="AH127" i="11"/>
  <c r="AJ127" i="11" s="1"/>
  <c r="AH126" i="11"/>
  <c r="AJ126" i="11" s="1"/>
  <c r="AH125" i="11"/>
  <c r="AJ125" i="11" s="1"/>
  <c r="AH124" i="11"/>
  <c r="AJ124" i="11" s="1"/>
  <c r="AH123" i="11"/>
  <c r="AJ123" i="11" s="1"/>
  <c r="AH122" i="11"/>
  <c r="AJ122" i="11" s="1"/>
  <c r="AH121" i="11"/>
  <c r="AJ121" i="11" s="1"/>
  <c r="AH120" i="11"/>
  <c r="AJ120" i="11" s="1"/>
  <c r="AH119" i="11"/>
  <c r="AJ119" i="11" s="1"/>
  <c r="AH118" i="11"/>
  <c r="AJ118" i="11" s="1"/>
  <c r="AH117" i="11"/>
  <c r="AJ117" i="11" s="1"/>
  <c r="AH116" i="11"/>
  <c r="AJ116" i="11" s="1"/>
  <c r="AH115" i="11"/>
  <c r="AJ115" i="11" s="1"/>
  <c r="AH114" i="11"/>
  <c r="AJ114" i="11" s="1"/>
  <c r="AH113" i="11"/>
  <c r="AJ113" i="11" s="1"/>
  <c r="AH112" i="11"/>
  <c r="AJ112" i="11" s="1"/>
  <c r="AH111" i="11"/>
  <c r="AJ111" i="11" s="1"/>
  <c r="AH110" i="11"/>
  <c r="AJ110" i="11" s="1"/>
  <c r="AH109" i="11"/>
  <c r="AJ109" i="11" s="1"/>
  <c r="AH108" i="11"/>
  <c r="AJ108" i="11" s="1"/>
  <c r="AH107" i="11"/>
  <c r="AJ107" i="11" s="1"/>
  <c r="AH106" i="11"/>
  <c r="AJ106" i="11" s="1"/>
  <c r="AH105" i="11"/>
  <c r="AJ105" i="11" s="1"/>
  <c r="AH104" i="11"/>
  <c r="AJ104" i="11" s="1"/>
  <c r="AH103" i="11"/>
  <c r="AJ103" i="11" s="1"/>
  <c r="AH102" i="11"/>
  <c r="AJ102" i="11" s="1"/>
  <c r="AH101" i="11"/>
  <c r="AJ101" i="11" s="1"/>
  <c r="AH100" i="11"/>
  <c r="AJ100" i="11" s="1"/>
  <c r="AH99" i="11"/>
  <c r="AJ99" i="11" s="1"/>
  <c r="AH98" i="11"/>
  <c r="AJ98" i="11" s="1"/>
  <c r="AH97" i="11"/>
  <c r="AJ97" i="11" s="1"/>
  <c r="AH96" i="11"/>
  <c r="AJ96" i="11" s="1"/>
  <c r="AH95" i="11"/>
  <c r="AJ95" i="11" s="1"/>
  <c r="AH94" i="11"/>
  <c r="AJ94" i="11" s="1"/>
  <c r="AH93" i="11"/>
  <c r="AJ93" i="11" s="1"/>
  <c r="AH92" i="11"/>
  <c r="AJ92" i="11" s="1"/>
  <c r="AH91" i="11"/>
  <c r="AJ91" i="11" s="1"/>
  <c r="AH90" i="11"/>
  <c r="AJ90" i="11" s="1"/>
  <c r="AH89" i="11"/>
  <c r="AJ89" i="11" s="1"/>
  <c r="AH88" i="11"/>
  <c r="AJ88" i="11" s="1"/>
  <c r="AH87" i="11"/>
  <c r="AJ87" i="11" s="1"/>
  <c r="AH86" i="11"/>
  <c r="AJ86" i="11" s="1"/>
  <c r="AH85" i="11"/>
  <c r="AJ85" i="11" s="1"/>
  <c r="AH84" i="11"/>
  <c r="AJ84" i="11" s="1"/>
  <c r="AH83" i="11"/>
  <c r="AJ83" i="11" s="1"/>
  <c r="AH82" i="11"/>
  <c r="AJ82" i="11" s="1"/>
  <c r="AH81" i="11"/>
  <c r="AJ81" i="11" s="1"/>
  <c r="AH79" i="11"/>
  <c r="AJ79" i="11" s="1"/>
  <c r="AH78" i="11"/>
  <c r="AJ78" i="11" s="1"/>
  <c r="AH77" i="11"/>
  <c r="AJ77" i="11" s="1"/>
  <c r="AH75" i="11"/>
  <c r="AJ75" i="11" s="1"/>
  <c r="AI74" i="11"/>
  <c r="AK74" i="11" s="1"/>
  <c r="AH74" i="11"/>
  <c r="AJ74" i="11" s="1"/>
  <c r="AI73" i="11"/>
  <c r="AK73" i="11" s="1"/>
  <c r="AH73" i="11"/>
  <c r="AJ73" i="11" s="1"/>
  <c r="AF196" i="11"/>
  <c r="AF195" i="11"/>
  <c r="AF194" i="11"/>
  <c r="AF193" i="11"/>
  <c r="AF192" i="11"/>
  <c r="AD196" i="11"/>
  <c r="AD195" i="11"/>
  <c r="AD194" i="11"/>
  <c r="AD193" i="11"/>
  <c r="AD192" i="11"/>
  <c r="AB196" i="11"/>
  <c r="AB195" i="11"/>
  <c r="AB194" i="11"/>
  <c r="AB193" i="11"/>
  <c r="AB192" i="11"/>
  <c r="F196" i="11"/>
  <c r="G196" i="11" s="1"/>
  <c r="F195" i="11"/>
  <c r="G195" i="11" s="1"/>
  <c r="F194" i="11"/>
  <c r="G194" i="11" s="1"/>
  <c r="F193" i="11"/>
  <c r="G193" i="11" s="1"/>
  <c r="F192" i="11"/>
  <c r="G192" i="11" s="1"/>
  <c r="F186" i="11"/>
  <c r="G186" i="11" s="1"/>
  <c r="F187" i="11"/>
  <c r="G187" i="11" s="1"/>
  <c r="F188" i="11"/>
  <c r="G188" i="11" s="1"/>
  <c r="F189" i="11"/>
  <c r="G189" i="11" s="1"/>
  <c r="F190" i="11"/>
  <c r="G190" i="11" s="1"/>
  <c r="F185" i="11"/>
  <c r="G185" i="11" s="1"/>
  <c r="AK185" i="11" s="1"/>
  <c r="AH185" i="11"/>
  <c r="AH186" i="11"/>
  <c r="AH187" i="11"/>
  <c r="AH188" i="11"/>
  <c r="AH189" i="11"/>
  <c r="AH190" i="11"/>
  <c r="AH191" i="11"/>
  <c r="AJ191" i="11" s="1"/>
  <c r="AI191" i="11"/>
  <c r="AK191" i="11" s="1"/>
  <c r="AH192" i="11"/>
  <c r="AH193" i="11"/>
  <c r="AH194" i="11"/>
  <c r="AH195" i="11"/>
  <c r="AH196" i="11"/>
  <c r="AG184" i="11"/>
  <c r="AH44" i="11"/>
  <c r="AJ44" i="11" s="1"/>
  <c r="G45" i="11"/>
  <c r="G53" i="11"/>
  <c r="F49" i="11"/>
  <c r="AH72" i="11"/>
  <c r="AJ72" i="11" s="1"/>
  <c r="AH71" i="11"/>
  <c r="AJ71" i="11" s="1"/>
  <c r="AH70" i="11"/>
  <c r="AF70" i="11"/>
  <c r="AD70" i="11"/>
  <c r="AB70" i="11"/>
  <c r="Z70" i="11"/>
  <c r="X70" i="11"/>
  <c r="V70" i="11"/>
  <c r="T70" i="11"/>
  <c r="R70" i="11"/>
  <c r="P70" i="11"/>
  <c r="N70" i="11"/>
  <c r="L70" i="11"/>
  <c r="J70" i="11"/>
  <c r="F70" i="11"/>
  <c r="G70" i="11" s="1"/>
  <c r="AH69" i="11"/>
  <c r="AF69" i="11"/>
  <c r="AD69" i="11"/>
  <c r="AB69" i="11"/>
  <c r="Z69" i="11"/>
  <c r="X69" i="11"/>
  <c r="V69" i="11"/>
  <c r="T69" i="11"/>
  <c r="F69" i="11"/>
  <c r="G69" i="11" s="1"/>
  <c r="AF68" i="11"/>
  <c r="AD68" i="11"/>
  <c r="AB68" i="11"/>
  <c r="Z68" i="11"/>
  <c r="X68" i="11"/>
  <c r="V68" i="11"/>
  <c r="T68" i="11"/>
  <c r="R68" i="11"/>
  <c r="P68" i="11"/>
  <c r="N68" i="11"/>
  <c r="L68" i="11"/>
  <c r="J68" i="11"/>
  <c r="AF67" i="11"/>
  <c r="AD67" i="11"/>
  <c r="AB67" i="11"/>
  <c r="Z67" i="11"/>
  <c r="X67" i="11"/>
  <c r="V67" i="11"/>
  <c r="P67" i="11"/>
  <c r="N67" i="11"/>
  <c r="L67" i="11"/>
  <c r="J67" i="11"/>
  <c r="F67" i="11"/>
  <c r="G67" i="11" s="1"/>
  <c r="AH66" i="11"/>
  <c r="AF66" i="11"/>
  <c r="AD66" i="11"/>
  <c r="AB66" i="11"/>
  <c r="Z66" i="11"/>
  <c r="X66" i="11"/>
  <c r="V66" i="11"/>
  <c r="T66" i="11"/>
  <c r="R66" i="11"/>
  <c r="P66" i="11"/>
  <c r="N66" i="11"/>
  <c r="L66" i="11"/>
  <c r="J66" i="11"/>
  <c r="F66" i="11"/>
  <c r="G66" i="11" s="1"/>
  <c r="AH65" i="11"/>
  <c r="T65" i="11"/>
  <c r="R65" i="11"/>
  <c r="P65" i="11"/>
  <c r="N65" i="11"/>
  <c r="L65" i="11"/>
  <c r="J65" i="11"/>
  <c r="F65" i="11"/>
  <c r="G65" i="11" s="1"/>
  <c r="AH64" i="11"/>
  <c r="Z64" i="11"/>
  <c r="X64" i="11"/>
  <c r="V64" i="11"/>
  <c r="N64" i="11"/>
  <c r="F64" i="11"/>
  <c r="G64" i="11" s="1"/>
  <c r="AH63" i="11"/>
  <c r="AJ63" i="11" s="1"/>
  <c r="X63" i="11"/>
  <c r="T63" i="11"/>
  <c r="R63" i="11"/>
  <c r="P63" i="11"/>
  <c r="N63" i="11"/>
  <c r="L63" i="11"/>
  <c r="J63" i="11"/>
  <c r="F63" i="11"/>
  <c r="G63" i="11" s="1"/>
  <c r="AH62" i="11"/>
  <c r="X62" i="11"/>
  <c r="V62" i="11"/>
  <c r="F62" i="11"/>
  <c r="G62" i="11" s="1"/>
  <c r="F61" i="11"/>
  <c r="D61" i="11"/>
  <c r="AF61" i="11" s="1"/>
  <c r="AH60" i="11"/>
  <c r="AF60" i="11"/>
  <c r="AD60" i="11"/>
  <c r="AB60" i="11"/>
  <c r="Z60" i="11"/>
  <c r="R60" i="11"/>
  <c r="N60" i="11"/>
  <c r="L60" i="11"/>
  <c r="J60" i="11"/>
  <c r="F60" i="11"/>
  <c r="G60" i="11" s="1"/>
  <c r="AH59" i="11"/>
  <c r="AF59" i="11"/>
  <c r="AD59" i="11"/>
  <c r="AB59" i="11"/>
  <c r="Z59" i="11"/>
  <c r="X59" i="11"/>
  <c r="V59" i="11"/>
  <c r="R59" i="11"/>
  <c r="F59" i="11"/>
  <c r="G59" i="11" s="1"/>
  <c r="AH58" i="11"/>
  <c r="V58" i="11"/>
  <c r="T58" i="11"/>
  <c r="R58" i="11"/>
  <c r="F58" i="11"/>
  <c r="G58" i="11" s="1"/>
  <c r="AH57" i="11"/>
  <c r="AF57" i="11"/>
  <c r="AD57" i="11"/>
  <c r="AB57" i="11"/>
  <c r="Z57" i="11"/>
  <c r="X57" i="11"/>
  <c r="V57" i="11"/>
  <c r="T57" i="11"/>
  <c r="R57" i="11"/>
  <c r="P57" i="11"/>
  <c r="N57" i="11"/>
  <c r="L57" i="11"/>
  <c r="J57" i="11"/>
  <c r="F57" i="11"/>
  <c r="G57" i="11" s="1"/>
  <c r="AH56" i="11"/>
  <c r="AF56" i="11"/>
  <c r="Z56" i="11"/>
  <c r="X56" i="11"/>
  <c r="V56" i="11"/>
  <c r="R56" i="11"/>
  <c r="P56" i="11"/>
  <c r="N56" i="11"/>
  <c r="L56" i="11"/>
  <c r="J56" i="11"/>
  <c r="F56" i="11"/>
  <c r="G56" i="11" s="1"/>
  <c r="AH55" i="11"/>
  <c r="AF55" i="11"/>
  <c r="Z55" i="11"/>
  <c r="X55" i="11"/>
  <c r="V55" i="11"/>
  <c r="R55" i="11"/>
  <c r="P55" i="11"/>
  <c r="N55" i="11"/>
  <c r="L55" i="11"/>
  <c r="J55" i="11"/>
  <c r="F55" i="11"/>
  <c r="G55" i="11" s="1"/>
  <c r="AH54" i="11"/>
  <c r="AF54" i="11"/>
  <c r="AD54" i="11"/>
  <c r="AB54" i="11"/>
  <c r="Z54" i="11"/>
  <c r="X54" i="11"/>
  <c r="R54" i="11"/>
  <c r="P54" i="11"/>
  <c r="N54" i="11"/>
  <c r="L54" i="11"/>
  <c r="J54" i="11"/>
  <c r="F54" i="11"/>
  <c r="G54" i="11" s="1"/>
  <c r="AH53" i="11"/>
  <c r="AJ53" i="11" s="1"/>
  <c r="AF53" i="11"/>
  <c r="AD53" i="11"/>
  <c r="AB53" i="11"/>
  <c r="Z53" i="11"/>
  <c r="X53" i="11"/>
  <c r="V53" i="11"/>
  <c r="AH52" i="11"/>
  <c r="AJ52" i="11" s="1"/>
  <c r="AF52" i="11"/>
  <c r="AD52" i="11"/>
  <c r="AB52" i="11"/>
  <c r="Z52" i="11"/>
  <c r="X52" i="11"/>
  <c r="V52" i="11"/>
  <c r="AH51" i="11"/>
  <c r="AJ51" i="11" s="1"/>
  <c r="AF51" i="11"/>
  <c r="AD51" i="11"/>
  <c r="AB51" i="11"/>
  <c r="Z51" i="11"/>
  <c r="X51" i="11"/>
  <c r="V51" i="11"/>
  <c r="G51" i="11"/>
  <c r="AH50" i="11"/>
  <c r="AF50" i="11"/>
  <c r="AD50" i="11"/>
  <c r="AB50" i="11"/>
  <c r="Z50" i="11"/>
  <c r="X50" i="11"/>
  <c r="V50" i="11"/>
  <c r="F50" i="11"/>
  <c r="G50" i="11" s="1"/>
  <c r="AH49" i="11"/>
  <c r="AF49" i="11"/>
  <c r="AD49" i="11"/>
  <c r="AB49" i="11"/>
  <c r="Z49" i="11"/>
  <c r="X49" i="11"/>
  <c r="V49" i="11"/>
  <c r="T49" i="11"/>
  <c r="R49" i="11"/>
  <c r="P49" i="11"/>
  <c r="N49" i="11"/>
  <c r="L49" i="11"/>
  <c r="J49" i="11"/>
  <c r="AH48" i="11"/>
  <c r="AF48" i="11"/>
  <c r="AD48" i="11"/>
  <c r="AB48" i="11"/>
  <c r="Z48" i="11"/>
  <c r="N48" i="11"/>
  <c r="L48" i="11"/>
  <c r="J48" i="11"/>
  <c r="F48" i="11"/>
  <c r="AH47" i="11"/>
  <c r="X47" i="11"/>
  <c r="V47" i="11"/>
  <c r="P47" i="11"/>
  <c r="N47" i="11"/>
  <c r="F47" i="11"/>
  <c r="G47" i="11" s="1"/>
  <c r="AH46" i="11"/>
  <c r="P46" i="11"/>
  <c r="N46" i="11"/>
  <c r="L46" i="11"/>
  <c r="J46" i="11"/>
  <c r="F46" i="11"/>
  <c r="AH45" i="11"/>
  <c r="AJ45" i="11" s="1"/>
  <c r="AD45" i="11"/>
  <c r="AB45" i="11"/>
  <c r="Z45" i="11"/>
  <c r="N45" i="11"/>
  <c r="L45" i="11"/>
  <c r="J45" i="11"/>
  <c r="X44" i="11"/>
  <c r="V44" i="11"/>
  <c r="P44" i="11"/>
  <c r="N44" i="11"/>
  <c r="AH43" i="11"/>
  <c r="AF43" i="11"/>
  <c r="AD43" i="11"/>
  <c r="AB43" i="11"/>
  <c r="Z43" i="11"/>
  <c r="X43" i="11"/>
  <c r="V43" i="11"/>
  <c r="N43" i="11"/>
  <c r="F43" i="11"/>
  <c r="G43" i="11" s="1"/>
  <c r="AH42" i="11"/>
  <c r="P42" i="11"/>
  <c r="N42" i="11"/>
  <c r="L42" i="11"/>
  <c r="J42" i="11"/>
  <c r="F42" i="11"/>
  <c r="G42" i="11" s="1"/>
  <c r="AH41" i="11"/>
  <c r="AF41" i="11"/>
  <c r="AD41" i="11"/>
  <c r="AB41" i="11"/>
  <c r="Z41" i="11"/>
  <c r="X41" i="11"/>
  <c r="V41" i="11"/>
  <c r="F41" i="11"/>
  <c r="G41" i="11" s="1"/>
  <c r="AH40" i="11"/>
  <c r="AD40" i="11"/>
  <c r="AB40" i="11"/>
  <c r="Z40" i="11"/>
  <c r="N40" i="11"/>
  <c r="L40" i="11"/>
  <c r="J40" i="11"/>
  <c r="F40" i="11"/>
  <c r="G40" i="11" s="1"/>
  <c r="AH39" i="11"/>
  <c r="AD39" i="11"/>
  <c r="AB39" i="11"/>
  <c r="Z39" i="11"/>
  <c r="N39" i="11"/>
  <c r="L39" i="11"/>
  <c r="J39" i="11"/>
  <c r="F39" i="11"/>
  <c r="G39" i="11" s="1"/>
  <c r="AH38" i="11"/>
  <c r="V38" i="11"/>
  <c r="P38" i="11"/>
  <c r="N38" i="11"/>
  <c r="F38" i="11"/>
  <c r="G38" i="11" s="1"/>
  <c r="AH37" i="11"/>
  <c r="P37" i="11"/>
  <c r="N37" i="11"/>
  <c r="F37" i="11"/>
  <c r="G37" i="11" s="1"/>
  <c r="AF36" i="11"/>
  <c r="AD36" i="11"/>
  <c r="AB36" i="11"/>
  <c r="Z36" i="11"/>
  <c r="X36" i="11"/>
  <c r="V36" i="11"/>
  <c r="T36" i="11"/>
  <c r="F36" i="11"/>
  <c r="G36" i="11" s="1"/>
  <c r="AH35" i="11"/>
  <c r="Z35" i="11"/>
  <c r="X35" i="11"/>
  <c r="V35" i="11"/>
  <c r="T35" i="11"/>
  <c r="R35" i="11"/>
  <c r="P35" i="11"/>
  <c r="N35" i="11"/>
  <c r="L35" i="11"/>
  <c r="J35" i="11"/>
  <c r="F35" i="11"/>
  <c r="G35" i="11" s="1"/>
  <c r="AH34" i="11"/>
  <c r="X34" i="11"/>
  <c r="V34" i="11"/>
  <c r="AI34" i="11" s="1"/>
  <c r="F34" i="11"/>
  <c r="G34" i="11" s="1"/>
  <c r="AH33" i="11"/>
  <c r="AJ33" i="11" s="1"/>
  <c r="P33" i="11"/>
  <c r="N33" i="11"/>
  <c r="L33" i="11"/>
  <c r="F33" i="11"/>
  <c r="G33" i="11" s="1"/>
  <c r="AH32" i="11"/>
  <c r="X32" i="11"/>
  <c r="V32" i="11"/>
  <c r="F32" i="11"/>
  <c r="G32" i="11" s="1"/>
  <c r="AH31" i="11"/>
  <c r="X31" i="11"/>
  <c r="V31" i="11"/>
  <c r="T31" i="11"/>
  <c r="R31" i="11"/>
  <c r="P31" i="11"/>
  <c r="N31" i="11"/>
  <c r="L31" i="11"/>
  <c r="J31" i="11"/>
  <c r="F31" i="11"/>
  <c r="G31" i="11" s="1"/>
  <c r="AH30" i="11"/>
  <c r="P30" i="11"/>
  <c r="N30" i="11"/>
  <c r="L30" i="11"/>
  <c r="F30" i="11"/>
  <c r="G30" i="11" s="1"/>
  <c r="AH29" i="11"/>
  <c r="Z29" i="11"/>
  <c r="X29" i="11"/>
  <c r="V29" i="11"/>
  <c r="T29" i="11"/>
  <c r="R29" i="11"/>
  <c r="P29" i="11"/>
  <c r="N29" i="11"/>
  <c r="L29" i="11"/>
  <c r="J29" i="11"/>
  <c r="F29" i="11"/>
  <c r="G29" i="11" s="1"/>
  <c r="AH28" i="11"/>
  <c r="AF28" i="11"/>
  <c r="AD28" i="11"/>
  <c r="AB28" i="11"/>
  <c r="Z28" i="11"/>
  <c r="X28" i="11"/>
  <c r="V28" i="11"/>
  <c r="T28" i="11"/>
  <c r="F28" i="11"/>
  <c r="G28" i="11" s="1"/>
  <c r="AH27" i="11"/>
  <c r="X27" i="11"/>
  <c r="V27" i="11"/>
  <c r="T27" i="11"/>
  <c r="R27" i="11"/>
  <c r="P27" i="11"/>
  <c r="N27" i="11"/>
  <c r="L27" i="11"/>
  <c r="J27" i="11"/>
  <c r="F27" i="11"/>
  <c r="AH26" i="11"/>
  <c r="X26" i="11"/>
  <c r="AI26" i="11" s="1"/>
  <c r="F26" i="11"/>
  <c r="G26" i="11" s="1"/>
  <c r="AH25" i="11"/>
  <c r="X25" i="11"/>
  <c r="V25" i="11"/>
  <c r="F25" i="11"/>
  <c r="G25" i="11" s="1"/>
  <c r="AH24" i="11"/>
  <c r="X24" i="11"/>
  <c r="V24" i="11"/>
  <c r="T24" i="11"/>
  <c r="R24" i="11"/>
  <c r="P24" i="11"/>
  <c r="N24" i="11"/>
  <c r="L24" i="11"/>
  <c r="J24" i="11"/>
  <c r="F24" i="11"/>
  <c r="AJ24" i="11" s="1"/>
  <c r="AH23" i="11"/>
  <c r="AF23" i="11"/>
  <c r="AD23" i="11"/>
  <c r="AB23" i="11"/>
  <c r="Z23" i="11"/>
  <c r="X23" i="11"/>
  <c r="V23" i="11"/>
  <c r="F23" i="11"/>
  <c r="G23" i="11" s="1"/>
  <c r="AF22" i="11"/>
  <c r="AD22" i="11"/>
  <c r="AB22" i="11"/>
  <c r="F22" i="11"/>
  <c r="AJ22" i="11" s="1"/>
  <c r="AH21" i="11"/>
  <c r="AF21" i="11"/>
  <c r="AD21" i="11"/>
  <c r="AB21" i="11"/>
  <c r="Z21" i="11"/>
  <c r="X21" i="11"/>
  <c r="V21" i="11"/>
  <c r="F21" i="11"/>
  <c r="G21" i="11" s="1"/>
  <c r="AH20" i="11"/>
  <c r="AF20" i="11"/>
  <c r="AD20" i="11"/>
  <c r="AB20" i="11"/>
  <c r="Z20" i="11"/>
  <c r="X20" i="11"/>
  <c r="V20" i="11"/>
  <c r="F20" i="11"/>
  <c r="G20" i="11" s="1"/>
  <c r="AH19" i="11"/>
  <c r="AF19" i="11"/>
  <c r="AD19" i="11"/>
  <c r="AB19" i="11"/>
  <c r="Z19" i="11"/>
  <c r="X19" i="11"/>
  <c r="V19" i="11"/>
  <c r="F19" i="11"/>
  <c r="G19" i="11" s="1"/>
  <c r="AH18" i="11"/>
  <c r="AF18" i="11"/>
  <c r="AD18" i="11"/>
  <c r="AB18" i="11"/>
  <c r="Z18" i="11"/>
  <c r="X18" i="11"/>
  <c r="V18" i="11"/>
  <c r="F18" i="11"/>
  <c r="G18" i="11" s="1"/>
  <c r="AH17" i="11"/>
  <c r="P17" i="11"/>
  <c r="N17" i="11"/>
  <c r="L17" i="11"/>
  <c r="J17" i="11"/>
  <c r="F17" i="11"/>
  <c r="G17" i="11" s="1"/>
  <c r="AH16" i="11"/>
  <c r="Z16" i="11"/>
  <c r="X16" i="11"/>
  <c r="V16" i="11"/>
  <c r="T16" i="11"/>
  <c r="R16" i="11"/>
  <c r="P16" i="11"/>
  <c r="N16" i="11"/>
  <c r="L16" i="11"/>
  <c r="J16" i="11"/>
  <c r="F16" i="11"/>
  <c r="G16" i="11" s="1"/>
  <c r="AH15" i="11"/>
  <c r="P15" i="11"/>
  <c r="N15" i="11"/>
  <c r="L15" i="11"/>
  <c r="J15" i="11"/>
  <c r="F15" i="11"/>
  <c r="G15" i="11" s="1"/>
  <c r="AH14" i="11"/>
  <c r="AF14" i="11"/>
  <c r="AD14" i="11"/>
  <c r="AB14" i="11"/>
  <c r="Z14" i="11"/>
  <c r="X14" i="11"/>
  <c r="V14" i="11"/>
  <c r="T14" i="11"/>
  <c r="R14" i="11"/>
  <c r="P14" i="11"/>
  <c r="N14" i="11"/>
  <c r="L14" i="11"/>
  <c r="F14" i="11"/>
  <c r="G14" i="11" s="1"/>
  <c r="AH13" i="11"/>
  <c r="AB13" i="11"/>
  <c r="Z13" i="11"/>
  <c r="X13" i="11"/>
  <c r="V13" i="11"/>
  <c r="P13" i="11"/>
  <c r="N13" i="11"/>
  <c r="L13" i="11"/>
  <c r="J13" i="11"/>
  <c r="F13" i="11"/>
  <c r="G13" i="11" s="1"/>
  <c r="AH12" i="11"/>
  <c r="AB12" i="11"/>
  <c r="Z12" i="11"/>
  <c r="X12" i="11"/>
  <c r="V12" i="11"/>
  <c r="P12" i="11"/>
  <c r="N12" i="11"/>
  <c r="L12" i="11"/>
  <c r="J12" i="11"/>
  <c r="F12" i="11"/>
  <c r="G12" i="11" s="1"/>
  <c r="AH11" i="11"/>
  <c r="AD11" i="11"/>
  <c r="AB11" i="11"/>
  <c r="Z11" i="11"/>
  <c r="X11" i="11"/>
  <c r="V11" i="11"/>
  <c r="P11" i="11"/>
  <c r="N11" i="11"/>
  <c r="L11" i="11"/>
  <c r="J11" i="11"/>
  <c r="F11" i="11"/>
  <c r="G11" i="11" s="1"/>
  <c r="AH10" i="11"/>
  <c r="AD10" i="11"/>
  <c r="AB10" i="11"/>
  <c r="Z10" i="11"/>
  <c r="X10" i="11"/>
  <c r="V10" i="11"/>
  <c r="P10" i="11"/>
  <c r="N10" i="11"/>
  <c r="L10" i="11"/>
  <c r="J10" i="11"/>
  <c r="F10" i="11"/>
  <c r="G10" i="11" s="1"/>
  <c r="AH9" i="11"/>
  <c r="Z9" i="11"/>
  <c r="X9" i="11"/>
  <c r="V9" i="11"/>
  <c r="F9" i="11"/>
  <c r="G9" i="11" s="1"/>
  <c r="AH8" i="11"/>
  <c r="P8" i="11"/>
  <c r="N8" i="11"/>
  <c r="L8" i="11"/>
  <c r="J8" i="11"/>
  <c r="F8" i="11"/>
  <c r="G8" i="11" s="1"/>
  <c r="AH7" i="11"/>
  <c r="Z7" i="11"/>
  <c r="X7" i="11"/>
  <c r="V7" i="11"/>
  <c r="P7" i="11"/>
  <c r="N7" i="11"/>
  <c r="L7" i="11"/>
  <c r="J7" i="11"/>
  <c r="F7" i="11"/>
  <c r="G7" i="11" s="1"/>
  <c r="AH6" i="11"/>
  <c r="P6" i="11"/>
  <c r="N6" i="11"/>
  <c r="L6" i="11"/>
  <c r="J6" i="11"/>
  <c r="F6" i="11"/>
  <c r="G6" i="11" s="1"/>
  <c r="AJ28" i="11"/>
  <c r="G44" i="11"/>
  <c r="G68" i="11"/>
  <c r="G52" i="11"/>
  <c r="G48" i="11"/>
  <c r="G27" i="11"/>
  <c r="X61" i="11"/>
  <c r="A49" i="10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25" i="10"/>
  <c r="A27" i="10" s="1"/>
  <c r="A28" i="10" s="1"/>
  <c r="A29" i="10" s="1"/>
  <c r="A30" i="10" s="1"/>
  <c r="A31" i="10" s="1"/>
  <c r="A32" i="10" s="1"/>
  <c r="A33" i="10" s="1"/>
  <c r="A34" i="10" s="1"/>
  <c r="A36" i="10" s="1"/>
  <c r="A37" i="10" s="1"/>
  <c r="A38" i="10" s="1"/>
  <c r="A39" i="10" s="1"/>
  <c r="A40" i="10" s="1"/>
  <c r="A41" i="10" s="1"/>
  <c r="A42" i="10" s="1"/>
  <c r="A43" i="10" s="1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5" i="10"/>
  <c r="E55" i="10"/>
  <c r="F55" i="10"/>
  <c r="G55" i="10"/>
  <c r="H55" i="10"/>
  <c r="I55" i="10"/>
  <c r="J55" i="10"/>
  <c r="K55" i="10"/>
  <c r="L55" i="10"/>
  <c r="M55" i="10"/>
  <c r="D56" i="10"/>
  <c r="E56" i="10"/>
  <c r="F56" i="10"/>
  <c r="G56" i="10"/>
  <c r="H56" i="10"/>
  <c r="I56" i="10"/>
  <c r="J56" i="10"/>
  <c r="K56" i="10"/>
  <c r="L56" i="10"/>
  <c r="M56" i="10"/>
  <c r="D57" i="10"/>
  <c r="E57" i="10"/>
  <c r="F57" i="10"/>
  <c r="G57" i="10"/>
  <c r="H57" i="10"/>
  <c r="I57" i="10"/>
  <c r="J57" i="10"/>
  <c r="K57" i="10"/>
  <c r="L57" i="10"/>
  <c r="M57" i="10"/>
  <c r="D59" i="10"/>
  <c r="E59" i="10"/>
  <c r="F59" i="10"/>
  <c r="G59" i="10"/>
  <c r="H59" i="10"/>
  <c r="I59" i="10"/>
  <c r="J59" i="10"/>
  <c r="K59" i="10"/>
  <c r="L59" i="10"/>
  <c r="M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C50" i="10"/>
  <c r="C52" i="10"/>
  <c r="C54" i="10"/>
  <c r="C55" i="10"/>
  <c r="C56" i="10"/>
  <c r="C57" i="10"/>
  <c r="C60" i="10"/>
  <c r="C61" i="10"/>
  <c r="C38" i="10"/>
  <c r="C51" i="10" s="1"/>
  <c r="C36" i="10"/>
  <c r="O36" i="10" s="1"/>
  <c r="O35" i="10"/>
  <c r="O37" i="10"/>
  <c r="O39" i="10"/>
  <c r="O40" i="10"/>
  <c r="O41" i="10"/>
  <c r="O42" i="10"/>
  <c r="O43" i="10"/>
  <c r="D28" i="10"/>
  <c r="D58" i="10" s="1"/>
  <c r="O29" i="10"/>
  <c r="O30" i="10"/>
  <c r="O31" i="10"/>
  <c r="O32" i="10"/>
  <c r="O34" i="10"/>
  <c r="C33" i="10"/>
  <c r="C49" i="10" s="1"/>
  <c r="A7" i="10"/>
  <c r="A8" i="10" s="1"/>
  <c r="A9" i="10" s="1"/>
  <c r="A11" i="10" s="1"/>
  <c r="A12" i="10" s="1"/>
  <c r="A13" i="10" s="1"/>
  <c r="A14" i="10" s="1"/>
  <c r="A16" i="10" s="1"/>
  <c r="A18" i="10" s="1"/>
  <c r="A19" i="10" s="1"/>
  <c r="O7" i="10"/>
  <c r="C18" i="10"/>
  <c r="C53" i="10" s="1"/>
  <c r="O8" i="10"/>
  <c r="C19" i="10"/>
  <c r="O19" i="10" s="1"/>
  <c r="O24" i="10"/>
  <c r="O25" i="10"/>
  <c r="O27" i="10"/>
  <c r="C9" i="10"/>
  <c r="C58" i="10" s="1"/>
  <c r="O10" i="10"/>
  <c r="O11" i="10"/>
  <c r="O12" i="10"/>
  <c r="O13" i="10"/>
  <c r="O14" i="10"/>
  <c r="O15" i="10"/>
  <c r="O16" i="10"/>
  <c r="O17" i="10"/>
  <c r="O6" i="10"/>
  <c r="O18" i="10"/>
  <c r="M3" i="9"/>
  <c r="M10" i="9" s="1"/>
  <c r="F3" i="9"/>
  <c r="F10" i="9" s="1"/>
  <c r="J3" i="9"/>
  <c r="J10" i="9" s="1"/>
  <c r="G3" i="9"/>
  <c r="G10" i="9" s="1"/>
  <c r="K3" i="9"/>
  <c r="K10" i="9" s="1"/>
  <c r="O3" i="9"/>
  <c r="O10" i="9" s="1"/>
  <c r="I3" i="9"/>
  <c r="I10" i="9" s="1"/>
  <c r="N3" i="9"/>
  <c r="N10" i="9" s="1"/>
  <c r="H3" i="9"/>
  <c r="L3" i="9"/>
  <c r="L10" i="9" s="1"/>
  <c r="I4" i="9"/>
  <c r="F7" i="9"/>
  <c r="L7" i="9"/>
  <c r="M7" i="9"/>
  <c r="N7" i="9"/>
  <c r="G7" i="9"/>
  <c r="K7" i="9"/>
  <c r="O7" i="9"/>
  <c r="N9" i="9"/>
  <c r="D3" i="9"/>
  <c r="Q3" i="9" s="1"/>
  <c r="E6" i="9"/>
  <c r="O6" i="9"/>
  <c r="M6" i="9"/>
  <c r="I6" i="9"/>
  <c r="F6" i="9"/>
  <c r="G6" i="9"/>
  <c r="H6" i="9"/>
  <c r="E4" i="9"/>
  <c r="C4" i="9"/>
  <c r="L6" i="9"/>
  <c r="H7" i="9"/>
  <c r="J7" i="9"/>
  <c r="D7" i="9"/>
  <c r="Q7" i="9" s="1"/>
  <c r="O4" i="9"/>
  <c r="K4" i="9"/>
  <c r="M4" i="9"/>
  <c r="N4" i="9"/>
  <c r="L4" i="9"/>
  <c r="H4" i="9"/>
  <c r="C6" i="9"/>
  <c r="I7" i="9"/>
  <c r="J6" i="9"/>
  <c r="N6" i="9"/>
  <c r="K6" i="9"/>
  <c r="J4" i="9"/>
  <c r="F4" i="9"/>
  <c r="G4" i="9"/>
  <c r="D6" i="9"/>
  <c r="Q6" i="9" s="1"/>
  <c r="R6" i="9" s="1"/>
  <c r="H10" i="9"/>
  <c r="M9" i="9"/>
  <c r="Q9" i="9"/>
  <c r="C7" i="9"/>
  <c r="E3" i="9"/>
  <c r="E10" i="9" s="1"/>
  <c r="C3" i="9"/>
  <c r="Q8" i="9"/>
  <c r="R8" i="9" s="1"/>
  <c r="E7" i="9"/>
  <c r="D4" i="9"/>
  <c r="Q4" i="9" s="1"/>
  <c r="R4" i="9" s="1"/>
  <c r="AJ195" i="11" l="1"/>
  <c r="O33" i="10"/>
  <c r="AK189" i="11"/>
  <c r="AJ42" i="11"/>
  <c r="AJ60" i="11"/>
  <c r="AI81" i="11"/>
  <c r="AK81" i="11" s="1"/>
  <c r="Z175" i="11"/>
  <c r="X175" i="11"/>
  <c r="R9" i="9"/>
  <c r="AJ35" i="11"/>
  <c r="AJ25" i="11"/>
  <c r="AH180" i="11"/>
  <c r="AJ180" i="11" s="1"/>
  <c r="AI123" i="11"/>
  <c r="AK123" i="11" s="1"/>
  <c r="AJ187" i="11"/>
  <c r="R175" i="11"/>
  <c r="AJ11" i="11"/>
  <c r="AJ56" i="11"/>
  <c r="AJ59" i="11"/>
  <c r="AJ186" i="11"/>
  <c r="AH182" i="11"/>
  <c r="AJ182" i="11" s="1"/>
  <c r="AJ190" i="11"/>
  <c r="AI180" i="11"/>
  <c r="AK180" i="11" s="1"/>
  <c r="T132" i="11"/>
  <c r="AI131" i="11"/>
  <c r="AK131" i="11" s="1"/>
  <c r="AI128" i="11"/>
  <c r="AK128" i="11" s="1"/>
  <c r="AI127" i="11"/>
  <c r="AK127" i="11" s="1"/>
  <c r="AI122" i="11"/>
  <c r="AK122" i="11" s="1"/>
  <c r="AI113" i="11"/>
  <c r="AK113" i="11" s="1"/>
  <c r="AI107" i="11"/>
  <c r="AK107" i="11" s="1"/>
  <c r="AI104" i="11"/>
  <c r="AK104" i="11" s="1"/>
  <c r="AI103" i="11"/>
  <c r="AK103" i="11" s="1"/>
  <c r="AI101" i="11"/>
  <c r="AK101" i="11" s="1"/>
  <c r="AI100" i="11"/>
  <c r="AK100" i="11" s="1"/>
  <c r="AI99" i="11"/>
  <c r="AK99" i="11" s="1"/>
  <c r="AI97" i="11"/>
  <c r="AK97" i="11" s="1"/>
  <c r="AI93" i="11"/>
  <c r="AK93" i="11" s="1"/>
  <c r="AI80" i="11"/>
  <c r="AK80" i="11" s="1"/>
  <c r="AI78" i="11"/>
  <c r="AK78" i="11" s="1"/>
  <c r="AF175" i="11"/>
  <c r="AI173" i="11"/>
  <c r="AK173" i="11" s="1"/>
  <c r="AI171" i="11"/>
  <c r="AK171" i="11" s="1"/>
  <c r="AI166" i="11"/>
  <c r="AK166" i="11" s="1"/>
  <c r="AI165" i="11"/>
  <c r="AK165" i="11" s="1"/>
  <c r="AI157" i="11"/>
  <c r="AK157" i="11" s="1"/>
  <c r="AI155" i="11"/>
  <c r="AK155" i="11" s="1"/>
  <c r="AI151" i="11"/>
  <c r="AK151" i="11" s="1"/>
  <c r="AI149" i="11"/>
  <c r="AK149" i="11" s="1"/>
  <c r="AI147" i="11"/>
  <c r="AK147" i="11" s="1"/>
  <c r="AI143" i="11"/>
  <c r="AK143" i="11" s="1"/>
  <c r="AI139" i="11"/>
  <c r="AK139" i="11" s="1"/>
  <c r="AI138" i="11"/>
  <c r="AK138" i="11" s="1"/>
  <c r="AI137" i="11"/>
  <c r="AK137" i="11" s="1"/>
  <c r="AJ14" i="11"/>
  <c r="AK187" i="11"/>
  <c r="AJ64" i="11"/>
  <c r="AJ194" i="11"/>
  <c r="AJ15" i="11"/>
  <c r="AJ23" i="11"/>
  <c r="AI32" i="11"/>
  <c r="AH80" i="11"/>
  <c r="AJ80" i="11" s="1"/>
  <c r="AJ189" i="11"/>
  <c r="AJ185" i="11"/>
  <c r="AJ67" i="11"/>
  <c r="AI193" i="11"/>
  <c r="AK193" i="11" s="1"/>
  <c r="AI179" i="11"/>
  <c r="AK179" i="11" s="1"/>
  <c r="P132" i="11"/>
  <c r="P71" i="11"/>
  <c r="D10" i="9"/>
  <c r="C10" i="9" s="1"/>
  <c r="AJ7" i="11"/>
  <c r="AJ70" i="11"/>
  <c r="AI182" i="11"/>
  <c r="AK182" i="11" s="1"/>
  <c r="AH183" i="11"/>
  <c r="AJ183" i="11" s="1"/>
  <c r="AB132" i="11"/>
  <c r="L132" i="11"/>
  <c r="AI130" i="11"/>
  <c r="AK130" i="11" s="1"/>
  <c r="AI121" i="11"/>
  <c r="AK121" i="11" s="1"/>
  <c r="AI119" i="11"/>
  <c r="AK119" i="11" s="1"/>
  <c r="AI117" i="11"/>
  <c r="AK117" i="11" s="1"/>
  <c r="AI115" i="11"/>
  <c r="AK115" i="11" s="1"/>
  <c r="AI112" i="11"/>
  <c r="AK112" i="11" s="1"/>
  <c r="AI110" i="11"/>
  <c r="AK110" i="11" s="1"/>
  <c r="AI109" i="11"/>
  <c r="AK109" i="11" s="1"/>
  <c r="AI106" i="11"/>
  <c r="AK106" i="11" s="1"/>
  <c r="AI98" i="11"/>
  <c r="AK98" i="11" s="1"/>
  <c r="AI94" i="11"/>
  <c r="AK94" i="11" s="1"/>
  <c r="AI92" i="11"/>
  <c r="AK92" i="11" s="1"/>
  <c r="AI90" i="11"/>
  <c r="AK90" i="11" s="1"/>
  <c r="AI88" i="11"/>
  <c r="AK88" i="11" s="1"/>
  <c r="AI86" i="11"/>
  <c r="AK86" i="11" s="1"/>
  <c r="AI84" i="11"/>
  <c r="AK84" i="11" s="1"/>
  <c r="AI82" i="11"/>
  <c r="AK82" i="11" s="1"/>
  <c r="AI79" i="11"/>
  <c r="AK79" i="11" s="1"/>
  <c r="R132" i="11"/>
  <c r="AF132" i="11"/>
  <c r="N132" i="11"/>
  <c r="AI142" i="11"/>
  <c r="AK142" i="11" s="1"/>
  <c r="AI140" i="11"/>
  <c r="AK140" i="11" s="1"/>
  <c r="AB175" i="11"/>
  <c r="L175" i="11"/>
  <c r="AI161" i="11"/>
  <c r="AK161" i="11" s="1"/>
  <c r="AI141" i="11"/>
  <c r="AK141" i="11" s="1"/>
  <c r="AI25" i="11"/>
  <c r="AJ47" i="11"/>
  <c r="AI53" i="11"/>
  <c r="AK53" i="11" s="1"/>
  <c r="AJ66" i="11"/>
  <c r="AJ69" i="11"/>
  <c r="V198" i="11"/>
  <c r="N198" i="11"/>
  <c r="AI192" i="11"/>
  <c r="AK192" i="11" s="1"/>
  <c r="AJ54" i="11"/>
  <c r="AI129" i="11"/>
  <c r="AK129" i="11" s="1"/>
  <c r="AI125" i="11"/>
  <c r="AK125" i="11" s="1"/>
  <c r="AI124" i="11"/>
  <c r="AK124" i="11" s="1"/>
  <c r="AI118" i="11"/>
  <c r="AK118" i="11" s="1"/>
  <c r="AI114" i="11"/>
  <c r="AK114" i="11" s="1"/>
  <c r="AI108" i="11"/>
  <c r="AK108" i="11" s="1"/>
  <c r="AI105" i="11"/>
  <c r="AK105" i="11" s="1"/>
  <c r="AI102" i="11"/>
  <c r="AK102" i="11" s="1"/>
  <c r="AI96" i="11"/>
  <c r="AK96" i="11" s="1"/>
  <c r="AI95" i="11"/>
  <c r="AK95" i="11" s="1"/>
  <c r="AI91" i="11"/>
  <c r="AK91" i="11" s="1"/>
  <c r="AI89" i="11"/>
  <c r="AK89" i="11" s="1"/>
  <c r="AI87" i="11"/>
  <c r="AK87" i="11" s="1"/>
  <c r="AI85" i="11"/>
  <c r="AK85" i="11" s="1"/>
  <c r="AI83" i="11"/>
  <c r="AK83" i="11" s="1"/>
  <c r="AD132" i="11"/>
  <c r="J132" i="11"/>
  <c r="T175" i="11"/>
  <c r="AI174" i="11"/>
  <c r="AK174" i="11" s="1"/>
  <c r="AI172" i="11"/>
  <c r="AK172" i="11" s="1"/>
  <c r="AI170" i="11"/>
  <c r="AK170" i="11" s="1"/>
  <c r="AI169" i="11"/>
  <c r="AK169" i="11" s="1"/>
  <c r="AI168" i="11"/>
  <c r="AK168" i="11" s="1"/>
  <c r="AI167" i="11"/>
  <c r="AK167" i="11" s="1"/>
  <c r="AI164" i="11"/>
  <c r="AK164" i="11" s="1"/>
  <c r="AI163" i="11"/>
  <c r="AK163" i="11" s="1"/>
  <c r="AI162" i="11"/>
  <c r="AK162" i="11" s="1"/>
  <c r="AI160" i="11"/>
  <c r="AK160" i="11" s="1"/>
  <c r="AI159" i="11"/>
  <c r="AK159" i="11" s="1"/>
  <c r="AI158" i="11"/>
  <c r="AK158" i="11" s="1"/>
  <c r="AI156" i="11"/>
  <c r="AK156" i="11" s="1"/>
  <c r="AI154" i="11"/>
  <c r="AK154" i="11" s="1"/>
  <c r="AI153" i="11"/>
  <c r="AK153" i="11" s="1"/>
  <c r="AI152" i="11"/>
  <c r="AK152" i="11" s="1"/>
  <c r="AI150" i="11"/>
  <c r="AK150" i="11" s="1"/>
  <c r="AI148" i="11"/>
  <c r="AK148" i="11" s="1"/>
  <c r="AI146" i="11"/>
  <c r="AK146" i="11" s="1"/>
  <c r="AI145" i="11"/>
  <c r="AK145" i="11" s="1"/>
  <c r="AI144" i="11"/>
  <c r="AK144" i="11" s="1"/>
  <c r="P175" i="11"/>
  <c r="AI136" i="11"/>
  <c r="AK136" i="11" s="1"/>
  <c r="G132" i="11"/>
  <c r="AI197" i="11"/>
  <c r="AK197" i="11" s="1"/>
  <c r="AI126" i="11"/>
  <c r="AK126" i="11" s="1"/>
  <c r="AI120" i="11"/>
  <c r="AK120" i="11" s="1"/>
  <c r="AI116" i="11"/>
  <c r="AK116" i="11" s="1"/>
  <c r="C59" i="10"/>
  <c r="E28" i="10"/>
  <c r="E58" i="10" s="1"/>
  <c r="AI22" i="11"/>
  <c r="AI31" i="11"/>
  <c r="AK31" i="11" s="1"/>
  <c r="AI35" i="11"/>
  <c r="AK35" i="11" s="1"/>
  <c r="AJ39" i="11"/>
  <c r="AJ40" i="11"/>
  <c r="AJ41" i="11"/>
  <c r="AI43" i="11"/>
  <c r="AK43" i="11" s="1"/>
  <c r="AI44" i="11"/>
  <c r="AI48" i="11"/>
  <c r="AK48" i="11" s="1"/>
  <c r="AI70" i="11"/>
  <c r="AK70" i="11" s="1"/>
  <c r="R198" i="11"/>
  <c r="V132" i="11"/>
  <c r="Z132" i="11"/>
  <c r="AI135" i="11"/>
  <c r="AK135" i="11" s="1"/>
  <c r="N175" i="11"/>
  <c r="J18" i="15"/>
  <c r="C18" i="15" s="1"/>
  <c r="D10" i="15" s="1"/>
  <c r="C17" i="15"/>
  <c r="N71" i="11"/>
  <c r="N72" i="11" s="1"/>
  <c r="AI10" i="11"/>
  <c r="AK10" i="11" s="1"/>
  <c r="AI13" i="11"/>
  <c r="AK13" i="11" s="1"/>
  <c r="AJ13" i="11"/>
  <c r="AI75" i="11"/>
  <c r="AK75" i="11" s="1"/>
  <c r="J175" i="11"/>
  <c r="O9" i="10"/>
  <c r="AJ31" i="11"/>
  <c r="AI62" i="11"/>
  <c r="AK62" i="11" s="1"/>
  <c r="Z198" i="11"/>
  <c r="T198" i="11"/>
  <c r="L198" i="11"/>
  <c r="J198" i="11"/>
  <c r="AI181" i="11"/>
  <c r="AK181" i="11" s="1"/>
  <c r="AJ37" i="11"/>
  <c r="AJ188" i="11"/>
  <c r="AI195" i="11"/>
  <c r="AK195" i="11" s="1"/>
  <c r="AB183" i="11"/>
  <c r="AB198" i="11" s="1"/>
  <c r="AI17" i="11"/>
  <c r="AK17" i="11" s="1"/>
  <c r="AJ34" i="11"/>
  <c r="AI41" i="11"/>
  <c r="AK41" i="11" s="1"/>
  <c r="AI45" i="11"/>
  <c r="AK45" i="11" s="1"/>
  <c r="R71" i="11"/>
  <c r="R72" i="11" s="1"/>
  <c r="AJ50" i="11"/>
  <c r="AJ55" i="11"/>
  <c r="AI77" i="11"/>
  <c r="AK77" i="11" s="1"/>
  <c r="AJ193" i="11"/>
  <c r="AK188" i="11"/>
  <c r="AJ6" i="11"/>
  <c r="AI7" i="11"/>
  <c r="AK7" i="11" s="1"/>
  <c r="AJ30" i="11"/>
  <c r="AJ57" i="11"/>
  <c r="AI64" i="11"/>
  <c r="AK64" i="11" s="1"/>
  <c r="X198" i="11"/>
  <c r="P198" i="11"/>
  <c r="AJ12" i="11"/>
  <c r="AI21" i="11"/>
  <c r="AK21" i="11" s="1"/>
  <c r="AI38" i="11"/>
  <c r="AK38" i="11" s="1"/>
  <c r="AI60" i="11"/>
  <c r="AK60" i="11" s="1"/>
  <c r="AK186" i="11"/>
  <c r="AD198" i="11"/>
  <c r="R3" i="9"/>
  <c r="R7" i="9"/>
  <c r="AK32" i="11"/>
  <c r="G198" i="11"/>
  <c r="AJ38" i="11"/>
  <c r="AK44" i="11"/>
  <c r="AJ49" i="11"/>
  <c r="AD61" i="11"/>
  <c r="AD71" i="11" s="1"/>
  <c r="AD72" i="11" s="1"/>
  <c r="Z61" i="11"/>
  <c r="AJ21" i="11"/>
  <c r="AJ36" i="11"/>
  <c r="L71" i="11"/>
  <c r="AI8" i="11"/>
  <c r="AK8" i="11" s="1"/>
  <c r="AJ8" i="11"/>
  <c r="AI9" i="11"/>
  <c r="AK9" i="11" s="1"/>
  <c r="AJ10" i="11"/>
  <c r="AI15" i="11"/>
  <c r="AK15" i="11" s="1"/>
  <c r="AJ17" i="11"/>
  <c r="AI18" i="11"/>
  <c r="AK18" i="11" s="1"/>
  <c r="AJ18" i="11"/>
  <c r="AI19" i="11"/>
  <c r="AK19" i="11" s="1"/>
  <c r="AJ19" i="11"/>
  <c r="AI20" i="11"/>
  <c r="AK20" i="11" s="1"/>
  <c r="AJ20" i="11"/>
  <c r="AI23" i="11"/>
  <c r="AK23" i="11" s="1"/>
  <c r="AI24" i="11"/>
  <c r="AJ26" i="11"/>
  <c r="AI27" i="11"/>
  <c r="AK27" i="11" s="1"/>
  <c r="AI30" i="11"/>
  <c r="AK30" i="11" s="1"/>
  <c r="AI36" i="11"/>
  <c r="AK36" i="11" s="1"/>
  <c r="AI37" i="11"/>
  <c r="AK37" i="11" s="1"/>
  <c r="AJ61" i="11"/>
  <c r="AJ62" i="11"/>
  <c r="AI63" i="11"/>
  <c r="AK63" i="11" s="1"/>
  <c r="AI194" i="11"/>
  <c r="AK194" i="11" s="1"/>
  <c r="AI196" i="11"/>
  <c r="AK196" i="11" s="1"/>
  <c r="AJ196" i="11"/>
  <c r="V61" i="11"/>
  <c r="V71" i="11" s="1"/>
  <c r="V72" i="11" s="1"/>
  <c r="G22" i="11"/>
  <c r="AK22" i="11" s="1"/>
  <c r="J71" i="11"/>
  <c r="J72" i="11" s="1"/>
  <c r="AJ9" i="11"/>
  <c r="AI11" i="11"/>
  <c r="AK11" i="11" s="1"/>
  <c r="AI12" i="11"/>
  <c r="AK12" i="11" s="1"/>
  <c r="AI14" i="11"/>
  <c r="AK14" i="11" s="1"/>
  <c r="T71" i="11"/>
  <c r="T72" i="11" s="1"/>
  <c r="AI16" i="11"/>
  <c r="AK16" i="11" s="1"/>
  <c r="AJ16" i="11"/>
  <c r="X71" i="11"/>
  <c r="X72" i="11" s="1"/>
  <c r="AF71" i="11"/>
  <c r="AF72" i="11" s="1"/>
  <c r="AK26" i="11"/>
  <c r="AJ27" i="11"/>
  <c r="AI28" i="11"/>
  <c r="AK28" i="11" s="1"/>
  <c r="AI29" i="11"/>
  <c r="AK29" i="11" s="1"/>
  <c r="AJ32" i="11"/>
  <c r="AI33" i="11"/>
  <c r="AK33" i="11" s="1"/>
  <c r="AI46" i="11"/>
  <c r="AI47" i="11"/>
  <c r="AK47" i="11" s="1"/>
  <c r="AI50" i="11"/>
  <c r="AK50" i="11" s="1"/>
  <c r="AI52" i="11"/>
  <c r="AK52" i="11" s="1"/>
  <c r="AI57" i="11"/>
  <c r="AK57" i="11" s="1"/>
  <c r="AJ58" i="11"/>
  <c r="AI65" i="11"/>
  <c r="AK65" i="11" s="1"/>
  <c r="AI66" i="11"/>
  <c r="AK66" i="11" s="1"/>
  <c r="AI67" i="11"/>
  <c r="AK67" i="11" s="1"/>
  <c r="AI68" i="11"/>
  <c r="AK68" i="11" s="1"/>
  <c r="AI69" i="11"/>
  <c r="AK69" i="11" s="1"/>
  <c r="AK190" i="11"/>
  <c r="AB61" i="11"/>
  <c r="AB71" i="11" s="1"/>
  <c r="G24" i="11"/>
  <c r="AI39" i="11"/>
  <c r="AK39" i="11" s="1"/>
  <c r="AI40" i="11"/>
  <c r="AK40" i="11" s="1"/>
  <c r="AI42" i="11"/>
  <c r="AK42" i="11" s="1"/>
  <c r="AJ43" i="11"/>
  <c r="AJ46" i="11"/>
  <c r="AJ48" i="11"/>
  <c r="AI49" i="11"/>
  <c r="AI51" i="11"/>
  <c r="AK51" i="11" s="1"/>
  <c r="AI54" i="11"/>
  <c r="AK54" i="11" s="1"/>
  <c r="AI55" i="11"/>
  <c r="AK55" i="11" s="1"/>
  <c r="AI56" i="11"/>
  <c r="AK56" i="11" s="1"/>
  <c r="AI58" i="11"/>
  <c r="AK58" i="11" s="1"/>
  <c r="AI59" i="11"/>
  <c r="AK59" i="11" s="1"/>
  <c r="AJ192" i="11"/>
  <c r="AF198" i="11"/>
  <c r="AI183" i="11"/>
  <c r="AK183" i="11" s="1"/>
  <c r="AD175" i="11"/>
  <c r="V175" i="11"/>
  <c r="G175" i="11"/>
  <c r="AK25" i="11"/>
  <c r="AK34" i="11"/>
  <c r="L72" i="11"/>
  <c r="AJ29" i="11"/>
  <c r="G49" i="11"/>
  <c r="AK49" i="11" s="1"/>
  <c r="G61" i="11"/>
  <c r="C48" i="10"/>
  <c r="O38" i="10"/>
  <c r="AI6" i="11"/>
  <c r="AK6" i="11" s="1"/>
  <c r="AJ65" i="11"/>
  <c r="G46" i="11"/>
  <c r="P72" i="11"/>
  <c r="AH76" i="11"/>
  <c r="AJ76" i="11" s="1"/>
  <c r="X76" i="11"/>
  <c r="F28" i="10" l="1"/>
  <c r="G28" i="10" s="1"/>
  <c r="D9" i="15"/>
  <c r="AI198" i="11"/>
  <c r="AK198" i="11" s="1"/>
  <c r="D14" i="15"/>
  <c r="AI175" i="11"/>
  <c r="AK175" i="11" s="1"/>
  <c r="D11" i="15"/>
  <c r="D8" i="15"/>
  <c r="D7" i="15"/>
  <c r="D15" i="15"/>
  <c r="D12" i="15"/>
  <c r="D6" i="15"/>
  <c r="D13" i="15"/>
  <c r="G71" i="11"/>
  <c r="G72" i="11" s="1"/>
  <c r="Z71" i="11"/>
  <c r="Z72" i="11" s="1"/>
  <c r="AI61" i="11"/>
  <c r="AK61" i="11" s="1"/>
  <c r="AK24" i="11"/>
  <c r="AB72" i="11"/>
  <c r="AI76" i="11"/>
  <c r="AK76" i="11" s="1"/>
  <c r="X132" i="11"/>
  <c r="AI132" i="11" s="1"/>
  <c r="AK132" i="11" s="1"/>
  <c r="AK46" i="11"/>
  <c r="F58" i="10"/>
  <c r="AI71" i="11" l="1"/>
  <c r="AK71" i="11" s="1"/>
  <c r="AI72" i="11"/>
  <c r="AK72" i="11" s="1"/>
  <c r="G58" i="10"/>
  <c r="H28" i="10"/>
  <c r="I28" i="10" l="1"/>
  <c r="H58" i="10"/>
  <c r="J28" i="10" l="1"/>
  <c r="I58" i="10"/>
  <c r="K28" i="10" l="1"/>
  <c r="J58" i="10"/>
  <c r="L28" i="10" l="1"/>
  <c r="K58" i="10"/>
  <c r="L58" i="10" l="1"/>
  <c r="M28" i="10"/>
  <c r="M58" i="10" l="1"/>
  <c r="O28" i="10"/>
</calcChain>
</file>

<file path=xl/sharedStrings.xml><?xml version="1.0" encoding="utf-8"?>
<sst xmlns="http://schemas.openxmlformats.org/spreadsheetml/2006/main" count="757" uniqueCount="291">
  <si>
    <t xml:space="preserve">№ п/п </t>
  </si>
  <si>
    <t>№ проекта</t>
  </si>
  <si>
    <t>Начало работ</t>
  </si>
  <si>
    <t>Окончание работ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</si>
  <si>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</si>
  <si>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</si>
  <si>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</si>
  <si>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</si>
  <si>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</si>
  <si>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</si>
  <si>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</si>
  <si>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</si>
  <si>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</si>
  <si>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</si>
  <si>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</si>
  <si>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</si>
  <si>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Объем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</si>
  <si>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</si>
  <si>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</si>
  <si>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</si>
  <si>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</si>
  <si>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</si>
  <si>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</si>
  <si>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</si>
  <si>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</si>
  <si>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</si>
  <si>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</si>
  <si>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</si>
  <si>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</si>
  <si>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м3</t>
  </si>
  <si>
    <t>т</t>
  </si>
  <si>
    <t>м.п.</t>
  </si>
  <si>
    <t>шт</t>
  </si>
  <si>
    <t>Кол-во на весь объект</t>
  </si>
  <si>
    <t>Поставщик</t>
  </si>
  <si>
    <t>Стоимость</t>
  </si>
  <si>
    <t>кг</t>
  </si>
  <si>
    <t>Портландцемент М400</t>
  </si>
  <si>
    <t>тн</t>
  </si>
  <si>
    <t>Дизельное топливо</t>
  </si>
  <si>
    <t>т.</t>
  </si>
  <si>
    <t xml:space="preserve">Прочие </t>
  </si>
  <si>
    <t>Шайба М20</t>
  </si>
  <si>
    <t>Гайка М20</t>
  </si>
  <si>
    <t>Гайка М16</t>
  </si>
  <si>
    <t xml:space="preserve">№ п.п. </t>
  </si>
  <si>
    <t>Подрядная организация</t>
  </si>
  <si>
    <t>Всего</t>
  </si>
  <si>
    <t>ЗАО СМУ-9 «Метрострой»</t>
  </si>
  <si>
    <t>ЗАО «Управление №10 Метростроя»</t>
  </si>
  <si>
    <t xml:space="preserve">ООО «СМУ №13 Метрострой» </t>
  </si>
  <si>
    <t>ЗАО «Тоннельный отряд-3»</t>
  </si>
  <si>
    <t>ЗАО «Метроподземстрой»</t>
  </si>
  <si>
    <t>ГСУ – филиал ОАО «Метрострой»</t>
  </si>
  <si>
    <t>УМ-филиал ОАО «Метрострой»</t>
  </si>
  <si>
    <t>ИТОГО</t>
  </si>
  <si>
    <t>Заместитель генерального директора-
главный инженер
ОАО "Метрострой"
______________А.Ю. Старков</t>
  </si>
  <si>
    <t>Ориентировочная потребность в ребристой обделке по Красносельско-Калининской линии метрополитена на 2019 год</t>
  </si>
  <si>
    <t>Обозначение</t>
  </si>
  <si>
    <t xml:space="preserve">Кол-во </t>
  </si>
  <si>
    <t>Шахта №842. ЗАО «Тоннельный отряд-3»</t>
  </si>
  <si>
    <t>6,0-10</t>
  </si>
  <si>
    <t>7,9-13</t>
  </si>
  <si>
    <t>5,64-13</t>
  </si>
  <si>
    <t>8,5-13</t>
  </si>
  <si>
    <t xml:space="preserve">Шахта №843. ЗАО «Семнадцатое управление "Метрострой» </t>
  </si>
  <si>
    <t>7,9-10</t>
  </si>
  <si>
    <t>5,5-5</t>
  </si>
  <si>
    <t>5,64-10</t>
  </si>
  <si>
    <t>8,5-10</t>
  </si>
  <si>
    <t>Шахта №845 бис. ЗАО «Семнадцатое управление "Метрострой»</t>
  </si>
  <si>
    <t>9,8-13 (переборка станционных тоннелей)</t>
  </si>
  <si>
    <t>Шахта №845. ЗАО «Управление №10 Метростроя»</t>
  </si>
  <si>
    <t>Ориентировочная потребность в ребристой обделке по Лахтинско-Правобережной линии метрополитена на 2019 год</t>
  </si>
  <si>
    <t xml:space="preserve">Шахта 574. ГСУ ОАО «Метрострой» </t>
  </si>
  <si>
    <t xml:space="preserve">Шахты 573 и 574. ЗАО «Управление-15 Метрострой» </t>
  </si>
  <si>
    <t>9,8-13</t>
  </si>
  <si>
    <t xml:space="preserve">Шахты 571 и 572. ООО «СМУ №13 Метрострой» </t>
  </si>
  <si>
    <t>8,5-15</t>
  </si>
  <si>
    <t>7,9-15</t>
  </si>
  <si>
    <t>5,64-15</t>
  </si>
  <si>
    <t>6,0-5</t>
  </si>
  <si>
    <t>Ориентировочная потребность в ребристой обделке по Лахтинско-Правобережной и Красносельско-Калининской линиям метрополитена  на 2019 год</t>
  </si>
  <si>
    <t>Кол-во на      2019 год</t>
  </si>
  <si>
    <t xml:space="preserve">Стоимость на 2019 год </t>
  </si>
  <si>
    <t>Период</t>
  </si>
  <si>
    <t>ГСУ ОАО «Метрострой» шахта 843</t>
  </si>
  <si>
    <t>Двутавр 30Б1</t>
  </si>
  <si>
    <t>Двутавр 25 Б1</t>
  </si>
  <si>
    <t>Швеллер 14П</t>
  </si>
  <si>
    <t>Швеллер 12П</t>
  </si>
  <si>
    <t>Труба Ø 219х6  ГОСТ 8732-78</t>
  </si>
  <si>
    <t>Труба Ø 159х6  ГОСТ 8732-78</t>
  </si>
  <si>
    <t>Труба Ø 133х5  ГОСТ 8732-78</t>
  </si>
  <si>
    <t>Труба Ø 108х4  ГОСТ 8732-78</t>
  </si>
  <si>
    <t>Труба Ø108 х4  ГОСТ 8732-78</t>
  </si>
  <si>
    <t>Труба Ø51 х3,5  ГОСТ 8732-78</t>
  </si>
  <si>
    <t>Труба Ø 48х2,5  ГОСТ 8732-78</t>
  </si>
  <si>
    <t>Лист 8мм</t>
  </si>
  <si>
    <t>Шпала металлическая 8х70х1000</t>
  </si>
  <si>
    <t>Рельс Р24</t>
  </si>
  <si>
    <t>Воздуховод Ø800мм</t>
  </si>
  <si>
    <t>Воздуховод Ø630мм</t>
  </si>
  <si>
    <r>
      <t xml:space="preserve">Чугунная клиновидная прокладка </t>
    </r>
    <r>
      <rPr>
        <sz val="14"/>
        <color theme="1"/>
        <rFont val="Times New Roman"/>
        <family val="1"/>
        <charset val="204"/>
      </rPr>
      <t>494,7 кг на комплект</t>
    </r>
  </si>
  <si>
    <t xml:space="preserve">Стрелочный перевод ПО624-1/4-12 </t>
  </si>
  <si>
    <t>Ø32 А400</t>
  </si>
  <si>
    <t>Ø28 А400</t>
  </si>
  <si>
    <t>Ø25 А400</t>
  </si>
  <si>
    <t>Ø20 А400</t>
  </si>
  <si>
    <t>Ø20 А240</t>
  </si>
  <si>
    <t>Ø 16А400</t>
  </si>
  <si>
    <t>Ø 14А400</t>
  </si>
  <si>
    <t>Ø 12А400</t>
  </si>
  <si>
    <t>Ø 12А240</t>
  </si>
  <si>
    <t>Ø 10А400</t>
  </si>
  <si>
    <t>Ø 10А240</t>
  </si>
  <si>
    <t>Ø8 А240</t>
  </si>
  <si>
    <r>
      <t xml:space="preserve">Шпилька Ø 30 </t>
    </r>
    <r>
      <rPr>
        <b/>
        <sz val="14"/>
        <color theme="1"/>
        <rFont val="Times New Roman"/>
        <family val="1"/>
        <charset val="204"/>
      </rPr>
      <t>L=180мм</t>
    </r>
  </si>
  <si>
    <t xml:space="preserve">Шпилька М30*420 </t>
  </si>
  <si>
    <t xml:space="preserve">Шпилька М30*390  </t>
  </si>
  <si>
    <t xml:space="preserve">Шпилька М27*420  </t>
  </si>
  <si>
    <t xml:space="preserve">Шпилька М27*280  </t>
  </si>
  <si>
    <t>Шпилька М16-75мм</t>
  </si>
  <si>
    <t xml:space="preserve">Болт М20 </t>
  </si>
  <si>
    <t>Болт путевой с гайкой</t>
  </si>
  <si>
    <t xml:space="preserve">Мет. сферическая шайба с асбобитум. прокл. для болта М30 </t>
  </si>
  <si>
    <t xml:space="preserve">Мет. Сферическая шайба с асбобитум. Прокл. Для болта М27 </t>
  </si>
  <si>
    <t>Гайка М30.4</t>
  </si>
  <si>
    <t>Гайка М27.4</t>
  </si>
  <si>
    <t>Костыль нормальный, сечением 14х14, длиной 130мм</t>
  </si>
  <si>
    <t>Накладка соединительная угловая Р24</t>
  </si>
  <si>
    <t>Подкладка клинчатая</t>
  </si>
  <si>
    <t>круглый лес  Ø250-300 мм</t>
  </si>
  <si>
    <t>Лесное</t>
  </si>
  <si>
    <t>Доска 25 обрезная 150 мм</t>
  </si>
  <si>
    <t>Доска 40 обрезная  150 мм</t>
  </si>
  <si>
    <t>Доска 40 необрезная</t>
  </si>
  <si>
    <r>
      <t xml:space="preserve">Ж/б тюбинги Ø8,5
</t>
    </r>
    <r>
      <rPr>
        <sz val="14"/>
        <color theme="1"/>
        <rFont val="Times New Roman"/>
        <family val="1"/>
        <charset val="204"/>
      </rPr>
      <t>100т/м2; 85К-1шт; 85С-2 шт; 85Н-12шт -на 1 кольцо</t>
    </r>
  </si>
  <si>
    <t>Ж/б тюбинги Ø7,9 м
100т/м2; 79К-10 -1шт; 79С-10 -2 шт; 79Н-10 -11шт - на 1 кольцо</t>
  </si>
  <si>
    <t>Ж/б тюбинги Ø 5,64
100т/м2; К-2шт; С-4 шт; Н-5шт - на 1 кольцо</t>
  </si>
  <si>
    <t>Сборный железобетон Ø 5,63</t>
  </si>
  <si>
    <t>В30</t>
  </si>
  <si>
    <t>В25</t>
  </si>
  <si>
    <t>В20</t>
  </si>
  <si>
    <t>В15</t>
  </si>
  <si>
    <r>
      <t>Песок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Морской</t>
    </r>
  </si>
  <si>
    <t>Восход, Руснеруд</t>
  </si>
  <si>
    <t>ГГРЦ</t>
  </si>
  <si>
    <t>Лентехстром</t>
  </si>
  <si>
    <t>Троллей сечением до 85мм2 Провод МФ85</t>
  </si>
  <si>
    <t>Итого по СМУ-17</t>
  </si>
  <si>
    <t>ООО «СМУ №13 Метрострой»  шахта 845бис</t>
  </si>
  <si>
    <t>УМ-филиал ОАО «Метрострой». Перегонные тоннели</t>
  </si>
  <si>
    <t>Сооружение перегонных тоннелей от шахты 843 в сторону станции "Путиловская"</t>
  </si>
  <si>
    <r>
      <t xml:space="preserve">Шпилька Ø 30 </t>
    </r>
    <r>
      <rPr>
        <sz val="14"/>
        <color theme="1"/>
        <rFont val="Times New Roman"/>
        <family val="1"/>
        <charset val="204"/>
      </rPr>
      <t>L=180мм</t>
    </r>
  </si>
  <si>
    <t xml:space="preserve">Сооружение пилот-тоннеля ПСТ Ø5.63м ТПМК КТ1-5.6М </t>
  </si>
  <si>
    <t xml:space="preserve">кольцо обделки 5,63 на 50 т/м2 </t>
  </si>
  <si>
    <t>шпильки МС-1 30 мм, L=180</t>
  </si>
  <si>
    <t xml:space="preserve">цемент М400 в мешках
</t>
  </si>
  <si>
    <t xml:space="preserve">бентонитовая глина </t>
  </si>
  <si>
    <t>цемент рц</t>
  </si>
  <si>
    <t>труба 48*2,5 ГОСТ 8732-78</t>
  </si>
  <si>
    <t>Сооружение ППТ Ø5.63м ТПМК КТ1-5.6М</t>
  </si>
  <si>
    <t>Наименование сооружения</t>
  </si>
  <si>
    <t>Наименование объекта</t>
  </si>
  <si>
    <t>Наименование видов  работ</t>
  </si>
  <si>
    <t>СУ-1</t>
  </si>
  <si>
    <t>СУ-2</t>
  </si>
  <si>
    <t>УМ</t>
  </si>
  <si>
    <t>Субподряд</t>
  </si>
  <si>
    <t>Итого по месяцам</t>
  </si>
  <si>
    <t>Названия строк</t>
  </si>
  <si>
    <t>Общий итог</t>
  </si>
  <si>
    <t>2022 год</t>
  </si>
  <si>
    <t>Сумма по полю Январь</t>
  </si>
  <si>
    <t>Сумма по полю Февраль</t>
  </si>
  <si>
    <t>Сумма по полю Март</t>
  </si>
  <si>
    <t>Сумма по полю Апрель</t>
  </si>
  <si>
    <t>Сумма по полю Май</t>
  </si>
  <si>
    <t>Сумма по полю Июнь</t>
  </si>
  <si>
    <t>Сумма по полю Июль</t>
  </si>
  <si>
    <t>Сумма по полю Август</t>
  </si>
  <si>
    <t>Сумма по полю Сентябрь</t>
  </si>
  <si>
    <t>Сумма по полю Октябрь</t>
  </si>
  <si>
    <t>Сумма по полю Ноябрь</t>
  </si>
  <si>
    <t>Сумма по полю Декабрь</t>
  </si>
  <si>
    <t xml:space="preserve">№  п.п. </t>
  </si>
  <si>
    <t>Наименование  объектов и  видов  работ</t>
  </si>
  <si>
    <t>Стоимость по видам работ, тыс.р.</t>
  </si>
  <si>
    <t>1 квартал</t>
  </si>
  <si>
    <t>2 квартал</t>
  </si>
  <si>
    <t>3 квартал</t>
  </si>
  <si>
    <t>4 квартал</t>
  </si>
  <si>
    <t xml:space="preserve">2022 год, тыс. руб. </t>
  </si>
  <si>
    <t>Итого по кварталам с НДС</t>
  </si>
  <si>
    <t>ИТОГО по годам</t>
  </si>
  <si>
    <t xml:space="preserve"> Процентное соотношение к общей цене за год</t>
  </si>
  <si>
    <t>№ п/п</t>
  </si>
  <si>
    <t>Наименование работ</t>
  </si>
  <si>
    <t>График движения рабочей силы, занятой в основном производстве непосредственно на выполнении СМР  по Лахтинско-Правобережной линии 
от ст. «Спасская» до ст. «Морской фасад» на 2022 год</t>
  </si>
  <si>
    <t>График распределения стоимости выполненных строительно-монтажных  работ по Лахтинско-Правобережной линии от ст. «Спасская» до ст. «Морской фасад» на 2022 год</t>
  </si>
  <si>
    <t>2</t>
  </si>
  <si>
    <t>3</t>
  </si>
  <si>
    <t>4</t>
  </si>
  <si>
    <t>2023 год</t>
  </si>
  <si>
    <t>2024 год</t>
  </si>
  <si>
    <t>Станционный комплекс "Большой проспект".</t>
  </si>
  <si>
    <t>2025 год</t>
  </si>
  <si>
    <t>График на выполнение комплекса архитектурно-отделочных работ станции "Большой проспект" с устройством освещения платформенного участка при строительстве объекта: «Строительство Лахтинско-Правобережной линии метрополитена от ст. «Спасская» до ст. «Морской Фасад» 
(1-й пусковой комплекс от ст. «Спасская» до ст. «Большой проспект»)» 
на 2023-2024 год</t>
  </si>
  <si>
    <t>Станция "Большой проспект"</t>
  </si>
  <si>
    <t>2815р-4-72-233-КЖ-АЗ1 Изм.1</t>
  </si>
  <si>
    <t>Раскрытие проемов. Изготовление и монтаж закладных деталей для крепления облицовки.</t>
  </si>
  <si>
    <t>1.01-15.01.2023г.</t>
  </si>
  <si>
    <t>16.01-31.01.2023г.</t>
  </si>
  <si>
    <t>1.02-15.02.2023г.</t>
  </si>
  <si>
    <t>16.02-31.02.2023г.</t>
  </si>
  <si>
    <t>1.03-15.03.2023г.</t>
  </si>
  <si>
    <t>16.03-31.03.2023г.</t>
  </si>
  <si>
    <t>1.04-15.04.2023г.</t>
  </si>
  <si>
    <t>16.04-31.04.2023г.</t>
  </si>
  <si>
    <t>1.05-15.05.2023г.</t>
  </si>
  <si>
    <t>16.05-31.05.2023г.</t>
  </si>
  <si>
    <t>1.06-15.06.2023г.</t>
  </si>
  <si>
    <t>16.06-31.06.2023г.</t>
  </si>
  <si>
    <t>1.07-15.07.2023г.</t>
  </si>
  <si>
    <t>16.07-31.07.2023г.</t>
  </si>
  <si>
    <t>1.08-15.08.2023г.</t>
  </si>
  <si>
    <t>16.08-31.08.2023г.</t>
  </si>
  <si>
    <t>1.09-15.09.2023г.</t>
  </si>
  <si>
    <t>16.09-31.09.2023г.</t>
  </si>
  <si>
    <t>1.10-15.10.2023г.</t>
  </si>
  <si>
    <t>16.10-31.10.2023г.</t>
  </si>
  <si>
    <t>1.11-15.11.2023г</t>
  </si>
  <si>
    <t>16.11-30.11.2023г.</t>
  </si>
  <si>
    <t>1.12-15.12.2023г.</t>
  </si>
  <si>
    <t>16.12-31.12.2023г.</t>
  </si>
  <si>
    <t>1.01-15.01.2024г.</t>
  </si>
  <si>
    <t>16.01-31.01.2024г.</t>
  </si>
  <si>
    <t>1.02-15.02.2024г.</t>
  </si>
  <si>
    <t>16.02-31.02.2024г.</t>
  </si>
  <si>
    <t>1.03-15.03.2024г.</t>
  </si>
  <si>
    <t>16.03-31.03.2024г.</t>
  </si>
  <si>
    <t>1.04-15.04.2024г.</t>
  </si>
  <si>
    <t>16.04-31.04.2024г.</t>
  </si>
  <si>
    <t>1.05-15.05.2024г.</t>
  </si>
  <si>
    <t>16.05-31.05.2024г.</t>
  </si>
  <si>
    <t>1.06-15.06.2024г.</t>
  </si>
  <si>
    <t>16.06-31.06.2024г.</t>
  </si>
  <si>
    <t>1.07-15.07.2024г.</t>
  </si>
  <si>
    <t>16.07-31.07.2024г.</t>
  </si>
  <si>
    <t>1.08-15.08.2024г.</t>
  </si>
  <si>
    <t>16.08-31.08.2024г.</t>
  </si>
  <si>
    <t>1.09-15.09.2024г.</t>
  </si>
  <si>
    <t>16.09-31.09.2024г.</t>
  </si>
  <si>
    <t>1.10-15.10.2024г.</t>
  </si>
  <si>
    <t>16.10-31.10.2024г.</t>
  </si>
  <si>
    <t>1.11-15.11.2024г</t>
  </si>
  <si>
    <t>16.11-30.11.2024г.</t>
  </si>
  <si>
    <t>1.12-15.12.2024г.</t>
  </si>
  <si>
    <t>16.12-31.12.2024г.</t>
  </si>
  <si>
    <t>1.01-15.01.2025г.</t>
  </si>
  <si>
    <t>16.01-31.01.2025г.</t>
  </si>
  <si>
    <t>Платформенный участок. Архитектурное освещение.</t>
  </si>
  <si>
    <t>2815р-4-72-447-ЭО2</t>
  </si>
  <si>
    <t>Установка зеркал обратного вида.</t>
  </si>
  <si>
    <t>2815р-4-72-568-ТХ</t>
  </si>
  <si>
    <t xml:space="preserve"> 2815р-4-72-434-КМ Изм.1</t>
  </si>
  <si>
    <t>Архитектурно-отделочные работы стен станции "Большой проспект".</t>
  </si>
  <si>
    <t>2815р-4-72-433-АИ1 Изм.2</t>
  </si>
  <si>
    <t>2815р-4-72-432-АИ Изм.2</t>
  </si>
  <si>
    <t>Архитектурно-отделочные работы пола станциии "Большой проспект"</t>
  </si>
  <si>
    <t>Архитектурно-отделочные работы станционного комплекса "Большой проспект". (потолки)</t>
  </si>
  <si>
    <t>Приложение 1 к техническому заданию</t>
  </si>
  <si>
    <t>с даты заключения Договора</t>
  </si>
  <si>
    <r>
      <t xml:space="preserve">ГРАФИК
</t>
    </r>
    <r>
      <rPr>
        <b/>
        <sz val="14"/>
        <color theme="1"/>
        <rFont val="Times New Roman"/>
        <family val="1"/>
        <charset val="204"/>
      </rPr>
      <t>на выполнение комплекса работ по подключению к сетям электроснабжения строительных площадок объекта «Строительство участка Невско-Василеостровской линии метрополитена от станции «Улица Савушкина» до станции «Зоопарк»</t>
    </r>
  </si>
  <si>
    <t>Объект</t>
  </si>
  <si>
    <t>Станционный комлекс "Яхтенная"</t>
  </si>
  <si>
    <t>Станционный комлекс "Зоопарк"</t>
  </si>
  <si>
    <t>Шахта №457. Демонтажный котлован</t>
  </si>
  <si>
    <t>Вид работ</t>
  </si>
  <si>
    <t>Рабочая документация</t>
  </si>
  <si>
    <t>Подключение к сетям электроснабжения</t>
  </si>
  <si>
    <t>Благоустройство</t>
  </si>
  <si>
    <t>5</t>
  </si>
  <si>
    <t>6</t>
  </si>
  <si>
    <t>3213759-П600-ЭС1</t>
  </si>
  <si>
    <t>3213759-П600-БО1</t>
  </si>
  <si>
    <t>3213759-П600-БО2</t>
  </si>
  <si>
    <t>3213759-П600-БО3</t>
  </si>
  <si>
    <t>3213759-П600-ЭС2</t>
  </si>
  <si>
    <t>3213759-П600-ЭС3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</si>
</sst>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\ _₽_-;\-* #,##0.00\ _₽_-;_-* &quot;-&quot;??\ _₽_-;_-@_-"/>
    <numFmt numFmtId="164" formatCode="#,##0.0"/>
    <numFmt numFmtId="165" formatCode="dd/mm/yy;@"/>
    <numFmt numFmtId="166" formatCode="#,##0.00\ _₽"/>
    <numFmt numFmtId="167" formatCode="_-* #,##0.00_р_._-;\-* #,##0.00_р_._-;_-* &quot;-&quot;??_р_._-;_-@_-"/>
    <numFmt numFmtId="168" formatCode="#,##0.00\ &quot;₽&quot;"/>
    <numFmt numFmtId="169" formatCode="#,##0.00;\-#,##0.00;&quot;-&quot;"/>
    <numFmt numFmtId="170" formatCode="#,##0.0_ ;\-#,##0.0\ "/>
  </numFmts>
  <fonts count="73" x14ac:knownFonts="1">
    <font>
      <sz val="14"/>
      <color theme="1"/>
      <name val="Arial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i/>
      <sz val="16"/>
      <color theme="1"/>
      <name val="Times New Roman"/>
      <family val="1"/>
      <charset val="204"/>
    </font>
    <font>
      <sz val="10"/>
      <name val="Arial Cyr"/>
      <charset val="204"/>
    </font>
    <font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sz val="8"/>
      <name val="Arial"/>
      <family val="2"/>
      <charset val="204"/>
    </font>
    <font>
      <sz val="14"/>
      <color indexed="8"/>
      <name val="Arial"/>
      <family val="2"/>
      <charset val="204"/>
    </font>
    <font>
      <sz val="12"/>
      <name val="Times New Roman Cyr"/>
      <charset val="204"/>
    </font>
    <font>
      <sz val="14"/>
      <color theme="1"/>
      <name val="Circe"/>
      <family val="2"/>
    </font>
    <font>
      <sz val="16"/>
      <color theme="1"/>
      <name val="Circe"/>
      <family val="2"/>
    </font>
    <font>
      <sz val="36"/>
      <color theme="1"/>
      <name val="Circe"/>
      <family val="2"/>
    </font>
    <font>
      <sz val="26"/>
      <color theme="1"/>
      <name val="Circe"/>
      <family val="2"/>
    </font>
    <font>
      <b/>
      <sz val="48"/>
      <color theme="1"/>
      <name val="Circe"/>
      <family val="2"/>
    </font>
    <font>
      <sz val="26"/>
      <name val="Circe"/>
      <family val="2"/>
    </font>
    <font>
      <sz val="24"/>
      <color theme="1"/>
      <name val="Circe"/>
      <family val="2"/>
    </font>
    <font>
      <b/>
      <sz val="36"/>
      <name val="Circe"/>
      <family val="2"/>
    </font>
    <font>
      <b/>
      <sz val="14"/>
      <color theme="1"/>
      <name val="Circe"/>
      <family val="2"/>
    </font>
    <font>
      <b/>
      <sz val="36"/>
      <color theme="1"/>
      <name val="Circe"/>
      <family val="2"/>
    </font>
    <font>
      <b/>
      <sz val="38"/>
      <color theme="1"/>
      <name val="Circe"/>
      <family val="2"/>
    </font>
    <font>
      <b/>
      <sz val="38"/>
      <name val="Circe"/>
      <family val="2"/>
    </font>
    <font>
      <sz val="18"/>
      <color theme="1"/>
      <name val="Circe"/>
      <family val="2"/>
    </font>
    <font>
      <b/>
      <sz val="16"/>
      <name val="Circe"/>
      <family val="2"/>
    </font>
    <font>
      <b/>
      <sz val="12"/>
      <name val="Circe"/>
      <family val="2"/>
    </font>
    <font>
      <sz val="28"/>
      <name val="Circe"/>
      <charset val="204"/>
    </font>
    <font>
      <b/>
      <sz val="36"/>
      <name val="Circe"/>
    </font>
    <font>
      <b/>
      <sz val="36"/>
      <name val="Circe"/>
      <charset val="204"/>
    </font>
    <font>
      <sz val="14"/>
      <color theme="1"/>
      <name val="Circe"/>
      <family val="2"/>
      <charset val="204"/>
    </font>
    <font>
      <u/>
      <sz val="14"/>
      <color theme="1"/>
      <name val="Circe"/>
      <family val="2"/>
      <charset val="204"/>
    </font>
    <font>
      <sz val="14"/>
      <name val="Circe"/>
      <family val="2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61">
    <xf numFmtId="0" fontId="0" fillId="0" borderId="0"/>
    <xf numFmtId="0" fontId="24" fillId="0" borderId="0"/>
    <xf numFmtId="0" fontId="27" fillId="0" borderId="0"/>
    <xf numFmtId="9" fontId="29" fillId="0" borderId="0" applyFont="0" applyFill="0" applyBorder="0" applyAlignment="0" applyProtection="0"/>
    <xf numFmtId="0" fontId="32" fillId="0" borderId="0"/>
    <xf numFmtId="0" fontId="18" fillId="0" borderId="0"/>
    <xf numFmtId="167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24" fillId="0" borderId="0"/>
    <xf numFmtId="0" fontId="29" fillId="0" borderId="0"/>
    <xf numFmtId="0" fontId="16" fillId="0" borderId="0"/>
    <xf numFmtId="167" fontId="16" fillId="0" borderId="0" applyFont="0" applyFill="0" applyBorder="0" applyAlignment="0" applyProtection="0"/>
    <xf numFmtId="0" fontId="29" fillId="0" borderId="0"/>
    <xf numFmtId="0" fontId="15" fillId="0" borderId="0"/>
    <xf numFmtId="167" fontId="15" fillId="0" borderId="0" applyFont="0" applyFill="0" applyBorder="0" applyAlignment="0" applyProtection="0"/>
    <xf numFmtId="0" fontId="14" fillId="0" borderId="0"/>
    <xf numFmtId="167" fontId="14" fillId="0" borderId="0" applyFon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2" fillId="0" borderId="0"/>
    <xf numFmtId="167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167" fontId="12" fillId="0" borderId="0" applyFont="0" applyFill="0" applyBorder="0" applyAlignment="0" applyProtection="0"/>
    <xf numFmtId="0" fontId="12" fillId="0" borderId="0"/>
    <xf numFmtId="167" fontId="12" fillId="0" borderId="0" applyFont="0" applyFill="0" applyBorder="0" applyAlignment="0" applyProtection="0"/>
    <xf numFmtId="0" fontId="12" fillId="0" borderId="0"/>
    <xf numFmtId="167" fontId="12" fillId="0" borderId="0" applyFont="0" applyFill="0" applyBorder="0" applyAlignment="0" applyProtection="0"/>
    <xf numFmtId="0" fontId="12" fillId="0" borderId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46" fillId="0" borderId="0"/>
    <xf numFmtId="43" fontId="1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19" fillId="0" borderId="0"/>
    <xf numFmtId="0" fontId="5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19" fillId="0" borderId="0"/>
    <xf numFmtId="0" fontId="3" fillId="0" borderId="0"/>
    <xf numFmtId="0" fontId="3" fillId="0" borderId="0"/>
    <xf numFmtId="0" fontId="3" fillId="0" borderId="0"/>
    <xf numFmtId="43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9" fillId="0" borderId="0"/>
    <xf numFmtId="9" fontId="1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</cellStyleXfs>
  <cellXfs count="331">
    <xf numFmtId="0" fontId="0" fillId="0" borderId="0" xfId="0"/>
    <xf numFmtId="0" fontId="20" fillId="0" borderId="0" xfId="0" applyFont="1"/>
    <xf numFmtId="0" fontId="20" fillId="0" borderId="3" xfId="0" applyFont="1" applyBorder="1" applyAlignment="1">
      <alignment horizontal="center" vertical="center"/>
    </xf>
    <xf numFmtId="0" fontId="20" fillId="0" borderId="0" xfId="5" applyFont="1" applyAlignment="1">
      <alignment horizontal="center" vertical="center" wrapText="1"/>
    </xf>
    <xf numFmtId="0" fontId="34" fillId="0" borderId="25" xfId="5" applyFont="1" applyBorder="1" applyAlignment="1">
      <alignment horizontal="center" vertical="center" wrapText="1"/>
    </xf>
    <xf numFmtId="0" fontId="34" fillId="0" borderId="39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/>
    </xf>
    <xf numFmtId="0" fontId="35" fillId="0" borderId="3" xfId="5" applyFont="1" applyBorder="1" applyAlignment="1">
      <alignment horizontal="left" vertical="top" wrapText="1"/>
    </xf>
    <xf numFmtId="0" fontId="35" fillId="0" borderId="3" xfId="5" applyFont="1" applyBorder="1" applyAlignment="1">
      <alignment horizontal="center" vertical="center" wrapText="1"/>
    </xf>
    <xf numFmtId="166" fontId="23" fillId="6" borderId="3" xfId="5" applyNumberFormat="1" applyFont="1" applyFill="1" applyBorder="1" applyAlignment="1">
      <alignment horizontal="center" vertical="center" wrapText="1"/>
    </xf>
    <xf numFmtId="2" fontId="35" fillId="0" borderId="3" xfId="5" applyNumberFormat="1" applyFont="1" applyBorder="1" applyAlignment="1">
      <alignment horizontal="center" vertical="center" wrapText="1"/>
    </xf>
    <xf numFmtId="2" fontId="23" fillId="6" borderId="3" xfId="5" applyNumberFormat="1" applyFont="1" applyFill="1" applyBorder="1" applyAlignment="1">
      <alignment horizontal="center" vertical="center" wrapText="1"/>
    </xf>
    <xf numFmtId="0" fontId="22" fillId="6" borderId="0" xfId="5" applyFont="1" applyFill="1" applyAlignment="1">
      <alignment horizontal="center" vertical="center" wrapText="1"/>
    </xf>
    <xf numFmtId="0" fontId="20" fillId="6" borderId="3" xfId="5" applyFont="1" applyFill="1" applyBorder="1" applyAlignment="1">
      <alignment horizontal="left" vertical="top"/>
    </xf>
    <xf numFmtId="0" fontId="35" fillId="0" borderId="3" xfId="5" applyFont="1" applyBorder="1" applyAlignment="1">
      <alignment horizontal="center" vertical="center"/>
    </xf>
    <xf numFmtId="0" fontId="20" fillId="6" borderId="3" xfId="5" applyFont="1" applyFill="1" applyBorder="1" applyAlignment="1">
      <alignment horizontal="left" vertical="top" wrapText="1"/>
    </xf>
    <xf numFmtId="2" fontId="35" fillId="8" borderId="3" xfId="5" applyNumberFormat="1" applyFont="1" applyFill="1" applyBorder="1" applyAlignment="1">
      <alignment horizontal="center" vertical="center" wrapText="1"/>
    </xf>
    <xf numFmtId="2" fontId="35" fillId="0" borderId="3" xfId="5" applyNumberFormat="1" applyFont="1" applyBorder="1" applyAlignment="1">
      <alignment horizontal="center" vertical="center"/>
    </xf>
    <xf numFmtId="0" fontId="35" fillId="6" borderId="3" xfId="5" applyFont="1" applyFill="1" applyBorder="1" applyAlignment="1">
      <alignment horizontal="left" vertical="top" wrapText="1"/>
    </xf>
    <xf numFmtId="0" fontId="35" fillId="0" borderId="3" xfId="5" applyFont="1" applyBorder="1" applyAlignment="1">
      <alignment horizontal="left" vertical="top"/>
    </xf>
    <xf numFmtId="166" fontId="23" fillId="0" borderId="3" xfId="5" applyNumberFormat="1" applyFont="1" applyBorder="1" applyAlignment="1">
      <alignment horizontal="center" vertical="center" wrapText="1"/>
    </xf>
    <xf numFmtId="0" fontId="23" fillId="0" borderId="3" xfId="5" applyFont="1" applyBorder="1" applyAlignment="1">
      <alignment horizontal="left" vertical="top" wrapText="1"/>
    </xf>
    <xf numFmtId="0" fontId="23" fillId="0" borderId="3" xfId="5" applyFont="1" applyBorder="1" applyAlignment="1">
      <alignment horizontal="center" vertical="center" wrapText="1"/>
    </xf>
    <xf numFmtId="0" fontId="21" fillId="0" borderId="0" xfId="5" applyFont="1" applyAlignment="1">
      <alignment wrapText="1"/>
    </xf>
    <xf numFmtId="0" fontId="23" fillId="6" borderId="3" xfId="5" applyFont="1" applyFill="1" applyBorder="1" applyAlignment="1">
      <alignment horizontal="center" vertical="center" wrapText="1"/>
    </xf>
    <xf numFmtId="0" fontId="33" fillId="9" borderId="3" xfId="5" applyFont="1" applyFill="1" applyBorder="1" applyAlignment="1">
      <alignment horizontal="center" vertical="center" wrapText="1"/>
    </xf>
    <xf numFmtId="166" fontId="37" fillId="9" borderId="3" xfId="5" applyNumberFormat="1" applyFont="1" applyFill="1" applyBorder="1" applyAlignment="1">
      <alignment horizontal="center" vertical="center" wrapText="1"/>
    </xf>
    <xf numFmtId="166" fontId="33" fillId="9" borderId="3" xfId="5" applyNumberFormat="1" applyFont="1" applyFill="1" applyBorder="1" applyAlignment="1">
      <alignment horizontal="center" vertical="center" wrapText="1"/>
    </xf>
    <xf numFmtId="168" fontId="33" fillId="9" borderId="3" xfId="5" applyNumberFormat="1" applyFont="1" applyFill="1" applyBorder="1" applyAlignment="1">
      <alignment horizontal="center" vertical="center" wrapText="1"/>
    </xf>
    <xf numFmtId="0" fontId="33" fillId="9" borderId="3" xfId="5" applyFont="1" applyFill="1" applyBorder="1" applyAlignment="1">
      <alignment horizontal="center" vertical="center"/>
    </xf>
    <xf numFmtId="2" fontId="22" fillId="6" borderId="0" xfId="5" applyNumberFormat="1" applyFont="1" applyFill="1" applyAlignment="1">
      <alignment horizontal="center" vertical="center" wrapText="1"/>
    </xf>
    <xf numFmtId="4" fontId="20" fillId="0" borderId="0" xfId="5" applyNumberFormat="1" applyFont="1" applyAlignment="1">
      <alignment horizontal="center" vertical="center" wrapText="1"/>
    </xf>
    <xf numFmtId="4" fontId="22" fillId="6" borderId="0" xfId="5" applyNumberFormat="1" applyFont="1" applyFill="1" applyAlignment="1">
      <alignment horizontal="center" vertical="center" wrapText="1"/>
    </xf>
    <xf numFmtId="4" fontId="33" fillId="0" borderId="2" xfId="5" applyNumberFormat="1" applyFont="1" applyBorder="1" applyAlignment="1">
      <alignment horizontal="center" vertical="center" wrapText="1"/>
    </xf>
    <xf numFmtId="4" fontId="34" fillId="0" borderId="40" xfId="5" applyNumberFormat="1" applyFont="1" applyBorder="1" applyAlignment="1">
      <alignment horizontal="center" vertical="center" wrapText="1"/>
    </xf>
    <xf numFmtId="4" fontId="23" fillId="6" borderId="3" xfId="5" applyNumberFormat="1" applyFont="1" applyFill="1" applyBorder="1" applyAlignment="1">
      <alignment horizontal="center" vertical="center" wrapText="1"/>
    </xf>
    <xf numFmtId="4" fontId="33" fillId="9" borderId="3" xfId="5" applyNumberFormat="1" applyFont="1" applyFill="1" applyBorder="1" applyAlignment="1">
      <alignment horizontal="center" vertical="center" wrapText="1"/>
    </xf>
    <xf numFmtId="4" fontId="34" fillId="0" borderId="39" xfId="5" applyNumberFormat="1" applyFont="1" applyBorder="1" applyAlignment="1">
      <alignment horizontal="center" vertical="center" wrapText="1"/>
    </xf>
    <xf numFmtId="4" fontId="0" fillId="0" borderId="0" xfId="0" applyNumberFormat="1"/>
    <xf numFmtId="4" fontId="26" fillId="0" borderId="3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4" fontId="26" fillId="0" borderId="2" xfId="0" applyNumberFormat="1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4" fontId="26" fillId="0" borderId="34" xfId="0" applyNumberFormat="1" applyFont="1" applyBorder="1" applyAlignment="1">
      <alignment horizontal="center" vertical="center"/>
    </xf>
    <xf numFmtId="4" fontId="26" fillId="0" borderId="31" xfId="0" applyNumberFormat="1" applyFont="1" applyBorder="1" applyAlignment="1">
      <alignment horizontal="center" vertical="center"/>
    </xf>
    <xf numFmtId="4" fontId="26" fillId="0" borderId="39" xfId="0" applyNumberFormat="1" applyFont="1" applyBorder="1" applyAlignment="1">
      <alignment horizontal="center" vertical="center"/>
    </xf>
    <xf numFmtId="4" fontId="26" fillId="0" borderId="40" xfId="0" applyNumberFormat="1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 wrapText="1"/>
    </xf>
    <xf numFmtId="0" fontId="26" fillId="0" borderId="28" xfId="2" applyFont="1" applyBorder="1" applyAlignment="1">
      <alignment horizontal="center" vertical="center" wrapText="1"/>
    </xf>
    <xf numFmtId="0" fontId="26" fillId="0" borderId="5" xfId="2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9" fontId="30" fillId="0" borderId="5" xfId="3" applyFont="1" applyBorder="1" applyAlignment="1">
      <alignment horizontal="center" vertical="center" wrapText="1"/>
    </xf>
    <xf numFmtId="0" fontId="26" fillId="0" borderId="21" xfId="2" applyFont="1" applyBorder="1" applyAlignment="1">
      <alignment horizontal="center" vertical="center" wrapText="1"/>
    </xf>
    <xf numFmtId="0" fontId="26" fillId="0" borderId="26" xfId="2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4" fontId="26" fillId="0" borderId="29" xfId="0" applyNumberFormat="1" applyFont="1" applyBorder="1" applyAlignment="1">
      <alignment horizontal="center" vertical="center"/>
    </xf>
    <xf numFmtId="4" fontId="26" fillId="0" borderId="7" xfId="0" applyNumberFormat="1" applyFont="1" applyBorder="1" applyAlignment="1">
      <alignment horizontal="center" vertical="center"/>
    </xf>
    <xf numFmtId="4" fontId="26" fillId="0" borderId="20" xfId="0" applyNumberFormat="1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4" fontId="33" fillId="0" borderId="22" xfId="0" applyNumberFormat="1" applyFont="1" applyBorder="1" applyAlignment="1">
      <alignment horizontal="center" vertical="center"/>
    </xf>
    <xf numFmtId="4" fontId="33" fillId="0" borderId="6" xfId="0" applyNumberFormat="1" applyFont="1" applyBorder="1" applyAlignment="1">
      <alignment horizontal="center" vertical="center"/>
    </xf>
    <xf numFmtId="4" fontId="33" fillId="0" borderId="38" xfId="0" applyNumberFormat="1" applyFont="1" applyBorder="1" applyAlignment="1">
      <alignment horizontal="center" vertical="center"/>
    </xf>
    <xf numFmtId="4" fontId="33" fillId="0" borderId="1" xfId="0" applyNumberFormat="1" applyFont="1" applyBorder="1" applyAlignment="1">
      <alignment horizontal="center" vertical="center"/>
    </xf>
    <xf numFmtId="4" fontId="28" fillId="0" borderId="17" xfId="2" applyNumberFormat="1" applyFont="1" applyBorder="1" applyAlignment="1">
      <alignment horizontal="center" vertical="center" wrapText="1"/>
    </xf>
    <xf numFmtId="4" fontId="28" fillId="0" borderId="18" xfId="2" applyNumberFormat="1" applyFont="1" applyBorder="1" applyAlignment="1">
      <alignment horizontal="center" vertical="center" wrapText="1"/>
    </xf>
    <xf numFmtId="4" fontId="28" fillId="0" borderId="19" xfId="2" applyNumberFormat="1" applyFont="1" applyBorder="1" applyAlignment="1">
      <alignment horizontal="center" vertical="center" wrapText="1"/>
    </xf>
    <xf numFmtId="1" fontId="41" fillId="4" borderId="5" xfId="0" applyNumberFormat="1" applyFont="1" applyFill="1" applyBorder="1" applyAlignment="1">
      <alignment horizontal="center" vertical="center" wrapText="1" shrinkToFit="1"/>
    </xf>
    <xf numFmtId="1" fontId="41" fillId="4" borderId="8" xfId="0" applyNumberFormat="1" applyFont="1" applyFill="1" applyBorder="1" applyAlignment="1">
      <alignment horizontal="center" vertical="center" wrapText="1" shrinkToFit="1"/>
    </xf>
    <xf numFmtId="1" fontId="41" fillId="4" borderId="10" xfId="0" applyNumberFormat="1" applyFont="1" applyFill="1" applyBorder="1" applyAlignment="1">
      <alignment horizontal="center" vertical="center" wrapText="1" shrinkToFit="1"/>
    </xf>
    <xf numFmtId="1" fontId="41" fillId="4" borderId="28" xfId="0" applyNumberFormat="1" applyFont="1" applyFill="1" applyBorder="1" applyAlignment="1">
      <alignment horizontal="center" vertical="center" wrapText="1" shrinkToFit="1"/>
    </xf>
    <xf numFmtId="0" fontId="20" fillId="0" borderId="30" xfId="0" applyFont="1" applyBorder="1"/>
    <xf numFmtId="0" fontId="20" fillId="0" borderId="25" xfId="0" applyFont="1" applyBorder="1"/>
    <xf numFmtId="0" fontId="20" fillId="0" borderId="27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22" xfId="0" applyFont="1" applyBorder="1"/>
    <xf numFmtId="0" fontId="20" fillId="0" borderId="4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6" xfId="0" applyFont="1" applyBorder="1"/>
    <xf numFmtId="0" fontId="20" fillId="0" borderId="1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38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/>
    <xf numFmtId="0" fontId="20" fillId="0" borderId="2" xfId="0" applyFont="1" applyBorder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42" fillId="0" borderId="1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20" fillId="0" borderId="21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4" fontId="33" fillId="0" borderId="3" xfId="5" applyNumberFormat="1" applyFont="1" applyBorder="1" applyAlignment="1">
      <alignment horizontal="center" vertical="center" wrapText="1"/>
    </xf>
    <xf numFmtId="0" fontId="35" fillId="5" borderId="3" xfId="5" applyFont="1" applyFill="1" applyBorder="1" applyAlignment="1">
      <alignment horizontal="left" vertical="top" wrapText="1"/>
    </xf>
    <xf numFmtId="3" fontId="43" fillId="0" borderId="32" xfId="0" applyNumberFormat="1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/>
    </xf>
    <xf numFmtId="0" fontId="31" fillId="2" borderId="7" xfId="5" applyFont="1" applyFill="1" applyBorder="1" applyAlignment="1">
      <alignment vertical="center" wrapText="1"/>
    </xf>
    <xf numFmtId="0" fontId="0" fillId="0" borderId="3" xfId="0" applyBorder="1"/>
    <xf numFmtId="0" fontId="20" fillId="0" borderId="21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/>
    </xf>
    <xf numFmtId="0" fontId="20" fillId="0" borderId="34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33" fillId="0" borderId="3" xfId="5" applyFont="1" applyBorder="1" applyAlignment="1">
      <alignment horizontal="center" vertical="center" wrapText="1"/>
    </xf>
    <xf numFmtId="0" fontId="48" fillId="0" borderId="0" xfId="0" applyFont="1" applyFill="1" applyBorder="1"/>
    <xf numFmtId="0" fontId="50" fillId="0" borderId="0" xfId="0" applyFont="1" applyBorder="1" applyAlignment="1">
      <alignment vertical="center" wrapText="1"/>
    </xf>
    <xf numFmtId="1" fontId="48" fillId="0" borderId="0" xfId="0" applyNumberFormat="1" applyFont="1" applyBorder="1" applyAlignment="1">
      <alignment horizontal="left"/>
    </xf>
    <xf numFmtId="0" fontId="51" fillId="0" borderId="0" xfId="0" applyFont="1" applyBorder="1" applyAlignment="1"/>
    <xf numFmtId="0" fontId="50" fillId="0" borderId="0" xfId="0" applyFont="1" applyBorder="1" applyAlignment="1">
      <alignment horizontal="left" vertical="center"/>
    </xf>
    <xf numFmtId="0" fontId="48" fillId="0" borderId="0" xfId="0" applyFont="1" applyFill="1" applyBorder="1" applyAlignment="1">
      <alignment horizontal="left"/>
    </xf>
    <xf numFmtId="1" fontId="52" fillId="0" borderId="0" xfId="0" applyNumberFormat="1" applyFont="1" applyBorder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alignment horizontal="center" vertical="center"/>
      <protection locked="0"/>
    </xf>
    <xf numFmtId="0" fontId="48" fillId="0" borderId="0" xfId="0" applyFont="1" applyFill="1" applyBorder="1" applyProtection="1">
      <protection locked="0"/>
    </xf>
    <xf numFmtId="0" fontId="53" fillId="0" borderId="0" xfId="0" applyFont="1" applyFill="1" applyBorder="1" applyAlignment="1" applyProtection="1">
      <alignment vertical="center" wrapText="1"/>
      <protection locked="0"/>
    </xf>
    <xf numFmtId="0" fontId="53" fillId="0" borderId="0" xfId="0" applyFont="1" applyFill="1" applyBorder="1" applyProtection="1">
      <protection locked="0"/>
    </xf>
    <xf numFmtId="0" fontId="54" fillId="0" borderId="0" xfId="2" applyFont="1" applyAlignment="1">
      <alignment horizontal="center" vertical="center" wrapText="1"/>
    </xf>
    <xf numFmtId="1" fontId="48" fillId="0" borderId="0" xfId="0" applyNumberFormat="1" applyFont="1" applyBorder="1" applyAlignment="1" applyProtection="1">
      <alignment horizontal="right" vertical="center"/>
    </xf>
    <xf numFmtId="0" fontId="48" fillId="0" borderId="0" xfId="0" applyFont="1" applyBorder="1" applyAlignment="1" applyProtection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8" fillId="0" borderId="0" xfId="0" applyFont="1"/>
    <xf numFmtId="0" fontId="48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vertical="center"/>
    </xf>
    <xf numFmtId="0" fontId="48" fillId="0" borderId="3" xfId="0" applyFont="1" applyBorder="1" applyAlignment="1">
      <alignment vertical="center" wrapText="1"/>
    </xf>
    <xf numFmtId="164" fontId="52" fillId="0" borderId="0" xfId="0" applyNumberFormat="1" applyFont="1" applyBorder="1" applyAlignment="1" applyProtection="1">
      <alignment horizontal="center" vertical="center"/>
      <protection locked="0"/>
    </xf>
    <xf numFmtId="164" fontId="48" fillId="0" borderId="45" xfId="0" applyNumberFormat="1" applyFont="1" applyFill="1" applyBorder="1" applyAlignment="1" applyProtection="1">
      <alignment horizontal="center" vertical="center"/>
    </xf>
    <xf numFmtId="164" fontId="51" fillId="0" borderId="0" xfId="0" applyNumberFormat="1" applyFont="1" applyBorder="1" applyAlignment="1"/>
    <xf numFmtId="164" fontId="49" fillId="0" borderId="0" xfId="0" applyNumberFormat="1" applyFont="1" applyBorder="1" applyAlignment="1">
      <alignment horizontal="left" vertical="center"/>
    </xf>
    <xf numFmtId="164" fontId="49" fillId="0" borderId="0" xfId="0" applyNumberFormat="1" applyFont="1" applyBorder="1" applyAlignment="1" applyProtection="1">
      <alignment horizontal="center" vertical="center"/>
      <protection locked="0"/>
    </xf>
    <xf numFmtId="164" fontId="49" fillId="0" borderId="0" xfId="0" applyNumberFormat="1" applyFont="1" applyBorder="1" applyAlignment="1" applyProtection="1">
      <alignment horizontal="center" vertical="center"/>
    </xf>
    <xf numFmtId="0" fontId="48" fillId="0" borderId="0" xfId="0" applyFont="1" applyBorder="1" applyAlignment="1">
      <alignment horizontal="left" wrapText="1"/>
    </xf>
    <xf numFmtId="0" fontId="52" fillId="0" borderId="0" xfId="0" applyFont="1" applyBorder="1" applyAlignment="1" applyProtection="1">
      <alignment horizontal="center" vertical="center" wrapText="1"/>
      <protection locked="0"/>
    </xf>
    <xf numFmtId="49" fontId="48" fillId="0" borderId="0" xfId="0" applyNumberFormat="1" applyFont="1" applyBorder="1" applyAlignment="1" applyProtection="1">
      <alignment horizontal="right" vertical="center" wrapText="1"/>
    </xf>
    <xf numFmtId="0" fontId="52" fillId="0" borderId="0" xfId="0" applyFont="1" applyBorder="1" applyAlignment="1" applyProtection="1">
      <alignment vertical="center" wrapText="1"/>
      <protection locked="0"/>
    </xf>
    <xf numFmtId="49" fontId="48" fillId="0" borderId="0" xfId="0" applyNumberFormat="1" applyFont="1" applyBorder="1" applyAlignment="1" applyProtection="1">
      <alignment vertical="center" wrapText="1"/>
    </xf>
    <xf numFmtId="4" fontId="48" fillId="0" borderId="3" xfId="0" applyNumberFormat="1" applyFont="1" applyBorder="1" applyAlignment="1">
      <alignment horizontal="center" vertical="center" wrapText="1"/>
    </xf>
    <xf numFmtId="164" fontId="48" fillId="0" borderId="3" xfId="0" applyNumberFormat="1" applyFont="1" applyBorder="1" applyAlignment="1">
      <alignment horizontal="center" vertical="center" wrapText="1"/>
    </xf>
    <xf numFmtId="10" fontId="48" fillId="0" borderId="3" xfId="898" applyNumberFormat="1" applyFont="1" applyBorder="1" applyAlignment="1">
      <alignment vertical="center" wrapText="1"/>
    </xf>
    <xf numFmtId="0" fontId="56" fillId="2" borderId="3" xfId="0" applyFont="1" applyFill="1" applyBorder="1" applyAlignment="1">
      <alignment horizontal="center" vertical="center"/>
    </xf>
    <xf numFmtId="4" fontId="56" fillId="0" borderId="3" xfId="0" applyNumberFormat="1" applyFont="1" applyBorder="1" applyAlignment="1">
      <alignment horizontal="center" vertical="center" wrapText="1"/>
    </xf>
    <xf numFmtId="0" fontId="56" fillId="0" borderId="3" xfId="0" applyFont="1" applyBorder="1"/>
    <xf numFmtId="0" fontId="56" fillId="0" borderId="5" xfId="0" applyFont="1" applyBorder="1"/>
    <xf numFmtId="170" fontId="56" fillId="0" borderId="10" xfId="0" applyNumberFormat="1" applyFont="1" applyBorder="1" applyAlignment="1">
      <alignment horizontal="center" vertical="center"/>
    </xf>
    <xf numFmtId="0" fontId="56" fillId="0" borderId="7" xfId="0" applyFont="1" applyBorder="1"/>
    <xf numFmtId="0" fontId="48" fillId="0" borderId="23" xfId="0" applyFont="1" applyBorder="1" applyAlignment="1">
      <alignment vertical="center" wrapText="1"/>
    </xf>
    <xf numFmtId="0" fontId="48" fillId="0" borderId="33" xfId="0" applyFont="1" applyBorder="1" applyAlignment="1">
      <alignment horizontal="center" vertical="center"/>
    </xf>
    <xf numFmtId="0" fontId="48" fillId="0" borderId="33" xfId="0" applyFont="1" applyBorder="1" applyAlignment="1">
      <alignment vertical="center" wrapText="1"/>
    </xf>
    <xf numFmtId="4" fontId="48" fillId="0" borderId="33" xfId="0" applyNumberFormat="1" applyFont="1" applyBorder="1" applyAlignment="1">
      <alignment horizontal="center" vertical="center" wrapText="1"/>
    </xf>
    <xf numFmtId="10" fontId="48" fillId="0" borderId="33" xfId="898" applyNumberFormat="1" applyFont="1" applyBorder="1" applyAlignment="1">
      <alignment vertical="center" wrapText="1"/>
    </xf>
    <xf numFmtId="164" fontId="48" fillId="0" borderId="33" xfId="0" applyNumberFormat="1" applyFont="1" applyBorder="1" applyAlignment="1">
      <alignment horizontal="center" vertical="center" wrapText="1"/>
    </xf>
    <xf numFmtId="4" fontId="56" fillId="0" borderId="34" xfId="0" applyNumberFormat="1" applyFont="1" applyBorder="1" applyAlignment="1">
      <alignment horizontal="center" vertical="center" wrapText="1"/>
    </xf>
    <xf numFmtId="0" fontId="56" fillId="0" borderId="34" xfId="0" applyFont="1" applyBorder="1" applyAlignment="1">
      <alignment horizontal="center" vertical="center"/>
    </xf>
    <xf numFmtId="170" fontId="56" fillId="0" borderId="14" xfId="0" applyNumberFormat="1" applyFont="1" applyBorder="1" applyAlignment="1">
      <alignment horizontal="center" vertical="center"/>
    </xf>
    <xf numFmtId="170" fontId="56" fillId="0" borderId="34" xfId="0" applyNumberFormat="1" applyFont="1" applyBorder="1" applyAlignment="1">
      <alignment horizontal="center" vertical="center"/>
    </xf>
    <xf numFmtId="170" fontId="56" fillId="0" borderId="31" xfId="0" applyNumberFormat="1" applyFont="1" applyBorder="1" applyAlignment="1">
      <alignment horizontal="center" vertical="center"/>
    </xf>
    <xf numFmtId="0" fontId="56" fillId="0" borderId="47" xfId="0" applyFont="1" applyBorder="1"/>
    <xf numFmtId="4" fontId="56" fillId="0" borderId="39" xfId="0" applyNumberFormat="1" applyFont="1" applyBorder="1" applyAlignment="1">
      <alignment horizontal="center" vertical="center" wrapText="1"/>
    </xf>
    <xf numFmtId="0" fontId="56" fillId="0" borderId="39" xfId="0" applyFont="1" applyBorder="1"/>
    <xf numFmtId="0" fontId="56" fillId="0" borderId="21" xfId="0" applyFont="1" applyBorder="1"/>
    <xf numFmtId="0" fontId="56" fillId="0" borderId="11" xfId="0" applyFont="1" applyBorder="1"/>
    <xf numFmtId="170" fontId="56" fillId="0" borderId="11" xfId="0" applyNumberFormat="1" applyFont="1" applyBorder="1" applyAlignment="1">
      <alignment horizontal="center" vertical="center"/>
    </xf>
    <xf numFmtId="0" fontId="56" fillId="0" borderId="52" xfId="0" applyFont="1" applyBorder="1"/>
    <xf numFmtId="1" fontId="56" fillId="2" borderId="3" xfId="0" applyNumberFormat="1" applyFont="1" applyFill="1" applyBorder="1" applyAlignment="1">
      <alignment horizontal="center" vertical="center"/>
    </xf>
    <xf numFmtId="1" fontId="48" fillId="0" borderId="3" xfId="0" applyNumberFormat="1" applyFont="1" applyBorder="1" applyAlignment="1">
      <alignment vertical="center" wrapText="1"/>
    </xf>
    <xf numFmtId="0" fontId="48" fillId="2" borderId="5" xfId="0" applyFont="1" applyFill="1" applyBorder="1" applyAlignment="1">
      <alignment horizontal="center" vertical="center"/>
    </xf>
    <xf numFmtId="0" fontId="48" fillId="2" borderId="10" xfId="0" applyFont="1" applyFill="1" applyBorder="1" applyAlignment="1">
      <alignment horizontal="center" vertical="center"/>
    </xf>
    <xf numFmtId="0" fontId="48" fillId="2" borderId="7" xfId="0" applyFont="1" applyFill="1" applyBorder="1" applyAlignment="1">
      <alignment horizontal="center" vertical="center"/>
    </xf>
    <xf numFmtId="0" fontId="56" fillId="2" borderId="27" xfId="0" applyFont="1" applyFill="1" applyBorder="1" applyAlignment="1">
      <alignment horizontal="center" vertical="center"/>
    </xf>
    <xf numFmtId="0" fontId="0" fillId="0" borderId="0" xfId="0"/>
    <xf numFmtId="164" fontId="48" fillId="0" borderId="0" xfId="0" applyNumberFormat="1" applyFont="1" applyFill="1" applyBorder="1" applyAlignment="1" applyProtection="1">
      <alignment horizontal="center" vertical="center"/>
    </xf>
    <xf numFmtId="1" fontId="55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55" fillId="3" borderId="27" xfId="0" applyNumberFormat="1" applyFont="1" applyFill="1" applyBorder="1" applyAlignment="1" applyProtection="1">
      <alignment horizontal="center" vertical="center" wrapText="1"/>
      <protection locked="0"/>
    </xf>
    <xf numFmtId="164" fontId="57" fillId="0" borderId="30" xfId="0" applyNumberFormat="1" applyFont="1" applyFill="1" applyBorder="1" applyAlignment="1" applyProtection="1">
      <alignment horizontal="center" vertical="center"/>
      <protection locked="0"/>
    </xf>
    <xf numFmtId="164" fontId="57" fillId="0" borderId="31" xfId="0" applyNumberFormat="1" applyFont="1" applyFill="1" applyBorder="1" applyAlignment="1" applyProtection="1">
      <alignment horizontal="center" vertical="center"/>
      <protection locked="0"/>
    </xf>
    <xf numFmtId="1" fontId="58" fillId="0" borderId="22" xfId="0" applyNumberFormat="1" applyFont="1" applyFill="1" applyBorder="1" applyAlignment="1">
      <alignment horizontal="center" vertical="center"/>
    </xf>
    <xf numFmtId="0" fontId="59" fillId="0" borderId="22" xfId="0" applyFont="1" applyFill="1" applyBorder="1" applyAlignment="1">
      <alignment horizontal="left" vertical="center" wrapText="1" shrinkToFit="1"/>
    </xf>
    <xf numFmtId="0" fontId="58" fillId="0" borderId="22" xfId="1" applyFont="1" applyFill="1" applyBorder="1" applyAlignment="1">
      <alignment horizontal="center" vertical="center" wrapText="1"/>
    </xf>
    <xf numFmtId="165" fontId="59" fillId="0" borderId="22" xfId="0" applyNumberFormat="1" applyFont="1" applyBorder="1" applyAlignment="1">
      <alignment horizontal="center" vertical="center"/>
    </xf>
    <xf numFmtId="14" fontId="63" fillId="0" borderId="27" xfId="0" applyNumberFormat="1" applyFont="1" applyFill="1" applyBorder="1" applyAlignment="1" applyProtection="1">
      <alignment horizontal="center" vertical="center" wrapText="1"/>
      <protection locked="0"/>
    </xf>
    <xf numFmtId="1" fontId="55" fillId="0" borderId="53" xfId="0" applyNumberFormat="1" applyFont="1" applyFill="1" applyBorder="1" applyAlignment="1" applyProtection="1">
      <alignment vertical="center" wrapText="1"/>
      <protection locked="0"/>
    </xf>
    <xf numFmtId="1" fontId="55" fillId="0" borderId="59" xfId="0" applyNumberFormat="1" applyFont="1" applyFill="1" applyBorder="1" applyAlignment="1" applyProtection="1">
      <alignment vertical="center" wrapText="1"/>
      <protection locked="0"/>
    </xf>
    <xf numFmtId="164" fontId="57" fillId="0" borderId="60" xfId="0" applyNumberFormat="1" applyFont="1" applyFill="1" applyBorder="1" applyAlignment="1" applyProtection="1">
      <alignment horizontal="center" vertical="center"/>
      <protection locked="0"/>
    </xf>
    <xf numFmtId="164" fontId="57" fillId="0" borderId="2" xfId="0" applyNumberFormat="1" applyFont="1" applyFill="1" applyBorder="1" applyAlignment="1" applyProtection="1">
      <alignment horizontal="center" vertical="center"/>
      <protection locked="0"/>
    </xf>
    <xf numFmtId="1" fontId="58" fillId="0" borderId="38" xfId="0" applyNumberFormat="1" applyFont="1" applyFill="1" applyBorder="1" applyAlignment="1">
      <alignment horizontal="center" vertical="center"/>
    </xf>
    <xf numFmtId="0" fontId="59" fillId="0" borderId="38" xfId="0" applyFont="1" applyFill="1" applyBorder="1" applyAlignment="1">
      <alignment horizontal="left" vertical="center" wrapText="1" shrinkToFit="1"/>
    </xf>
    <xf numFmtId="0" fontId="58" fillId="0" borderId="38" xfId="1" applyFont="1" applyFill="1" applyBorder="1" applyAlignment="1">
      <alignment horizontal="center" vertical="center" wrapText="1"/>
    </xf>
    <xf numFmtId="165" fontId="59" fillId="0" borderId="38" xfId="0" applyNumberFormat="1" applyFont="1" applyBorder="1" applyAlignment="1">
      <alignment horizontal="center" vertical="center"/>
    </xf>
    <xf numFmtId="164" fontId="57" fillId="0" borderId="61" xfId="0" applyNumberFormat="1" applyFont="1" applyFill="1" applyBorder="1" applyAlignment="1" applyProtection="1">
      <alignment horizontal="center" vertical="center"/>
      <protection locked="0"/>
    </xf>
    <xf numFmtId="164" fontId="57" fillId="0" borderId="40" xfId="0" applyNumberFormat="1" applyFont="1" applyFill="1" applyBorder="1" applyAlignment="1" applyProtection="1">
      <alignment horizontal="center" vertical="center"/>
      <protection locked="0"/>
    </xf>
    <xf numFmtId="1" fontId="58" fillId="0" borderId="6" xfId="0" applyNumberFormat="1" applyFont="1" applyFill="1" applyBorder="1" applyAlignment="1">
      <alignment horizontal="center" vertical="center"/>
    </xf>
    <xf numFmtId="0" fontId="59" fillId="0" borderId="6" xfId="0" applyFont="1" applyFill="1" applyBorder="1" applyAlignment="1">
      <alignment horizontal="left" vertical="center" wrapText="1" shrinkToFit="1"/>
    </xf>
    <xf numFmtId="0" fontId="58" fillId="0" borderId="6" xfId="1" applyFont="1" applyFill="1" applyBorder="1" applyAlignment="1">
      <alignment horizontal="center" vertical="center" wrapText="1"/>
    </xf>
    <xf numFmtId="165" fontId="59" fillId="0" borderId="6" xfId="0" applyNumberFormat="1" applyFont="1" applyBorder="1" applyAlignment="1">
      <alignment horizontal="center" vertical="center"/>
    </xf>
    <xf numFmtId="164" fontId="57" fillId="10" borderId="2" xfId="0" applyNumberFormat="1" applyFont="1" applyFill="1" applyBorder="1" applyAlignment="1" applyProtection="1">
      <alignment horizontal="center" vertical="center"/>
      <protection locked="0"/>
    </xf>
    <xf numFmtId="14" fontId="63" fillId="0" borderId="41" xfId="0" applyNumberFormat="1" applyFont="1" applyFill="1" applyBorder="1" applyAlignment="1" applyProtection="1">
      <alignment horizontal="center" vertical="center" wrapText="1"/>
      <protection locked="0"/>
    </xf>
    <xf numFmtId="14" fontId="63" fillId="0" borderId="36" xfId="0" applyNumberFormat="1" applyFont="1" applyFill="1" applyBorder="1" applyAlignment="1" applyProtection="1">
      <alignment horizontal="center" vertical="center" wrapText="1"/>
      <protection locked="0"/>
    </xf>
    <xf numFmtId="14" fontId="63" fillId="0" borderId="37" xfId="0" applyNumberFormat="1" applyFont="1" applyFill="1" applyBorder="1" applyAlignment="1" applyProtection="1">
      <alignment horizontal="center" vertical="center" wrapText="1"/>
      <protection locked="0"/>
    </xf>
    <xf numFmtId="1" fontId="55" fillId="0" borderId="62" xfId="0" applyNumberFormat="1" applyFont="1" applyFill="1" applyBorder="1" applyAlignment="1" applyProtection="1">
      <alignment vertical="center" wrapText="1"/>
      <protection locked="0"/>
    </xf>
    <xf numFmtId="1" fontId="55" fillId="0" borderId="33" xfId="0" applyNumberFormat="1" applyFont="1" applyFill="1" applyBorder="1" applyAlignment="1" applyProtection="1">
      <alignment vertical="center" wrapText="1"/>
      <protection locked="0"/>
    </xf>
    <xf numFmtId="1" fontId="55" fillId="0" borderId="63" xfId="0" applyNumberFormat="1" applyFont="1" applyFill="1" applyBorder="1" applyAlignment="1" applyProtection="1">
      <alignment vertical="center" wrapText="1"/>
      <protection locked="0"/>
    </xf>
    <xf numFmtId="164" fontId="55" fillId="0" borderId="30" xfId="0" applyNumberFormat="1" applyFont="1" applyFill="1" applyBorder="1" applyAlignment="1" applyProtection="1">
      <alignment horizontal="center" vertical="center"/>
      <protection locked="0"/>
    </xf>
    <xf numFmtId="164" fontId="55" fillId="0" borderId="34" xfId="0" applyNumberFormat="1" applyFont="1" applyFill="1" applyBorder="1" applyAlignment="1" applyProtection="1">
      <alignment horizontal="center" vertical="center"/>
      <protection locked="0"/>
    </xf>
    <xf numFmtId="164" fontId="57" fillId="0" borderId="34" xfId="0" applyNumberFormat="1" applyFont="1" applyFill="1" applyBorder="1" applyAlignment="1" applyProtection="1">
      <alignment horizontal="center" vertical="center"/>
      <protection locked="0"/>
    </xf>
    <xf numFmtId="164" fontId="57" fillId="10" borderId="34" xfId="0" applyNumberFormat="1" applyFont="1" applyFill="1" applyBorder="1" applyAlignment="1" applyProtection="1">
      <alignment horizontal="center" vertical="center"/>
      <protection locked="0"/>
    </xf>
    <xf numFmtId="164" fontId="55" fillId="0" borderId="4" xfId="0" applyNumberFormat="1" applyFont="1" applyFill="1" applyBorder="1" applyAlignment="1" applyProtection="1">
      <alignment horizontal="center" vertical="center"/>
      <protection locked="0"/>
    </xf>
    <xf numFmtId="164" fontId="55" fillId="0" borderId="3" xfId="0" applyNumberFormat="1" applyFont="1" applyFill="1" applyBorder="1" applyAlignment="1" applyProtection="1">
      <alignment horizontal="center" vertical="center"/>
      <protection locked="0"/>
    </xf>
    <xf numFmtId="164" fontId="57" fillId="0" borderId="3" xfId="0" applyNumberFormat="1" applyFont="1" applyFill="1" applyBorder="1" applyAlignment="1" applyProtection="1">
      <alignment horizontal="center" vertical="center"/>
      <protection locked="0"/>
    </xf>
    <xf numFmtId="164" fontId="57" fillId="10" borderId="3" xfId="0" applyNumberFormat="1" applyFont="1" applyFill="1" applyBorder="1" applyAlignment="1" applyProtection="1">
      <alignment horizontal="center" vertical="center"/>
      <protection locked="0"/>
    </xf>
    <xf numFmtId="164" fontId="55" fillId="10" borderId="3" xfId="0" applyNumberFormat="1" applyFont="1" applyFill="1" applyBorder="1" applyAlignment="1" applyProtection="1">
      <alignment horizontal="center" vertical="center"/>
      <protection locked="0"/>
    </xf>
    <xf numFmtId="164" fontId="55" fillId="0" borderId="25" xfId="0" applyNumberFormat="1" applyFont="1" applyFill="1" applyBorder="1" applyAlignment="1" applyProtection="1">
      <alignment horizontal="center" vertical="center"/>
      <protection locked="0"/>
    </xf>
    <xf numFmtId="164" fontId="55" fillId="0" borderId="39" xfId="0" applyNumberFormat="1" applyFont="1" applyFill="1" applyBorder="1" applyAlignment="1" applyProtection="1">
      <alignment horizontal="center" vertical="center"/>
      <protection locked="0"/>
    </xf>
    <xf numFmtId="164" fontId="57" fillId="0" borderId="39" xfId="0" applyNumberFormat="1" applyFont="1" applyFill="1" applyBorder="1" applyAlignment="1" applyProtection="1">
      <alignment horizontal="center" vertical="center"/>
      <protection locked="0"/>
    </xf>
    <xf numFmtId="164" fontId="55" fillId="10" borderId="4" xfId="0" applyNumberFormat="1" applyFont="1" applyFill="1" applyBorder="1" applyAlignment="1" applyProtection="1">
      <alignment horizontal="center" vertical="center"/>
      <protection locked="0"/>
    </xf>
    <xf numFmtId="164" fontId="57" fillId="10" borderId="39" xfId="0" applyNumberFormat="1" applyFont="1" applyFill="1" applyBorder="1" applyAlignment="1" applyProtection="1">
      <alignment horizontal="center" vertical="center"/>
      <protection locked="0"/>
    </xf>
    <xf numFmtId="1" fontId="66" fillId="0" borderId="0" xfId="0" applyNumberFormat="1" applyFont="1" applyBorder="1" applyAlignment="1">
      <alignment horizontal="left"/>
    </xf>
    <xf numFmtId="0" fontId="66" fillId="0" borderId="0" xfId="0" applyFont="1" applyBorder="1" applyAlignment="1">
      <alignment vertical="center" wrapText="1"/>
    </xf>
    <xf numFmtId="0" fontId="66" fillId="0" borderId="0" xfId="0" applyFont="1" applyBorder="1" applyAlignment="1">
      <alignment horizontal="left" vertical="center"/>
    </xf>
    <xf numFmtId="0" fontId="66" fillId="0" borderId="0" xfId="0" applyFont="1" applyFill="1" applyBorder="1" applyAlignment="1">
      <alignment horizontal="left"/>
    </xf>
    <xf numFmtId="0" fontId="67" fillId="0" borderId="0" xfId="0" applyFont="1" applyFill="1" applyBorder="1" applyAlignment="1">
      <alignment horizontal="right"/>
    </xf>
    <xf numFmtId="0" fontId="66" fillId="0" borderId="0" xfId="0" applyFont="1" applyFill="1" applyBorder="1"/>
    <xf numFmtId="0" fontId="68" fillId="0" borderId="0" xfId="0" applyFont="1" applyFill="1" applyBorder="1" applyAlignment="1" applyProtection="1">
      <alignment vertical="center" wrapText="1"/>
      <protection locked="0"/>
    </xf>
    <xf numFmtId="0" fontId="66" fillId="0" borderId="0" xfId="2" applyFont="1" applyAlignment="1">
      <alignment horizontal="center" vertical="center" wrapText="1"/>
    </xf>
    <xf numFmtId="1" fontId="21" fillId="0" borderId="3" xfId="0" applyNumberFormat="1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1" fontId="2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2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70" fillId="0" borderId="8" xfId="0" applyNumberFormat="1" applyFont="1" applyBorder="1" applyAlignment="1">
      <alignment horizontal="center" vertical="center" wrapText="1"/>
    </xf>
    <xf numFmtId="1" fontId="65" fillId="0" borderId="48" xfId="0" applyNumberFormat="1" applyFont="1" applyFill="1" applyBorder="1" applyAlignment="1" applyProtection="1">
      <alignment horizontal="center" vertical="center" wrapText="1"/>
      <protection locked="0"/>
    </xf>
    <xf numFmtId="1" fontId="65" fillId="0" borderId="50" xfId="0" applyNumberFormat="1" applyFont="1" applyFill="1" applyBorder="1" applyAlignment="1" applyProtection="1">
      <alignment horizontal="center" vertical="center" wrapText="1"/>
      <protection locked="0"/>
    </xf>
    <xf numFmtId="1" fontId="52" fillId="0" borderId="0" xfId="0" applyNumberFormat="1" applyFont="1" applyBorder="1" applyAlignment="1">
      <alignment horizontal="center" vertical="center" wrapText="1"/>
    </xf>
    <xf numFmtId="1" fontId="55" fillId="3" borderId="54" xfId="0" applyNumberFormat="1" applyFont="1" applyFill="1" applyBorder="1" applyAlignment="1" applyProtection="1">
      <alignment horizontal="center" vertical="center" wrapText="1"/>
      <protection locked="0"/>
    </xf>
    <xf numFmtId="1" fontId="55" fillId="3" borderId="58" xfId="0" applyNumberFormat="1" applyFont="1" applyFill="1" applyBorder="1" applyAlignment="1" applyProtection="1">
      <alignment horizontal="center" vertical="center" wrapText="1"/>
      <protection locked="0"/>
    </xf>
    <xf numFmtId="1" fontId="55" fillId="3" borderId="55" xfId="0" applyNumberFormat="1" applyFont="1" applyFill="1" applyBorder="1" applyAlignment="1" applyProtection="1">
      <alignment horizontal="center" vertical="center" wrapText="1"/>
      <protection locked="0"/>
    </xf>
    <xf numFmtId="1" fontId="65" fillId="0" borderId="41" xfId="0" applyNumberFormat="1" applyFont="1" applyFill="1" applyBorder="1" applyAlignment="1" applyProtection="1">
      <alignment horizontal="center" vertical="center" wrapText="1"/>
      <protection locked="0"/>
    </xf>
    <xf numFmtId="1" fontId="65" fillId="0" borderId="36" xfId="0" applyNumberFormat="1" applyFont="1" applyFill="1" applyBorder="1" applyAlignment="1" applyProtection="1">
      <alignment horizontal="center" vertical="center" wrapText="1"/>
      <protection locked="0"/>
    </xf>
    <xf numFmtId="1" fontId="64" fillId="0" borderId="36" xfId="0" applyNumberFormat="1" applyFont="1" applyFill="1" applyBorder="1" applyAlignment="1" applyProtection="1">
      <alignment horizontal="center" vertical="center" wrapText="1"/>
      <protection locked="0"/>
    </xf>
    <xf numFmtId="1" fontId="65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5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55" fillId="3" borderId="57" xfId="0" applyNumberFormat="1" applyFont="1" applyFill="1" applyBorder="1" applyAlignment="1" applyProtection="1">
      <alignment horizontal="center" vertical="center" wrapText="1"/>
      <protection locked="0"/>
    </xf>
    <xf numFmtId="49" fontId="55" fillId="3" borderId="56" xfId="0" applyNumberFormat="1" applyFont="1" applyFill="1" applyBorder="1" applyAlignment="1" applyProtection="1">
      <alignment horizontal="center" vertical="center" wrapText="1"/>
      <protection locked="0"/>
    </xf>
    <xf numFmtId="1" fontId="55" fillId="3" borderId="12" xfId="0" applyNumberFormat="1" applyFont="1" applyFill="1" applyBorder="1" applyAlignment="1" applyProtection="1">
      <alignment horizontal="center" vertical="center" wrapText="1"/>
      <protection locked="0"/>
    </xf>
    <xf numFmtId="1" fontId="55" fillId="3" borderId="57" xfId="0" applyNumberFormat="1" applyFont="1" applyFill="1" applyBorder="1" applyAlignment="1" applyProtection="1">
      <alignment horizontal="center" vertical="center" wrapText="1"/>
      <protection locked="0"/>
    </xf>
    <xf numFmtId="49" fontId="55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55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55" fillId="0" borderId="37" xfId="0" applyNumberFormat="1" applyFont="1" applyFill="1" applyBorder="1" applyAlignment="1" applyProtection="1">
      <alignment horizontal="center" vertical="center" wrapText="1"/>
      <protection locked="0"/>
    </xf>
    <xf numFmtId="1" fontId="55" fillId="3" borderId="22" xfId="0" applyNumberFormat="1" applyFont="1" applyFill="1" applyBorder="1" applyAlignment="1" applyProtection="1">
      <alignment horizontal="center" vertical="center" wrapText="1"/>
      <protection locked="0"/>
    </xf>
    <xf numFmtId="1" fontId="55" fillId="3" borderId="56" xfId="0" applyNumberFormat="1" applyFont="1" applyFill="1" applyBorder="1" applyAlignment="1" applyProtection="1">
      <alignment horizontal="center" vertical="center" wrapText="1"/>
      <protection locked="0"/>
    </xf>
    <xf numFmtId="49" fontId="58" fillId="0" borderId="22" xfId="0" applyNumberFormat="1" applyFont="1" applyFill="1" applyBorder="1" applyAlignment="1">
      <alignment horizontal="center" vertical="center" textRotation="90" wrapText="1"/>
    </xf>
    <xf numFmtId="49" fontId="58" fillId="0" borderId="6" xfId="0" applyNumberFormat="1" applyFont="1" applyFill="1" applyBorder="1" applyAlignment="1">
      <alignment horizontal="center" vertical="center" textRotation="90" wrapText="1"/>
    </xf>
    <xf numFmtId="49" fontId="58" fillId="0" borderId="38" xfId="0" applyNumberFormat="1" applyFont="1" applyFill="1" applyBorder="1" applyAlignment="1">
      <alignment horizontal="center" vertical="center" textRotation="90" wrapText="1"/>
    </xf>
    <xf numFmtId="164" fontId="61" fillId="0" borderId="30" xfId="0" applyNumberFormat="1" applyFont="1" applyFill="1" applyBorder="1" applyAlignment="1">
      <alignment horizontal="center" vertical="center"/>
    </xf>
    <xf numFmtId="164" fontId="61" fillId="0" borderId="34" xfId="0" applyNumberFormat="1" applyFont="1" applyFill="1" applyBorder="1" applyAlignment="1">
      <alignment horizontal="center" vertical="center"/>
    </xf>
    <xf numFmtId="164" fontId="61" fillId="0" borderId="4" xfId="0" applyNumberFormat="1" applyFont="1" applyFill="1" applyBorder="1" applyAlignment="1">
      <alignment horizontal="center" vertical="center"/>
    </xf>
    <xf numFmtId="164" fontId="61" fillId="0" borderId="3" xfId="0" applyNumberFormat="1" applyFont="1" applyFill="1" applyBorder="1" applyAlignment="1">
      <alignment horizontal="center" vertical="center"/>
    </xf>
    <xf numFmtId="164" fontId="61" fillId="0" borderId="25" xfId="0" applyNumberFormat="1" applyFont="1" applyFill="1" applyBorder="1" applyAlignment="1">
      <alignment horizontal="center" vertical="center"/>
    </xf>
    <xf numFmtId="164" fontId="61" fillId="0" borderId="39" xfId="0" applyNumberFormat="1" applyFont="1" applyFill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1" fillId="2" borderId="43" xfId="0" applyFont="1" applyFill="1" applyBorder="1" applyAlignment="1">
      <alignment horizontal="center" vertical="center" wrapText="1"/>
    </xf>
    <xf numFmtId="0" fontId="61" fillId="2" borderId="46" xfId="0" applyFont="1" applyFill="1" applyBorder="1" applyAlignment="1">
      <alignment horizontal="center" vertical="center" wrapText="1"/>
    </xf>
    <xf numFmtId="0" fontId="61" fillId="2" borderId="35" xfId="0" applyFont="1" applyFill="1" applyBorder="1" applyAlignment="1">
      <alignment horizontal="center" vertical="center" wrapText="1"/>
    </xf>
    <xf numFmtId="0" fontId="61" fillId="2" borderId="14" xfId="0" applyFont="1" applyFill="1" applyBorder="1" applyAlignment="1">
      <alignment horizontal="center" vertical="center" wrapText="1"/>
    </xf>
    <xf numFmtId="0" fontId="61" fillId="2" borderId="16" xfId="0" applyFont="1" applyFill="1" applyBorder="1" applyAlignment="1">
      <alignment horizontal="center" vertical="center" wrapText="1"/>
    </xf>
    <xf numFmtId="0" fontId="61" fillId="2" borderId="18" xfId="0" applyFont="1" applyFill="1" applyBorder="1" applyAlignment="1">
      <alignment horizontal="center" vertical="center" wrapText="1"/>
    </xf>
    <xf numFmtId="0" fontId="62" fillId="2" borderId="44" xfId="0" applyFont="1" applyFill="1" applyBorder="1" applyAlignment="1">
      <alignment horizontal="center" vertical="center" wrapText="1"/>
    </xf>
    <xf numFmtId="0" fontId="62" fillId="2" borderId="51" xfId="0" applyFont="1" applyFill="1" applyBorder="1" applyAlignment="1">
      <alignment horizontal="center" vertical="center" wrapText="1"/>
    </xf>
    <xf numFmtId="0" fontId="62" fillId="2" borderId="26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center" vertical="center"/>
    </xf>
    <xf numFmtId="0" fontId="56" fillId="2" borderId="49" xfId="0" applyFont="1" applyFill="1" applyBorder="1" applyAlignment="1">
      <alignment horizontal="center" vertical="center"/>
    </xf>
    <xf numFmtId="0" fontId="56" fillId="2" borderId="50" xfId="0" applyFont="1" applyFill="1" applyBorder="1" applyAlignment="1">
      <alignment horizontal="center" vertical="center"/>
    </xf>
    <xf numFmtId="0" fontId="48" fillId="0" borderId="8" xfId="0" applyFont="1" applyBorder="1" applyAlignment="1">
      <alignment horizontal="center" vertical="center" wrapText="1"/>
    </xf>
    <xf numFmtId="1" fontId="48" fillId="2" borderId="3" xfId="0" applyNumberFormat="1" applyFont="1" applyFill="1" applyBorder="1" applyAlignment="1">
      <alignment horizontal="center" vertical="center"/>
    </xf>
    <xf numFmtId="0" fontId="48" fillId="2" borderId="33" xfId="0" applyFont="1" applyFill="1" applyBorder="1" applyAlignment="1">
      <alignment horizontal="center" vertical="center" wrapText="1"/>
    </xf>
    <xf numFmtId="0" fontId="48" fillId="2" borderId="16" xfId="0" applyFont="1" applyFill="1" applyBorder="1" applyAlignment="1">
      <alignment horizontal="center" vertical="center" wrapText="1"/>
    </xf>
    <xf numFmtId="0" fontId="48" fillId="2" borderId="23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wrapText="1"/>
    </xf>
    <xf numFmtId="0" fontId="20" fillId="0" borderId="34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14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/>
    </xf>
    <xf numFmtId="0" fontId="31" fillId="2" borderId="5" xfId="5" applyFont="1" applyFill="1" applyBorder="1" applyAlignment="1">
      <alignment horizontal="center" vertical="center" wrapText="1"/>
    </xf>
    <xf numFmtId="0" fontId="31" fillId="2" borderId="10" xfId="5" applyFont="1" applyFill="1" applyBorder="1" applyAlignment="1">
      <alignment horizontal="center" vertical="center" wrapText="1"/>
    </xf>
    <xf numFmtId="0" fontId="31" fillId="2" borderId="7" xfId="5" applyFont="1" applyFill="1" applyBorder="1" applyAlignment="1">
      <alignment horizontal="center" vertical="center" wrapText="1"/>
    </xf>
    <xf numFmtId="0" fontId="31" fillId="7" borderId="23" xfId="5" applyFont="1" applyFill="1" applyBorder="1" applyAlignment="1">
      <alignment horizontal="center" vertical="center" wrapText="1"/>
    </xf>
    <xf numFmtId="0" fontId="33" fillId="0" borderId="3" xfId="5" applyFont="1" applyBorder="1" applyAlignment="1">
      <alignment horizontal="center" vertical="center" wrapText="1"/>
    </xf>
    <xf numFmtId="0" fontId="33" fillId="0" borderId="2" xfId="5" applyFont="1" applyBorder="1" applyAlignment="1">
      <alignment horizontal="center" vertical="center" wrapText="1"/>
    </xf>
    <xf numFmtId="0" fontId="31" fillId="9" borderId="5" xfId="5" applyFont="1" applyFill="1" applyBorder="1" applyAlignment="1">
      <alignment horizontal="center" vertical="center" wrapText="1"/>
    </xf>
    <xf numFmtId="0" fontId="31" fillId="9" borderId="7" xfId="5" applyFont="1" applyFill="1" applyBorder="1" applyAlignment="1">
      <alignment horizontal="center" vertical="center" wrapText="1"/>
    </xf>
    <xf numFmtId="4" fontId="33" fillId="0" borderId="33" xfId="5" applyNumberFormat="1" applyFont="1" applyBorder="1" applyAlignment="1">
      <alignment horizontal="center" vertical="center" wrapText="1"/>
    </xf>
    <xf numFmtId="4" fontId="33" fillId="0" borderId="16" xfId="5" applyNumberFormat="1" applyFont="1" applyBorder="1" applyAlignment="1">
      <alignment horizontal="center" vertical="center" wrapText="1"/>
    </xf>
    <xf numFmtId="4" fontId="33" fillId="0" borderId="23" xfId="5" applyNumberFormat="1" applyFont="1" applyBorder="1" applyAlignment="1">
      <alignment horizontal="center" vertical="center" wrapText="1"/>
    </xf>
    <xf numFmtId="0" fontId="69" fillId="0" borderId="33" xfId="1" applyFont="1" applyFill="1" applyBorder="1" applyAlignment="1">
      <alignment horizontal="center" vertical="center" wrapText="1"/>
    </xf>
    <xf numFmtId="0" fontId="69" fillId="0" borderId="23" xfId="1" applyFont="1" applyFill="1" applyBorder="1" applyAlignment="1">
      <alignment horizontal="center" vertical="center" wrapText="1"/>
    </xf>
    <xf numFmtId="0" fontId="71" fillId="0" borderId="3" xfId="1" applyFont="1" applyFill="1" applyBorder="1" applyAlignment="1">
      <alignment horizontal="left" vertical="center" wrapText="1"/>
    </xf>
    <xf numFmtId="165" fontId="72" fillId="0" borderId="3" xfId="0" applyNumberFormat="1" applyFont="1" applyBorder="1" applyAlignment="1">
      <alignment horizontal="center" vertical="center" wrapText="1"/>
    </xf>
    <xf numFmtId="165" fontId="72" fillId="0" borderId="3" xfId="0" applyNumberFormat="1" applyFont="1" applyBorder="1" applyAlignment="1">
      <alignment horizontal="center" vertical="center"/>
    </xf>
  </cellXfs>
  <cellStyles count="1761">
    <cellStyle name="Обычный" xfId="0" builtinId="0"/>
    <cellStyle name="Обычный 2" xfId="1" xr:uid="{00000000-0005-0000-0000-000001000000}"/>
    <cellStyle name="Обычный 2 2" xfId="9" xr:uid="{00000000-0005-0000-0000-000002000000}"/>
    <cellStyle name="Обычный 2 2 2 2" xfId="897" xr:uid="{00000000-0005-0000-0000-000003000000}"/>
    <cellStyle name="Обычный 2 3" xfId="600" xr:uid="{00000000-0005-0000-0000-000004000000}"/>
    <cellStyle name="Обычный 2 3 2" xfId="893" xr:uid="{00000000-0005-0000-0000-000005000000}"/>
    <cellStyle name="Обычный 21 2" xfId="307" xr:uid="{00000000-0005-0000-0000-000006000000}"/>
    <cellStyle name="Обычный 22" xfId="123" xr:uid="{00000000-0005-0000-0000-000007000000}"/>
    <cellStyle name="Обычный 24" xfId="10" xr:uid="{00000000-0005-0000-0000-000008000000}"/>
    <cellStyle name="Обычный 3" xfId="2" xr:uid="{00000000-0005-0000-0000-000009000000}"/>
    <cellStyle name="Обычный 4" xfId="5" xr:uid="{00000000-0005-0000-0000-00000A000000}"/>
    <cellStyle name="Обычный 4 10" xfId="125" xr:uid="{00000000-0005-0000-0000-00000B000000}"/>
    <cellStyle name="Обычный 4 10 2" xfId="265" xr:uid="{00000000-0005-0000-0000-00000C000000}"/>
    <cellStyle name="Обычный 4 10 2 2" xfId="555" xr:uid="{00000000-0005-0000-0000-00000D000000}"/>
    <cellStyle name="Обычный 4 10 2 2 2" xfId="901" xr:uid="{00000000-0005-0000-0000-00000E000000}"/>
    <cellStyle name="Обычный 4 10 2 3" xfId="607" xr:uid="{00000000-0005-0000-0000-00000F000000}"/>
    <cellStyle name="Обычный 4 10 2 3 2" xfId="902" xr:uid="{00000000-0005-0000-0000-000010000000}"/>
    <cellStyle name="Обычный 4 10 2 4" xfId="900" xr:uid="{00000000-0005-0000-0000-000011000000}"/>
    <cellStyle name="Обычный 4 10 3" xfId="417" xr:uid="{00000000-0005-0000-0000-000012000000}"/>
    <cellStyle name="Обычный 4 10 3 2" xfId="903" xr:uid="{00000000-0005-0000-0000-000013000000}"/>
    <cellStyle name="Обычный 4 10 4" xfId="606" xr:uid="{00000000-0005-0000-0000-000014000000}"/>
    <cellStyle name="Обычный 4 10 4 2" xfId="904" xr:uid="{00000000-0005-0000-0000-000015000000}"/>
    <cellStyle name="Обычный 4 10 5" xfId="899" xr:uid="{00000000-0005-0000-0000-000016000000}"/>
    <cellStyle name="Обычный 4 11" xfId="151" xr:uid="{00000000-0005-0000-0000-000017000000}"/>
    <cellStyle name="Обычный 4 11 2" xfId="289" xr:uid="{00000000-0005-0000-0000-000018000000}"/>
    <cellStyle name="Обычный 4 11 2 2" xfId="579" xr:uid="{00000000-0005-0000-0000-000019000000}"/>
    <cellStyle name="Обычный 4 11 2 2 2" xfId="907" xr:uid="{00000000-0005-0000-0000-00001A000000}"/>
    <cellStyle name="Обычный 4 11 2 3" xfId="609" xr:uid="{00000000-0005-0000-0000-00001B000000}"/>
    <cellStyle name="Обычный 4 11 2 3 2" xfId="908" xr:uid="{00000000-0005-0000-0000-00001C000000}"/>
    <cellStyle name="Обычный 4 11 2 4" xfId="906" xr:uid="{00000000-0005-0000-0000-00001D000000}"/>
    <cellStyle name="Обычный 4 11 3" xfId="441" xr:uid="{00000000-0005-0000-0000-00001E000000}"/>
    <cellStyle name="Обычный 4 11 3 2" xfId="909" xr:uid="{00000000-0005-0000-0000-00001F000000}"/>
    <cellStyle name="Обычный 4 11 4" xfId="608" xr:uid="{00000000-0005-0000-0000-000020000000}"/>
    <cellStyle name="Обычный 4 11 4 2" xfId="910" xr:uid="{00000000-0005-0000-0000-000021000000}"/>
    <cellStyle name="Обычный 4 11 5" xfId="905" xr:uid="{00000000-0005-0000-0000-000022000000}"/>
    <cellStyle name="Обычный 4 12" xfId="157" xr:uid="{00000000-0005-0000-0000-000023000000}"/>
    <cellStyle name="Обычный 4 12 2" xfId="447" xr:uid="{00000000-0005-0000-0000-000024000000}"/>
    <cellStyle name="Обычный 4 12 2 2" xfId="912" xr:uid="{00000000-0005-0000-0000-000025000000}"/>
    <cellStyle name="Обычный 4 12 3" xfId="610" xr:uid="{00000000-0005-0000-0000-000026000000}"/>
    <cellStyle name="Обычный 4 12 3 2" xfId="913" xr:uid="{00000000-0005-0000-0000-000027000000}"/>
    <cellStyle name="Обычный 4 12 4" xfId="911" xr:uid="{00000000-0005-0000-0000-000028000000}"/>
    <cellStyle name="Обычный 4 13" xfId="295" xr:uid="{00000000-0005-0000-0000-000029000000}"/>
    <cellStyle name="Обычный 4 13 2" xfId="585" xr:uid="{00000000-0005-0000-0000-00002A000000}"/>
    <cellStyle name="Обычный 4 13 2 2" xfId="915" xr:uid="{00000000-0005-0000-0000-00002B000000}"/>
    <cellStyle name="Обычный 4 13 3" xfId="611" xr:uid="{00000000-0005-0000-0000-00002C000000}"/>
    <cellStyle name="Обычный 4 13 3 2" xfId="916" xr:uid="{00000000-0005-0000-0000-00002D000000}"/>
    <cellStyle name="Обычный 4 13 4" xfId="914" xr:uid="{00000000-0005-0000-0000-00002E000000}"/>
    <cellStyle name="Обычный 4 14" xfId="309" xr:uid="{00000000-0005-0000-0000-00002F000000}"/>
    <cellStyle name="Обычный 4 14 2" xfId="917" xr:uid="{00000000-0005-0000-0000-000030000000}"/>
    <cellStyle name="Обычный 4 15" xfId="605" xr:uid="{00000000-0005-0000-0000-000031000000}"/>
    <cellStyle name="Обычный 4 15 2" xfId="918" xr:uid="{00000000-0005-0000-0000-000032000000}"/>
    <cellStyle name="Обычный 4 16" xfId="887" xr:uid="{00000000-0005-0000-0000-000033000000}"/>
    <cellStyle name="Обычный 4 2" xfId="11" xr:uid="{00000000-0005-0000-0000-000034000000}"/>
    <cellStyle name="Обычный 4 2 10" xfId="313" xr:uid="{00000000-0005-0000-0000-000035000000}"/>
    <cellStyle name="Обычный 4 2 10 2" xfId="920" xr:uid="{00000000-0005-0000-0000-000036000000}"/>
    <cellStyle name="Обычный 4 2 11" xfId="612" xr:uid="{00000000-0005-0000-0000-000037000000}"/>
    <cellStyle name="Обычный 4 2 11 2" xfId="921" xr:uid="{00000000-0005-0000-0000-000038000000}"/>
    <cellStyle name="Обычный 4 2 12" xfId="919" xr:uid="{00000000-0005-0000-0000-000039000000}"/>
    <cellStyle name="Обычный 4 2 2" xfId="13" xr:uid="{00000000-0005-0000-0000-00003A000000}"/>
    <cellStyle name="Обычный 4 2 3" xfId="25" xr:uid="{00000000-0005-0000-0000-00003B000000}"/>
    <cellStyle name="Обычный 4 2 3 2" xfId="51" xr:uid="{00000000-0005-0000-0000-00003C000000}"/>
    <cellStyle name="Обычный 4 2 3 2 2" xfId="115" xr:uid="{00000000-0005-0000-0000-00003D000000}"/>
    <cellStyle name="Обычный 4 2 3 2 2 2" xfId="257" xr:uid="{00000000-0005-0000-0000-00003E000000}"/>
    <cellStyle name="Обычный 4 2 3 2 2 2 2" xfId="547" xr:uid="{00000000-0005-0000-0000-00003F000000}"/>
    <cellStyle name="Обычный 4 2 3 2 2 2 2 2" xfId="926" xr:uid="{00000000-0005-0000-0000-000040000000}"/>
    <cellStyle name="Обычный 4 2 3 2 2 2 3" xfId="616" xr:uid="{00000000-0005-0000-0000-000041000000}"/>
    <cellStyle name="Обычный 4 2 3 2 2 2 3 2" xfId="927" xr:uid="{00000000-0005-0000-0000-000042000000}"/>
    <cellStyle name="Обычный 4 2 3 2 2 2 4" xfId="925" xr:uid="{00000000-0005-0000-0000-000043000000}"/>
    <cellStyle name="Обычный 4 2 3 2 2 3" xfId="409" xr:uid="{00000000-0005-0000-0000-000044000000}"/>
    <cellStyle name="Обычный 4 2 3 2 2 3 2" xfId="928" xr:uid="{00000000-0005-0000-0000-000045000000}"/>
    <cellStyle name="Обычный 4 2 3 2 2 4" xfId="615" xr:uid="{00000000-0005-0000-0000-000046000000}"/>
    <cellStyle name="Обычный 4 2 3 2 2 4 2" xfId="929" xr:uid="{00000000-0005-0000-0000-000047000000}"/>
    <cellStyle name="Обычный 4 2 3 2 2 5" xfId="924" xr:uid="{00000000-0005-0000-0000-000048000000}"/>
    <cellStyle name="Обычный 4 2 3 2 3" xfId="197" xr:uid="{00000000-0005-0000-0000-000049000000}"/>
    <cellStyle name="Обычный 4 2 3 2 3 2" xfId="487" xr:uid="{00000000-0005-0000-0000-00004A000000}"/>
    <cellStyle name="Обычный 4 2 3 2 3 2 2" xfId="931" xr:uid="{00000000-0005-0000-0000-00004B000000}"/>
    <cellStyle name="Обычный 4 2 3 2 3 3" xfId="617" xr:uid="{00000000-0005-0000-0000-00004C000000}"/>
    <cellStyle name="Обычный 4 2 3 2 3 3 2" xfId="932" xr:uid="{00000000-0005-0000-0000-00004D000000}"/>
    <cellStyle name="Обычный 4 2 3 2 3 4" xfId="930" xr:uid="{00000000-0005-0000-0000-00004E000000}"/>
    <cellStyle name="Обычный 4 2 3 2 4" xfId="349" xr:uid="{00000000-0005-0000-0000-00004F000000}"/>
    <cellStyle name="Обычный 4 2 3 2 4 2" xfId="933" xr:uid="{00000000-0005-0000-0000-000050000000}"/>
    <cellStyle name="Обычный 4 2 3 2 5" xfId="614" xr:uid="{00000000-0005-0000-0000-000051000000}"/>
    <cellStyle name="Обычный 4 2 3 2 5 2" xfId="934" xr:uid="{00000000-0005-0000-0000-000052000000}"/>
    <cellStyle name="Обычный 4 2 3 2 6" xfId="923" xr:uid="{00000000-0005-0000-0000-000053000000}"/>
    <cellStyle name="Обычный 4 2 3 3" xfId="89" xr:uid="{00000000-0005-0000-0000-000054000000}"/>
    <cellStyle name="Обычный 4 2 3 3 2" xfId="233" xr:uid="{00000000-0005-0000-0000-000055000000}"/>
    <cellStyle name="Обычный 4 2 3 3 2 2" xfId="523" xr:uid="{00000000-0005-0000-0000-000056000000}"/>
    <cellStyle name="Обычный 4 2 3 3 2 2 2" xfId="937" xr:uid="{00000000-0005-0000-0000-000057000000}"/>
    <cellStyle name="Обычный 4 2 3 3 2 3" xfId="619" xr:uid="{00000000-0005-0000-0000-000058000000}"/>
    <cellStyle name="Обычный 4 2 3 3 2 3 2" xfId="938" xr:uid="{00000000-0005-0000-0000-000059000000}"/>
    <cellStyle name="Обычный 4 2 3 3 2 4" xfId="936" xr:uid="{00000000-0005-0000-0000-00005A000000}"/>
    <cellStyle name="Обычный 4 2 3 3 3" xfId="385" xr:uid="{00000000-0005-0000-0000-00005B000000}"/>
    <cellStyle name="Обычный 4 2 3 3 3 2" xfId="939" xr:uid="{00000000-0005-0000-0000-00005C000000}"/>
    <cellStyle name="Обычный 4 2 3 3 4" xfId="618" xr:uid="{00000000-0005-0000-0000-00005D000000}"/>
    <cellStyle name="Обычный 4 2 3 3 4 2" xfId="940" xr:uid="{00000000-0005-0000-0000-00005E000000}"/>
    <cellStyle name="Обычный 4 2 3 3 5" xfId="935" xr:uid="{00000000-0005-0000-0000-00005F000000}"/>
    <cellStyle name="Обычный 4 2 3 4" xfId="142" xr:uid="{00000000-0005-0000-0000-000060000000}"/>
    <cellStyle name="Обычный 4 2 3 4 2" xfId="281" xr:uid="{00000000-0005-0000-0000-000061000000}"/>
    <cellStyle name="Обычный 4 2 3 4 2 2" xfId="571" xr:uid="{00000000-0005-0000-0000-000062000000}"/>
    <cellStyle name="Обычный 4 2 3 4 2 2 2" xfId="943" xr:uid="{00000000-0005-0000-0000-000063000000}"/>
    <cellStyle name="Обычный 4 2 3 4 2 3" xfId="621" xr:uid="{00000000-0005-0000-0000-000064000000}"/>
    <cellStyle name="Обычный 4 2 3 4 2 3 2" xfId="944" xr:uid="{00000000-0005-0000-0000-000065000000}"/>
    <cellStyle name="Обычный 4 2 3 4 2 4" xfId="942" xr:uid="{00000000-0005-0000-0000-000066000000}"/>
    <cellStyle name="Обычный 4 2 3 4 3" xfId="433" xr:uid="{00000000-0005-0000-0000-000067000000}"/>
    <cellStyle name="Обычный 4 2 3 4 3 2" xfId="945" xr:uid="{00000000-0005-0000-0000-000068000000}"/>
    <cellStyle name="Обычный 4 2 3 4 4" xfId="620" xr:uid="{00000000-0005-0000-0000-000069000000}"/>
    <cellStyle name="Обычный 4 2 3 4 4 2" xfId="946" xr:uid="{00000000-0005-0000-0000-00006A000000}"/>
    <cellStyle name="Обычный 4 2 3 4 5" xfId="941" xr:uid="{00000000-0005-0000-0000-00006B000000}"/>
    <cellStyle name="Обычный 4 2 3 5" xfId="173" xr:uid="{00000000-0005-0000-0000-00006C000000}"/>
    <cellStyle name="Обычный 4 2 3 5 2" xfId="463" xr:uid="{00000000-0005-0000-0000-00006D000000}"/>
    <cellStyle name="Обычный 4 2 3 5 2 2" xfId="948" xr:uid="{00000000-0005-0000-0000-00006E000000}"/>
    <cellStyle name="Обычный 4 2 3 5 3" xfId="622" xr:uid="{00000000-0005-0000-0000-00006F000000}"/>
    <cellStyle name="Обычный 4 2 3 5 3 2" xfId="949" xr:uid="{00000000-0005-0000-0000-000070000000}"/>
    <cellStyle name="Обычный 4 2 3 5 4" xfId="947" xr:uid="{00000000-0005-0000-0000-000071000000}"/>
    <cellStyle name="Обычный 4 2 3 6" xfId="325" xr:uid="{00000000-0005-0000-0000-000072000000}"/>
    <cellStyle name="Обычный 4 2 3 6 2" xfId="950" xr:uid="{00000000-0005-0000-0000-000073000000}"/>
    <cellStyle name="Обычный 4 2 3 7" xfId="613" xr:uid="{00000000-0005-0000-0000-000074000000}"/>
    <cellStyle name="Обычный 4 2 3 7 2" xfId="951" xr:uid="{00000000-0005-0000-0000-000075000000}"/>
    <cellStyle name="Обычный 4 2 3 8" xfId="922" xr:uid="{00000000-0005-0000-0000-000076000000}"/>
    <cellStyle name="Обычный 4 2 4" xfId="38" xr:uid="{00000000-0005-0000-0000-000077000000}"/>
    <cellStyle name="Обычный 4 2 4 2" xfId="102" xr:uid="{00000000-0005-0000-0000-000078000000}"/>
    <cellStyle name="Обычный 4 2 4 2 2" xfId="245" xr:uid="{00000000-0005-0000-0000-000079000000}"/>
    <cellStyle name="Обычный 4 2 4 2 2 2" xfId="535" xr:uid="{00000000-0005-0000-0000-00007A000000}"/>
    <cellStyle name="Обычный 4 2 4 2 2 2 2" xfId="955" xr:uid="{00000000-0005-0000-0000-00007B000000}"/>
    <cellStyle name="Обычный 4 2 4 2 2 3" xfId="625" xr:uid="{00000000-0005-0000-0000-00007C000000}"/>
    <cellStyle name="Обычный 4 2 4 2 2 3 2" xfId="956" xr:uid="{00000000-0005-0000-0000-00007D000000}"/>
    <cellStyle name="Обычный 4 2 4 2 2 4" xfId="954" xr:uid="{00000000-0005-0000-0000-00007E000000}"/>
    <cellStyle name="Обычный 4 2 4 2 3" xfId="397" xr:uid="{00000000-0005-0000-0000-00007F000000}"/>
    <cellStyle name="Обычный 4 2 4 2 3 2" xfId="957" xr:uid="{00000000-0005-0000-0000-000080000000}"/>
    <cellStyle name="Обычный 4 2 4 2 4" xfId="624" xr:uid="{00000000-0005-0000-0000-000081000000}"/>
    <cellStyle name="Обычный 4 2 4 2 4 2" xfId="958" xr:uid="{00000000-0005-0000-0000-000082000000}"/>
    <cellStyle name="Обычный 4 2 4 2 5" xfId="953" xr:uid="{00000000-0005-0000-0000-000083000000}"/>
    <cellStyle name="Обычный 4 2 4 3" xfId="185" xr:uid="{00000000-0005-0000-0000-000084000000}"/>
    <cellStyle name="Обычный 4 2 4 3 2" xfId="475" xr:uid="{00000000-0005-0000-0000-000085000000}"/>
    <cellStyle name="Обычный 4 2 4 3 2 2" xfId="960" xr:uid="{00000000-0005-0000-0000-000086000000}"/>
    <cellStyle name="Обычный 4 2 4 3 3" xfId="626" xr:uid="{00000000-0005-0000-0000-000087000000}"/>
    <cellStyle name="Обычный 4 2 4 3 3 2" xfId="961" xr:uid="{00000000-0005-0000-0000-000088000000}"/>
    <cellStyle name="Обычный 4 2 4 3 4" xfId="959" xr:uid="{00000000-0005-0000-0000-000089000000}"/>
    <cellStyle name="Обычный 4 2 4 4" xfId="337" xr:uid="{00000000-0005-0000-0000-00008A000000}"/>
    <cellStyle name="Обычный 4 2 4 4 2" xfId="962" xr:uid="{00000000-0005-0000-0000-00008B000000}"/>
    <cellStyle name="Обычный 4 2 4 5" xfId="623" xr:uid="{00000000-0005-0000-0000-00008C000000}"/>
    <cellStyle name="Обычный 4 2 4 5 2" xfId="963" xr:uid="{00000000-0005-0000-0000-00008D000000}"/>
    <cellStyle name="Обычный 4 2 4 6" xfId="952" xr:uid="{00000000-0005-0000-0000-00008E000000}"/>
    <cellStyle name="Обычный 4 2 5" xfId="76" xr:uid="{00000000-0005-0000-0000-00008F000000}"/>
    <cellStyle name="Обычный 4 2 5 2" xfId="221" xr:uid="{00000000-0005-0000-0000-000090000000}"/>
    <cellStyle name="Обычный 4 2 5 2 2" xfId="511" xr:uid="{00000000-0005-0000-0000-000091000000}"/>
    <cellStyle name="Обычный 4 2 5 2 2 2" xfId="966" xr:uid="{00000000-0005-0000-0000-000092000000}"/>
    <cellStyle name="Обычный 4 2 5 2 3" xfId="628" xr:uid="{00000000-0005-0000-0000-000093000000}"/>
    <cellStyle name="Обычный 4 2 5 2 3 2" xfId="967" xr:uid="{00000000-0005-0000-0000-000094000000}"/>
    <cellStyle name="Обычный 4 2 5 2 4" xfId="965" xr:uid="{00000000-0005-0000-0000-000095000000}"/>
    <cellStyle name="Обычный 4 2 5 3" xfId="373" xr:uid="{00000000-0005-0000-0000-000096000000}"/>
    <cellStyle name="Обычный 4 2 5 3 2" xfId="968" xr:uid="{00000000-0005-0000-0000-000097000000}"/>
    <cellStyle name="Обычный 4 2 5 4" xfId="627" xr:uid="{00000000-0005-0000-0000-000098000000}"/>
    <cellStyle name="Обычный 4 2 5 4 2" xfId="969" xr:uid="{00000000-0005-0000-0000-000099000000}"/>
    <cellStyle name="Обычный 4 2 5 5" xfId="964" xr:uid="{00000000-0005-0000-0000-00009A000000}"/>
    <cellStyle name="Обычный 4 2 6" xfId="64" xr:uid="{00000000-0005-0000-0000-00009B000000}"/>
    <cellStyle name="Обычный 4 2 6 2" xfId="209" xr:uid="{00000000-0005-0000-0000-00009C000000}"/>
    <cellStyle name="Обычный 4 2 6 2 2" xfId="499" xr:uid="{00000000-0005-0000-0000-00009D000000}"/>
    <cellStyle name="Обычный 4 2 6 2 2 2" xfId="972" xr:uid="{00000000-0005-0000-0000-00009E000000}"/>
    <cellStyle name="Обычный 4 2 6 2 3" xfId="630" xr:uid="{00000000-0005-0000-0000-00009F000000}"/>
    <cellStyle name="Обычный 4 2 6 2 3 2" xfId="973" xr:uid="{00000000-0005-0000-0000-0000A0000000}"/>
    <cellStyle name="Обычный 4 2 6 2 4" xfId="971" xr:uid="{00000000-0005-0000-0000-0000A1000000}"/>
    <cellStyle name="Обычный 4 2 6 3" xfId="361" xr:uid="{00000000-0005-0000-0000-0000A2000000}"/>
    <cellStyle name="Обычный 4 2 6 3 2" xfId="974" xr:uid="{00000000-0005-0000-0000-0000A3000000}"/>
    <cellStyle name="Обычный 4 2 6 4" xfId="629" xr:uid="{00000000-0005-0000-0000-0000A4000000}"/>
    <cellStyle name="Обычный 4 2 6 4 2" xfId="975" xr:uid="{00000000-0005-0000-0000-0000A5000000}"/>
    <cellStyle name="Обычный 4 2 6 5" xfId="970" xr:uid="{00000000-0005-0000-0000-0000A6000000}"/>
    <cellStyle name="Обычный 4 2 7" xfId="129" xr:uid="{00000000-0005-0000-0000-0000A7000000}"/>
    <cellStyle name="Обычный 4 2 7 2" xfId="269" xr:uid="{00000000-0005-0000-0000-0000A8000000}"/>
    <cellStyle name="Обычный 4 2 7 2 2" xfId="559" xr:uid="{00000000-0005-0000-0000-0000A9000000}"/>
    <cellStyle name="Обычный 4 2 7 2 2 2" xfId="978" xr:uid="{00000000-0005-0000-0000-0000AA000000}"/>
    <cellStyle name="Обычный 4 2 7 2 3" xfId="632" xr:uid="{00000000-0005-0000-0000-0000AB000000}"/>
    <cellStyle name="Обычный 4 2 7 2 3 2" xfId="979" xr:uid="{00000000-0005-0000-0000-0000AC000000}"/>
    <cellStyle name="Обычный 4 2 7 2 4" xfId="977" xr:uid="{00000000-0005-0000-0000-0000AD000000}"/>
    <cellStyle name="Обычный 4 2 7 3" xfId="421" xr:uid="{00000000-0005-0000-0000-0000AE000000}"/>
    <cellStyle name="Обычный 4 2 7 3 2" xfId="980" xr:uid="{00000000-0005-0000-0000-0000AF000000}"/>
    <cellStyle name="Обычный 4 2 7 4" xfId="631" xr:uid="{00000000-0005-0000-0000-0000B0000000}"/>
    <cellStyle name="Обычный 4 2 7 4 2" xfId="981" xr:uid="{00000000-0005-0000-0000-0000B1000000}"/>
    <cellStyle name="Обычный 4 2 7 5" xfId="976" xr:uid="{00000000-0005-0000-0000-0000B2000000}"/>
    <cellStyle name="Обычный 4 2 8" xfId="161" xr:uid="{00000000-0005-0000-0000-0000B3000000}"/>
    <cellStyle name="Обычный 4 2 8 2" xfId="451" xr:uid="{00000000-0005-0000-0000-0000B4000000}"/>
    <cellStyle name="Обычный 4 2 8 2 2" xfId="983" xr:uid="{00000000-0005-0000-0000-0000B5000000}"/>
    <cellStyle name="Обычный 4 2 8 3" xfId="633" xr:uid="{00000000-0005-0000-0000-0000B6000000}"/>
    <cellStyle name="Обычный 4 2 8 3 2" xfId="984" xr:uid="{00000000-0005-0000-0000-0000B7000000}"/>
    <cellStyle name="Обычный 4 2 8 4" xfId="982" xr:uid="{00000000-0005-0000-0000-0000B8000000}"/>
    <cellStyle name="Обычный 4 2 9" xfId="299" xr:uid="{00000000-0005-0000-0000-0000B9000000}"/>
    <cellStyle name="Обычный 4 2 9 2" xfId="589" xr:uid="{00000000-0005-0000-0000-0000BA000000}"/>
    <cellStyle name="Обычный 4 2 9 2 2" xfId="986" xr:uid="{00000000-0005-0000-0000-0000BB000000}"/>
    <cellStyle name="Обычный 4 2 9 3" xfId="634" xr:uid="{00000000-0005-0000-0000-0000BC000000}"/>
    <cellStyle name="Обычный 4 2 9 3 2" xfId="987" xr:uid="{00000000-0005-0000-0000-0000BD000000}"/>
    <cellStyle name="Обычный 4 2 9 4" xfId="985" xr:uid="{00000000-0005-0000-0000-0000BE000000}"/>
    <cellStyle name="Обычный 4 3" xfId="14" xr:uid="{00000000-0005-0000-0000-0000BF000000}"/>
    <cellStyle name="Обычный 4 3 10" xfId="635" xr:uid="{00000000-0005-0000-0000-0000C0000000}"/>
    <cellStyle name="Обычный 4 3 10 2" xfId="989" xr:uid="{00000000-0005-0000-0000-0000C1000000}"/>
    <cellStyle name="Обычный 4 3 11" xfId="988" xr:uid="{00000000-0005-0000-0000-0000C2000000}"/>
    <cellStyle name="Обычный 4 3 2" xfId="27" xr:uid="{00000000-0005-0000-0000-0000C3000000}"/>
    <cellStyle name="Обычный 4 3 2 2" xfId="53" xr:uid="{00000000-0005-0000-0000-0000C4000000}"/>
    <cellStyle name="Обычный 4 3 2 2 2" xfId="117" xr:uid="{00000000-0005-0000-0000-0000C5000000}"/>
    <cellStyle name="Обычный 4 3 2 2 2 2" xfId="259" xr:uid="{00000000-0005-0000-0000-0000C6000000}"/>
    <cellStyle name="Обычный 4 3 2 2 2 2 2" xfId="549" xr:uid="{00000000-0005-0000-0000-0000C7000000}"/>
    <cellStyle name="Обычный 4 3 2 2 2 2 2 2" xfId="994" xr:uid="{00000000-0005-0000-0000-0000C8000000}"/>
    <cellStyle name="Обычный 4 3 2 2 2 2 3" xfId="639" xr:uid="{00000000-0005-0000-0000-0000C9000000}"/>
    <cellStyle name="Обычный 4 3 2 2 2 2 3 2" xfId="995" xr:uid="{00000000-0005-0000-0000-0000CA000000}"/>
    <cellStyle name="Обычный 4 3 2 2 2 2 4" xfId="993" xr:uid="{00000000-0005-0000-0000-0000CB000000}"/>
    <cellStyle name="Обычный 4 3 2 2 2 3" xfId="411" xr:uid="{00000000-0005-0000-0000-0000CC000000}"/>
    <cellStyle name="Обычный 4 3 2 2 2 3 2" xfId="996" xr:uid="{00000000-0005-0000-0000-0000CD000000}"/>
    <cellStyle name="Обычный 4 3 2 2 2 4" xfId="638" xr:uid="{00000000-0005-0000-0000-0000CE000000}"/>
    <cellStyle name="Обычный 4 3 2 2 2 4 2" xfId="997" xr:uid="{00000000-0005-0000-0000-0000CF000000}"/>
    <cellStyle name="Обычный 4 3 2 2 2 5" xfId="992" xr:uid="{00000000-0005-0000-0000-0000D0000000}"/>
    <cellStyle name="Обычный 4 3 2 2 3" xfId="199" xr:uid="{00000000-0005-0000-0000-0000D1000000}"/>
    <cellStyle name="Обычный 4 3 2 2 3 2" xfId="489" xr:uid="{00000000-0005-0000-0000-0000D2000000}"/>
    <cellStyle name="Обычный 4 3 2 2 3 2 2" xfId="999" xr:uid="{00000000-0005-0000-0000-0000D3000000}"/>
    <cellStyle name="Обычный 4 3 2 2 3 3" xfId="640" xr:uid="{00000000-0005-0000-0000-0000D4000000}"/>
    <cellStyle name="Обычный 4 3 2 2 3 3 2" xfId="1000" xr:uid="{00000000-0005-0000-0000-0000D5000000}"/>
    <cellStyle name="Обычный 4 3 2 2 3 4" xfId="998" xr:uid="{00000000-0005-0000-0000-0000D6000000}"/>
    <cellStyle name="Обычный 4 3 2 2 4" xfId="351" xr:uid="{00000000-0005-0000-0000-0000D7000000}"/>
    <cellStyle name="Обычный 4 3 2 2 4 2" xfId="1001" xr:uid="{00000000-0005-0000-0000-0000D8000000}"/>
    <cellStyle name="Обычный 4 3 2 2 5" xfId="637" xr:uid="{00000000-0005-0000-0000-0000D9000000}"/>
    <cellStyle name="Обычный 4 3 2 2 5 2" xfId="1002" xr:uid="{00000000-0005-0000-0000-0000DA000000}"/>
    <cellStyle name="Обычный 4 3 2 2 6" xfId="991" xr:uid="{00000000-0005-0000-0000-0000DB000000}"/>
    <cellStyle name="Обычный 4 3 2 3" xfId="91" xr:uid="{00000000-0005-0000-0000-0000DC000000}"/>
    <cellStyle name="Обычный 4 3 2 3 2" xfId="235" xr:uid="{00000000-0005-0000-0000-0000DD000000}"/>
    <cellStyle name="Обычный 4 3 2 3 2 2" xfId="525" xr:uid="{00000000-0005-0000-0000-0000DE000000}"/>
    <cellStyle name="Обычный 4 3 2 3 2 2 2" xfId="1005" xr:uid="{00000000-0005-0000-0000-0000DF000000}"/>
    <cellStyle name="Обычный 4 3 2 3 2 3" xfId="642" xr:uid="{00000000-0005-0000-0000-0000E0000000}"/>
    <cellStyle name="Обычный 4 3 2 3 2 3 2" xfId="1006" xr:uid="{00000000-0005-0000-0000-0000E1000000}"/>
    <cellStyle name="Обычный 4 3 2 3 2 4" xfId="1004" xr:uid="{00000000-0005-0000-0000-0000E2000000}"/>
    <cellStyle name="Обычный 4 3 2 3 3" xfId="387" xr:uid="{00000000-0005-0000-0000-0000E3000000}"/>
    <cellStyle name="Обычный 4 3 2 3 3 2" xfId="1007" xr:uid="{00000000-0005-0000-0000-0000E4000000}"/>
    <cellStyle name="Обычный 4 3 2 3 4" xfId="641" xr:uid="{00000000-0005-0000-0000-0000E5000000}"/>
    <cellStyle name="Обычный 4 3 2 3 4 2" xfId="1008" xr:uid="{00000000-0005-0000-0000-0000E6000000}"/>
    <cellStyle name="Обычный 4 3 2 3 5" xfId="1003" xr:uid="{00000000-0005-0000-0000-0000E7000000}"/>
    <cellStyle name="Обычный 4 3 2 4" xfId="144" xr:uid="{00000000-0005-0000-0000-0000E8000000}"/>
    <cellStyle name="Обычный 4 3 2 4 2" xfId="283" xr:uid="{00000000-0005-0000-0000-0000E9000000}"/>
    <cellStyle name="Обычный 4 3 2 4 2 2" xfId="573" xr:uid="{00000000-0005-0000-0000-0000EA000000}"/>
    <cellStyle name="Обычный 4 3 2 4 2 2 2" xfId="1011" xr:uid="{00000000-0005-0000-0000-0000EB000000}"/>
    <cellStyle name="Обычный 4 3 2 4 2 3" xfId="644" xr:uid="{00000000-0005-0000-0000-0000EC000000}"/>
    <cellStyle name="Обычный 4 3 2 4 2 3 2" xfId="1012" xr:uid="{00000000-0005-0000-0000-0000ED000000}"/>
    <cellStyle name="Обычный 4 3 2 4 2 4" xfId="1010" xr:uid="{00000000-0005-0000-0000-0000EE000000}"/>
    <cellStyle name="Обычный 4 3 2 4 3" xfId="435" xr:uid="{00000000-0005-0000-0000-0000EF000000}"/>
    <cellStyle name="Обычный 4 3 2 4 3 2" xfId="1013" xr:uid="{00000000-0005-0000-0000-0000F0000000}"/>
    <cellStyle name="Обычный 4 3 2 4 4" xfId="643" xr:uid="{00000000-0005-0000-0000-0000F1000000}"/>
    <cellStyle name="Обычный 4 3 2 4 4 2" xfId="1014" xr:uid="{00000000-0005-0000-0000-0000F2000000}"/>
    <cellStyle name="Обычный 4 3 2 4 5" xfId="1009" xr:uid="{00000000-0005-0000-0000-0000F3000000}"/>
    <cellStyle name="Обычный 4 3 2 5" xfId="175" xr:uid="{00000000-0005-0000-0000-0000F4000000}"/>
    <cellStyle name="Обычный 4 3 2 5 2" xfId="465" xr:uid="{00000000-0005-0000-0000-0000F5000000}"/>
    <cellStyle name="Обычный 4 3 2 5 2 2" xfId="1016" xr:uid="{00000000-0005-0000-0000-0000F6000000}"/>
    <cellStyle name="Обычный 4 3 2 5 3" xfId="645" xr:uid="{00000000-0005-0000-0000-0000F7000000}"/>
    <cellStyle name="Обычный 4 3 2 5 3 2" xfId="1017" xr:uid="{00000000-0005-0000-0000-0000F8000000}"/>
    <cellStyle name="Обычный 4 3 2 5 4" xfId="1015" xr:uid="{00000000-0005-0000-0000-0000F9000000}"/>
    <cellStyle name="Обычный 4 3 2 6" xfId="327" xr:uid="{00000000-0005-0000-0000-0000FA000000}"/>
    <cellStyle name="Обычный 4 3 2 6 2" xfId="1018" xr:uid="{00000000-0005-0000-0000-0000FB000000}"/>
    <cellStyle name="Обычный 4 3 2 7" xfId="636" xr:uid="{00000000-0005-0000-0000-0000FC000000}"/>
    <cellStyle name="Обычный 4 3 2 7 2" xfId="1019" xr:uid="{00000000-0005-0000-0000-0000FD000000}"/>
    <cellStyle name="Обычный 4 3 2 8" xfId="990" xr:uid="{00000000-0005-0000-0000-0000FE000000}"/>
    <cellStyle name="Обычный 4 3 3" xfId="40" xr:uid="{00000000-0005-0000-0000-0000FF000000}"/>
    <cellStyle name="Обычный 4 3 3 2" xfId="104" xr:uid="{00000000-0005-0000-0000-000000010000}"/>
    <cellStyle name="Обычный 4 3 3 2 2" xfId="247" xr:uid="{00000000-0005-0000-0000-000001010000}"/>
    <cellStyle name="Обычный 4 3 3 2 2 2" xfId="537" xr:uid="{00000000-0005-0000-0000-000002010000}"/>
    <cellStyle name="Обычный 4 3 3 2 2 2 2" xfId="1023" xr:uid="{00000000-0005-0000-0000-000003010000}"/>
    <cellStyle name="Обычный 4 3 3 2 2 3" xfId="648" xr:uid="{00000000-0005-0000-0000-000004010000}"/>
    <cellStyle name="Обычный 4 3 3 2 2 3 2" xfId="1024" xr:uid="{00000000-0005-0000-0000-000005010000}"/>
    <cellStyle name="Обычный 4 3 3 2 2 4" xfId="1022" xr:uid="{00000000-0005-0000-0000-000006010000}"/>
    <cellStyle name="Обычный 4 3 3 2 3" xfId="399" xr:uid="{00000000-0005-0000-0000-000007010000}"/>
    <cellStyle name="Обычный 4 3 3 2 3 2" xfId="1025" xr:uid="{00000000-0005-0000-0000-000008010000}"/>
    <cellStyle name="Обычный 4 3 3 2 4" xfId="647" xr:uid="{00000000-0005-0000-0000-000009010000}"/>
    <cellStyle name="Обычный 4 3 3 2 4 2" xfId="1026" xr:uid="{00000000-0005-0000-0000-00000A010000}"/>
    <cellStyle name="Обычный 4 3 3 2 5" xfId="1021" xr:uid="{00000000-0005-0000-0000-00000B010000}"/>
    <cellStyle name="Обычный 4 3 3 3" xfId="187" xr:uid="{00000000-0005-0000-0000-00000C010000}"/>
    <cellStyle name="Обычный 4 3 3 3 2" xfId="477" xr:uid="{00000000-0005-0000-0000-00000D010000}"/>
    <cellStyle name="Обычный 4 3 3 3 2 2" xfId="1028" xr:uid="{00000000-0005-0000-0000-00000E010000}"/>
    <cellStyle name="Обычный 4 3 3 3 3" xfId="649" xr:uid="{00000000-0005-0000-0000-00000F010000}"/>
    <cellStyle name="Обычный 4 3 3 3 3 2" xfId="1029" xr:uid="{00000000-0005-0000-0000-000010010000}"/>
    <cellStyle name="Обычный 4 3 3 3 4" xfId="1027" xr:uid="{00000000-0005-0000-0000-000011010000}"/>
    <cellStyle name="Обычный 4 3 3 4" xfId="339" xr:uid="{00000000-0005-0000-0000-000012010000}"/>
    <cellStyle name="Обычный 4 3 3 4 2" xfId="1030" xr:uid="{00000000-0005-0000-0000-000013010000}"/>
    <cellStyle name="Обычный 4 3 3 5" xfId="646" xr:uid="{00000000-0005-0000-0000-000014010000}"/>
    <cellStyle name="Обычный 4 3 3 5 2" xfId="1031" xr:uid="{00000000-0005-0000-0000-000015010000}"/>
    <cellStyle name="Обычный 4 3 3 6" xfId="1020" xr:uid="{00000000-0005-0000-0000-000016010000}"/>
    <cellStyle name="Обычный 4 3 4" xfId="78" xr:uid="{00000000-0005-0000-0000-000017010000}"/>
    <cellStyle name="Обычный 4 3 4 2" xfId="223" xr:uid="{00000000-0005-0000-0000-000018010000}"/>
    <cellStyle name="Обычный 4 3 4 2 2" xfId="513" xr:uid="{00000000-0005-0000-0000-000019010000}"/>
    <cellStyle name="Обычный 4 3 4 2 2 2" xfId="1034" xr:uid="{00000000-0005-0000-0000-00001A010000}"/>
    <cellStyle name="Обычный 4 3 4 2 3" xfId="651" xr:uid="{00000000-0005-0000-0000-00001B010000}"/>
    <cellStyle name="Обычный 4 3 4 2 3 2" xfId="1035" xr:uid="{00000000-0005-0000-0000-00001C010000}"/>
    <cellStyle name="Обычный 4 3 4 2 4" xfId="1033" xr:uid="{00000000-0005-0000-0000-00001D010000}"/>
    <cellStyle name="Обычный 4 3 4 3" xfId="375" xr:uid="{00000000-0005-0000-0000-00001E010000}"/>
    <cellStyle name="Обычный 4 3 4 3 2" xfId="1036" xr:uid="{00000000-0005-0000-0000-00001F010000}"/>
    <cellStyle name="Обычный 4 3 4 4" xfId="650" xr:uid="{00000000-0005-0000-0000-000020010000}"/>
    <cellStyle name="Обычный 4 3 4 4 2" xfId="1037" xr:uid="{00000000-0005-0000-0000-000021010000}"/>
    <cellStyle name="Обычный 4 3 4 5" xfId="1032" xr:uid="{00000000-0005-0000-0000-000022010000}"/>
    <cellStyle name="Обычный 4 3 5" xfId="66" xr:uid="{00000000-0005-0000-0000-000023010000}"/>
    <cellStyle name="Обычный 4 3 5 2" xfId="211" xr:uid="{00000000-0005-0000-0000-000024010000}"/>
    <cellStyle name="Обычный 4 3 5 2 2" xfId="501" xr:uid="{00000000-0005-0000-0000-000025010000}"/>
    <cellStyle name="Обычный 4 3 5 2 2 2" xfId="1040" xr:uid="{00000000-0005-0000-0000-000026010000}"/>
    <cellStyle name="Обычный 4 3 5 2 3" xfId="653" xr:uid="{00000000-0005-0000-0000-000027010000}"/>
    <cellStyle name="Обычный 4 3 5 2 3 2" xfId="1041" xr:uid="{00000000-0005-0000-0000-000028010000}"/>
    <cellStyle name="Обычный 4 3 5 2 4" xfId="1039" xr:uid="{00000000-0005-0000-0000-000029010000}"/>
    <cellStyle name="Обычный 4 3 5 3" xfId="363" xr:uid="{00000000-0005-0000-0000-00002A010000}"/>
    <cellStyle name="Обычный 4 3 5 3 2" xfId="1042" xr:uid="{00000000-0005-0000-0000-00002B010000}"/>
    <cellStyle name="Обычный 4 3 5 4" xfId="652" xr:uid="{00000000-0005-0000-0000-00002C010000}"/>
    <cellStyle name="Обычный 4 3 5 4 2" xfId="1043" xr:uid="{00000000-0005-0000-0000-00002D010000}"/>
    <cellStyle name="Обычный 4 3 5 5" xfId="1038" xr:uid="{00000000-0005-0000-0000-00002E010000}"/>
    <cellStyle name="Обычный 4 3 6" xfId="131" xr:uid="{00000000-0005-0000-0000-00002F010000}"/>
    <cellStyle name="Обычный 4 3 6 2" xfId="271" xr:uid="{00000000-0005-0000-0000-000030010000}"/>
    <cellStyle name="Обычный 4 3 6 2 2" xfId="561" xr:uid="{00000000-0005-0000-0000-000031010000}"/>
    <cellStyle name="Обычный 4 3 6 2 2 2" xfId="1046" xr:uid="{00000000-0005-0000-0000-000032010000}"/>
    <cellStyle name="Обычный 4 3 6 2 3" xfId="655" xr:uid="{00000000-0005-0000-0000-000033010000}"/>
    <cellStyle name="Обычный 4 3 6 2 3 2" xfId="1047" xr:uid="{00000000-0005-0000-0000-000034010000}"/>
    <cellStyle name="Обычный 4 3 6 2 4" xfId="1045" xr:uid="{00000000-0005-0000-0000-000035010000}"/>
    <cellStyle name="Обычный 4 3 6 3" xfId="423" xr:uid="{00000000-0005-0000-0000-000036010000}"/>
    <cellStyle name="Обычный 4 3 6 3 2" xfId="1048" xr:uid="{00000000-0005-0000-0000-000037010000}"/>
    <cellStyle name="Обычный 4 3 6 4" xfId="654" xr:uid="{00000000-0005-0000-0000-000038010000}"/>
    <cellStyle name="Обычный 4 3 6 4 2" xfId="1049" xr:uid="{00000000-0005-0000-0000-000039010000}"/>
    <cellStyle name="Обычный 4 3 6 5" xfId="1044" xr:uid="{00000000-0005-0000-0000-00003A010000}"/>
    <cellStyle name="Обычный 4 3 7" xfId="163" xr:uid="{00000000-0005-0000-0000-00003B010000}"/>
    <cellStyle name="Обычный 4 3 7 2" xfId="453" xr:uid="{00000000-0005-0000-0000-00003C010000}"/>
    <cellStyle name="Обычный 4 3 7 2 2" xfId="1051" xr:uid="{00000000-0005-0000-0000-00003D010000}"/>
    <cellStyle name="Обычный 4 3 7 3" xfId="656" xr:uid="{00000000-0005-0000-0000-00003E010000}"/>
    <cellStyle name="Обычный 4 3 7 3 2" xfId="1052" xr:uid="{00000000-0005-0000-0000-00003F010000}"/>
    <cellStyle name="Обычный 4 3 7 4" xfId="1050" xr:uid="{00000000-0005-0000-0000-000040010000}"/>
    <cellStyle name="Обычный 4 3 8" xfId="301" xr:uid="{00000000-0005-0000-0000-000041010000}"/>
    <cellStyle name="Обычный 4 3 8 2" xfId="591" xr:uid="{00000000-0005-0000-0000-000042010000}"/>
    <cellStyle name="Обычный 4 3 8 2 2" xfId="1054" xr:uid="{00000000-0005-0000-0000-000043010000}"/>
    <cellStyle name="Обычный 4 3 8 3" xfId="657" xr:uid="{00000000-0005-0000-0000-000044010000}"/>
    <cellStyle name="Обычный 4 3 8 3 2" xfId="1055" xr:uid="{00000000-0005-0000-0000-000045010000}"/>
    <cellStyle name="Обычный 4 3 8 4" xfId="1053" xr:uid="{00000000-0005-0000-0000-000046010000}"/>
    <cellStyle name="Обычный 4 3 9" xfId="315" xr:uid="{00000000-0005-0000-0000-000047010000}"/>
    <cellStyle name="Обычный 4 3 9 2" xfId="1056" xr:uid="{00000000-0005-0000-0000-000048010000}"/>
    <cellStyle name="Обычный 4 4" xfId="16" xr:uid="{00000000-0005-0000-0000-000049010000}"/>
    <cellStyle name="Обычный 4 4 10" xfId="308" xr:uid="{00000000-0005-0000-0000-00004A010000}"/>
    <cellStyle name="Обычный 4 4 10 2" xfId="1057" xr:uid="{00000000-0005-0000-0000-00004B010000}"/>
    <cellStyle name="Обычный 4 4 11" xfId="317" xr:uid="{00000000-0005-0000-0000-00004C010000}"/>
    <cellStyle name="Обычный 4 4 11 2" xfId="1058" xr:uid="{00000000-0005-0000-0000-00004D010000}"/>
    <cellStyle name="Обычный 4 4 12" xfId="603" xr:uid="{00000000-0005-0000-0000-00004E010000}"/>
    <cellStyle name="Обычный 4 4 12 2" xfId="1059" xr:uid="{00000000-0005-0000-0000-00004F010000}"/>
    <cellStyle name="Обычный 4 4 13" xfId="891" xr:uid="{00000000-0005-0000-0000-000050010000}"/>
    <cellStyle name="Обычный 4 4 2" xfId="29" xr:uid="{00000000-0005-0000-0000-000051010000}"/>
    <cellStyle name="Обычный 4 4 2 2" xfId="55" xr:uid="{00000000-0005-0000-0000-000052010000}"/>
    <cellStyle name="Обычный 4 4 2 2 2" xfId="119" xr:uid="{00000000-0005-0000-0000-000053010000}"/>
    <cellStyle name="Обычный 4 4 2 2 2 2" xfId="261" xr:uid="{00000000-0005-0000-0000-000054010000}"/>
    <cellStyle name="Обычный 4 4 2 2 2 2 2" xfId="551" xr:uid="{00000000-0005-0000-0000-000055010000}"/>
    <cellStyle name="Обычный 4 4 2 2 2 2 2 2" xfId="1064" xr:uid="{00000000-0005-0000-0000-000056010000}"/>
    <cellStyle name="Обычный 4 4 2 2 2 2 3" xfId="661" xr:uid="{00000000-0005-0000-0000-000057010000}"/>
    <cellStyle name="Обычный 4 4 2 2 2 2 3 2" xfId="1065" xr:uid="{00000000-0005-0000-0000-000058010000}"/>
    <cellStyle name="Обычный 4 4 2 2 2 2 4" xfId="1063" xr:uid="{00000000-0005-0000-0000-000059010000}"/>
    <cellStyle name="Обычный 4 4 2 2 2 3" xfId="413" xr:uid="{00000000-0005-0000-0000-00005A010000}"/>
    <cellStyle name="Обычный 4 4 2 2 2 3 2" xfId="1066" xr:uid="{00000000-0005-0000-0000-00005B010000}"/>
    <cellStyle name="Обычный 4 4 2 2 2 4" xfId="660" xr:uid="{00000000-0005-0000-0000-00005C010000}"/>
    <cellStyle name="Обычный 4 4 2 2 2 4 2" xfId="1067" xr:uid="{00000000-0005-0000-0000-00005D010000}"/>
    <cellStyle name="Обычный 4 4 2 2 2 5" xfId="1062" xr:uid="{00000000-0005-0000-0000-00005E010000}"/>
    <cellStyle name="Обычный 4 4 2 2 3" xfId="201" xr:uid="{00000000-0005-0000-0000-00005F010000}"/>
    <cellStyle name="Обычный 4 4 2 2 3 2" xfId="491" xr:uid="{00000000-0005-0000-0000-000060010000}"/>
    <cellStyle name="Обычный 4 4 2 2 3 2 2" xfId="1069" xr:uid="{00000000-0005-0000-0000-000061010000}"/>
    <cellStyle name="Обычный 4 4 2 2 3 3" xfId="662" xr:uid="{00000000-0005-0000-0000-000062010000}"/>
    <cellStyle name="Обычный 4 4 2 2 3 3 2" xfId="1070" xr:uid="{00000000-0005-0000-0000-000063010000}"/>
    <cellStyle name="Обычный 4 4 2 2 3 4" xfId="1068" xr:uid="{00000000-0005-0000-0000-000064010000}"/>
    <cellStyle name="Обычный 4 4 2 2 4" xfId="353" xr:uid="{00000000-0005-0000-0000-000065010000}"/>
    <cellStyle name="Обычный 4 4 2 2 4 2" xfId="1071" xr:uid="{00000000-0005-0000-0000-000066010000}"/>
    <cellStyle name="Обычный 4 4 2 2 5" xfId="659" xr:uid="{00000000-0005-0000-0000-000067010000}"/>
    <cellStyle name="Обычный 4 4 2 2 5 2" xfId="1072" xr:uid="{00000000-0005-0000-0000-000068010000}"/>
    <cellStyle name="Обычный 4 4 2 2 6" xfId="1061" xr:uid="{00000000-0005-0000-0000-000069010000}"/>
    <cellStyle name="Обычный 4 4 2 3" xfId="93" xr:uid="{00000000-0005-0000-0000-00006A010000}"/>
    <cellStyle name="Обычный 4 4 2 3 2" xfId="237" xr:uid="{00000000-0005-0000-0000-00006B010000}"/>
    <cellStyle name="Обычный 4 4 2 3 2 2" xfId="527" xr:uid="{00000000-0005-0000-0000-00006C010000}"/>
    <cellStyle name="Обычный 4 4 2 3 2 2 2" xfId="1075" xr:uid="{00000000-0005-0000-0000-00006D010000}"/>
    <cellStyle name="Обычный 4 4 2 3 2 3" xfId="664" xr:uid="{00000000-0005-0000-0000-00006E010000}"/>
    <cellStyle name="Обычный 4 4 2 3 2 3 2" xfId="1076" xr:uid="{00000000-0005-0000-0000-00006F010000}"/>
    <cellStyle name="Обычный 4 4 2 3 2 4" xfId="1074" xr:uid="{00000000-0005-0000-0000-000070010000}"/>
    <cellStyle name="Обычный 4 4 2 3 3" xfId="389" xr:uid="{00000000-0005-0000-0000-000071010000}"/>
    <cellStyle name="Обычный 4 4 2 3 3 2" xfId="1077" xr:uid="{00000000-0005-0000-0000-000072010000}"/>
    <cellStyle name="Обычный 4 4 2 3 4" xfId="663" xr:uid="{00000000-0005-0000-0000-000073010000}"/>
    <cellStyle name="Обычный 4 4 2 3 4 2" xfId="1078" xr:uid="{00000000-0005-0000-0000-000074010000}"/>
    <cellStyle name="Обычный 4 4 2 3 5" xfId="1073" xr:uid="{00000000-0005-0000-0000-000075010000}"/>
    <cellStyle name="Обычный 4 4 2 4" xfId="146" xr:uid="{00000000-0005-0000-0000-000076010000}"/>
    <cellStyle name="Обычный 4 4 2 4 2" xfId="285" xr:uid="{00000000-0005-0000-0000-000077010000}"/>
    <cellStyle name="Обычный 4 4 2 4 2 2" xfId="575" xr:uid="{00000000-0005-0000-0000-000078010000}"/>
    <cellStyle name="Обычный 4 4 2 4 2 2 2" xfId="1081" xr:uid="{00000000-0005-0000-0000-000079010000}"/>
    <cellStyle name="Обычный 4 4 2 4 2 3" xfId="666" xr:uid="{00000000-0005-0000-0000-00007A010000}"/>
    <cellStyle name="Обычный 4 4 2 4 2 3 2" xfId="1082" xr:uid="{00000000-0005-0000-0000-00007B010000}"/>
    <cellStyle name="Обычный 4 4 2 4 2 4" xfId="1080" xr:uid="{00000000-0005-0000-0000-00007C010000}"/>
    <cellStyle name="Обычный 4 4 2 4 3" xfId="437" xr:uid="{00000000-0005-0000-0000-00007D010000}"/>
    <cellStyle name="Обычный 4 4 2 4 3 2" xfId="1083" xr:uid="{00000000-0005-0000-0000-00007E010000}"/>
    <cellStyle name="Обычный 4 4 2 4 4" xfId="665" xr:uid="{00000000-0005-0000-0000-00007F010000}"/>
    <cellStyle name="Обычный 4 4 2 4 4 2" xfId="1084" xr:uid="{00000000-0005-0000-0000-000080010000}"/>
    <cellStyle name="Обычный 4 4 2 4 5" xfId="1079" xr:uid="{00000000-0005-0000-0000-000081010000}"/>
    <cellStyle name="Обычный 4 4 2 5" xfId="177" xr:uid="{00000000-0005-0000-0000-000082010000}"/>
    <cellStyle name="Обычный 4 4 2 5 2" xfId="467" xr:uid="{00000000-0005-0000-0000-000083010000}"/>
    <cellStyle name="Обычный 4 4 2 5 2 2" xfId="1086" xr:uid="{00000000-0005-0000-0000-000084010000}"/>
    <cellStyle name="Обычный 4 4 2 5 3" xfId="667" xr:uid="{00000000-0005-0000-0000-000085010000}"/>
    <cellStyle name="Обычный 4 4 2 5 3 2" xfId="1087" xr:uid="{00000000-0005-0000-0000-000086010000}"/>
    <cellStyle name="Обычный 4 4 2 5 4" xfId="1085" xr:uid="{00000000-0005-0000-0000-000087010000}"/>
    <cellStyle name="Обычный 4 4 2 6" xfId="329" xr:uid="{00000000-0005-0000-0000-000088010000}"/>
    <cellStyle name="Обычный 4 4 2 6 2" xfId="1088" xr:uid="{00000000-0005-0000-0000-000089010000}"/>
    <cellStyle name="Обычный 4 4 2 7" xfId="658" xr:uid="{00000000-0005-0000-0000-00008A010000}"/>
    <cellStyle name="Обычный 4 4 2 7 2" xfId="1089" xr:uid="{00000000-0005-0000-0000-00008B010000}"/>
    <cellStyle name="Обычный 4 4 2 8" xfId="1060" xr:uid="{00000000-0005-0000-0000-00008C010000}"/>
    <cellStyle name="Обычный 4 4 3" xfId="42" xr:uid="{00000000-0005-0000-0000-00008D010000}"/>
    <cellStyle name="Обычный 4 4 3 2" xfId="106" xr:uid="{00000000-0005-0000-0000-00008E010000}"/>
    <cellStyle name="Обычный 4 4 3 2 2" xfId="249" xr:uid="{00000000-0005-0000-0000-00008F010000}"/>
    <cellStyle name="Обычный 4 4 3 2 2 2" xfId="539" xr:uid="{00000000-0005-0000-0000-000090010000}"/>
    <cellStyle name="Обычный 4 4 3 2 2 2 2" xfId="1093" xr:uid="{00000000-0005-0000-0000-000091010000}"/>
    <cellStyle name="Обычный 4 4 3 2 2 3" xfId="670" xr:uid="{00000000-0005-0000-0000-000092010000}"/>
    <cellStyle name="Обычный 4 4 3 2 2 3 2" xfId="1094" xr:uid="{00000000-0005-0000-0000-000093010000}"/>
    <cellStyle name="Обычный 4 4 3 2 2 4" xfId="1092" xr:uid="{00000000-0005-0000-0000-000094010000}"/>
    <cellStyle name="Обычный 4 4 3 2 3" xfId="401" xr:uid="{00000000-0005-0000-0000-000095010000}"/>
    <cellStyle name="Обычный 4 4 3 2 3 2" xfId="1095" xr:uid="{00000000-0005-0000-0000-000096010000}"/>
    <cellStyle name="Обычный 4 4 3 2 4" xfId="669" xr:uid="{00000000-0005-0000-0000-000097010000}"/>
    <cellStyle name="Обычный 4 4 3 2 4 2" xfId="1096" xr:uid="{00000000-0005-0000-0000-000098010000}"/>
    <cellStyle name="Обычный 4 4 3 2 5" xfId="1091" xr:uid="{00000000-0005-0000-0000-000099010000}"/>
    <cellStyle name="Обычный 4 4 3 3" xfId="189" xr:uid="{00000000-0005-0000-0000-00009A010000}"/>
    <cellStyle name="Обычный 4 4 3 3 2" xfId="479" xr:uid="{00000000-0005-0000-0000-00009B010000}"/>
    <cellStyle name="Обычный 4 4 3 3 2 2" xfId="1098" xr:uid="{00000000-0005-0000-0000-00009C010000}"/>
    <cellStyle name="Обычный 4 4 3 3 3" xfId="671" xr:uid="{00000000-0005-0000-0000-00009D010000}"/>
    <cellStyle name="Обычный 4 4 3 3 3 2" xfId="1099" xr:uid="{00000000-0005-0000-0000-00009E010000}"/>
    <cellStyle name="Обычный 4 4 3 3 4" xfId="1097" xr:uid="{00000000-0005-0000-0000-00009F010000}"/>
    <cellStyle name="Обычный 4 4 3 4" xfId="341" xr:uid="{00000000-0005-0000-0000-0000A0010000}"/>
    <cellStyle name="Обычный 4 4 3 4 2" xfId="1100" xr:uid="{00000000-0005-0000-0000-0000A1010000}"/>
    <cellStyle name="Обычный 4 4 3 5" xfId="668" xr:uid="{00000000-0005-0000-0000-0000A2010000}"/>
    <cellStyle name="Обычный 4 4 3 5 2" xfId="1101" xr:uid="{00000000-0005-0000-0000-0000A3010000}"/>
    <cellStyle name="Обычный 4 4 3 6" xfId="1090" xr:uid="{00000000-0005-0000-0000-0000A4010000}"/>
    <cellStyle name="Обычный 4 4 4" xfId="80" xr:uid="{00000000-0005-0000-0000-0000A5010000}"/>
    <cellStyle name="Обычный 4 4 4 2" xfId="225" xr:uid="{00000000-0005-0000-0000-0000A6010000}"/>
    <cellStyle name="Обычный 4 4 4 2 2" xfId="515" xr:uid="{00000000-0005-0000-0000-0000A7010000}"/>
    <cellStyle name="Обычный 4 4 4 2 2 2" xfId="1104" xr:uid="{00000000-0005-0000-0000-0000A8010000}"/>
    <cellStyle name="Обычный 4 4 4 2 3" xfId="673" xr:uid="{00000000-0005-0000-0000-0000A9010000}"/>
    <cellStyle name="Обычный 4 4 4 2 3 2" xfId="1105" xr:uid="{00000000-0005-0000-0000-0000AA010000}"/>
    <cellStyle name="Обычный 4 4 4 2 4" xfId="1103" xr:uid="{00000000-0005-0000-0000-0000AB010000}"/>
    <cellStyle name="Обычный 4 4 4 3" xfId="377" xr:uid="{00000000-0005-0000-0000-0000AC010000}"/>
    <cellStyle name="Обычный 4 4 4 3 2" xfId="1106" xr:uid="{00000000-0005-0000-0000-0000AD010000}"/>
    <cellStyle name="Обычный 4 4 4 4" xfId="672" xr:uid="{00000000-0005-0000-0000-0000AE010000}"/>
    <cellStyle name="Обычный 4 4 4 4 2" xfId="1107" xr:uid="{00000000-0005-0000-0000-0000AF010000}"/>
    <cellStyle name="Обычный 4 4 4 5" xfId="1102" xr:uid="{00000000-0005-0000-0000-0000B0010000}"/>
    <cellStyle name="Обычный 4 4 5" xfId="68" xr:uid="{00000000-0005-0000-0000-0000B1010000}"/>
    <cellStyle name="Обычный 4 4 5 2" xfId="213" xr:uid="{00000000-0005-0000-0000-0000B2010000}"/>
    <cellStyle name="Обычный 4 4 5 2 2" xfId="503" xr:uid="{00000000-0005-0000-0000-0000B3010000}"/>
    <cellStyle name="Обычный 4 4 5 2 2 2" xfId="1110" xr:uid="{00000000-0005-0000-0000-0000B4010000}"/>
    <cellStyle name="Обычный 4 4 5 2 3" xfId="675" xr:uid="{00000000-0005-0000-0000-0000B5010000}"/>
    <cellStyle name="Обычный 4 4 5 2 3 2" xfId="1111" xr:uid="{00000000-0005-0000-0000-0000B6010000}"/>
    <cellStyle name="Обычный 4 4 5 2 4" xfId="1109" xr:uid="{00000000-0005-0000-0000-0000B7010000}"/>
    <cellStyle name="Обычный 4 4 5 3" xfId="365" xr:uid="{00000000-0005-0000-0000-0000B8010000}"/>
    <cellStyle name="Обычный 4 4 5 3 2" xfId="1112" xr:uid="{00000000-0005-0000-0000-0000B9010000}"/>
    <cellStyle name="Обычный 4 4 5 4" xfId="674" xr:uid="{00000000-0005-0000-0000-0000BA010000}"/>
    <cellStyle name="Обычный 4 4 5 4 2" xfId="1113" xr:uid="{00000000-0005-0000-0000-0000BB010000}"/>
    <cellStyle name="Обычный 4 4 5 5" xfId="1108" xr:uid="{00000000-0005-0000-0000-0000BC010000}"/>
    <cellStyle name="Обычный 4 4 6" xfId="133" xr:uid="{00000000-0005-0000-0000-0000BD010000}"/>
    <cellStyle name="Обычный 4 4 6 2" xfId="273" xr:uid="{00000000-0005-0000-0000-0000BE010000}"/>
    <cellStyle name="Обычный 4 4 6 2 2" xfId="563" xr:uid="{00000000-0005-0000-0000-0000BF010000}"/>
    <cellStyle name="Обычный 4 4 6 2 2 2" xfId="1116" xr:uid="{00000000-0005-0000-0000-0000C0010000}"/>
    <cellStyle name="Обычный 4 4 6 2 3" xfId="677" xr:uid="{00000000-0005-0000-0000-0000C1010000}"/>
    <cellStyle name="Обычный 4 4 6 2 3 2" xfId="1117" xr:uid="{00000000-0005-0000-0000-0000C2010000}"/>
    <cellStyle name="Обычный 4 4 6 2 4" xfId="1115" xr:uid="{00000000-0005-0000-0000-0000C3010000}"/>
    <cellStyle name="Обычный 4 4 6 3" xfId="425" xr:uid="{00000000-0005-0000-0000-0000C4010000}"/>
    <cellStyle name="Обычный 4 4 6 3 2" xfId="1118" xr:uid="{00000000-0005-0000-0000-0000C5010000}"/>
    <cellStyle name="Обычный 4 4 6 4" xfId="676" xr:uid="{00000000-0005-0000-0000-0000C6010000}"/>
    <cellStyle name="Обычный 4 4 6 4 2" xfId="1119" xr:uid="{00000000-0005-0000-0000-0000C7010000}"/>
    <cellStyle name="Обычный 4 4 6 5" xfId="1114" xr:uid="{00000000-0005-0000-0000-0000C8010000}"/>
    <cellStyle name="Обычный 4 4 7" xfId="155" xr:uid="{00000000-0005-0000-0000-0000C9010000}"/>
    <cellStyle name="Обычный 4 4 7 2" xfId="293" xr:uid="{00000000-0005-0000-0000-0000CA010000}"/>
    <cellStyle name="Обычный 4 4 7 2 2" xfId="583" xr:uid="{00000000-0005-0000-0000-0000CB010000}"/>
    <cellStyle name="Обычный 4 4 7 2 2 2" xfId="1122" xr:uid="{00000000-0005-0000-0000-0000CC010000}"/>
    <cellStyle name="Обычный 4 4 7 2 3" xfId="679" xr:uid="{00000000-0005-0000-0000-0000CD010000}"/>
    <cellStyle name="Обычный 4 4 7 2 3 2" xfId="1123" xr:uid="{00000000-0005-0000-0000-0000CE010000}"/>
    <cellStyle name="Обычный 4 4 7 2 4" xfId="1121" xr:uid="{00000000-0005-0000-0000-0000CF010000}"/>
    <cellStyle name="Обычный 4 4 7 3" xfId="445" xr:uid="{00000000-0005-0000-0000-0000D0010000}"/>
    <cellStyle name="Обычный 4 4 7 3 2" xfId="1124" xr:uid="{00000000-0005-0000-0000-0000D1010000}"/>
    <cellStyle name="Обычный 4 4 7 4" xfId="678" xr:uid="{00000000-0005-0000-0000-0000D2010000}"/>
    <cellStyle name="Обычный 4 4 7 4 2" xfId="1125" xr:uid="{00000000-0005-0000-0000-0000D3010000}"/>
    <cellStyle name="Обычный 4 4 7 5" xfId="1120" xr:uid="{00000000-0005-0000-0000-0000D4010000}"/>
    <cellStyle name="Обычный 4 4 8" xfId="165" xr:uid="{00000000-0005-0000-0000-0000D5010000}"/>
    <cellStyle name="Обычный 4 4 8 2" xfId="455" xr:uid="{00000000-0005-0000-0000-0000D6010000}"/>
    <cellStyle name="Обычный 4 4 8 2 2" xfId="1127" xr:uid="{00000000-0005-0000-0000-0000D7010000}"/>
    <cellStyle name="Обычный 4 4 8 3" xfId="680" xr:uid="{00000000-0005-0000-0000-0000D8010000}"/>
    <cellStyle name="Обычный 4 4 8 3 2" xfId="1128" xr:uid="{00000000-0005-0000-0000-0000D9010000}"/>
    <cellStyle name="Обычный 4 4 8 4" xfId="1126" xr:uid="{00000000-0005-0000-0000-0000DA010000}"/>
    <cellStyle name="Обычный 4 4 9" xfId="303" xr:uid="{00000000-0005-0000-0000-0000DB010000}"/>
    <cellStyle name="Обычный 4 4 9 2" xfId="593" xr:uid="{00000000-0005-0000-0000-0000DC010000}"/>
    <cellStyle name="Обычный 4 4 9 2 2" xfId="1130" xr:uid="{00000000-0005-0000-0000-0000DD010000}"/>
    <cellStyle name="Обычный 4 4 9 3" xfId="681" xr:uid="{00000000-0005-0000-0000-0000DE010000}"/>
    <cellStyle name="Обычный 4 4 9 3 2" xfId="1131" xr:uid="{00000000-0005-0000-0000-0000DF010000}"/>
    <cellStyle name="Обычный 4 4 9 4" xfId="1129" xr:uid="{00000000-0005-0000-0000-0000E0010000}"/>
    <cellStyle name="Обычный 4 5" xfId="18" xr:uid="{00000000-0005-0000-0000-0000E1010000}"/>
    <cellStyle name="Обычный 4 5 10" xfId="598" xr:uid="{00000000-0005-0000-0000-0000E2010000}"/>
    <cellStyle name="Обычный 4 5 10 2" xfId="1133" xr:uid="{00000000-0005-0000-0000-0000E3010000}"/>
    <cellStyle name="Обычный 4 5 11" xfId="1134" xr:uid="{00000000-0005-0000-0000-0000E4010000}"/>
    <cellStyle name="Обычный 4 5 12" xfId="1132" xr:uid="{00000000-0005-0000-0000-0000E5010000}"/>
    <cellStyle name="Обычный 4 5 2" xfId="31" xr:uid="{00000000-0005-0000-0000-0000E6010000}"/>
    <cellStyle name="Обычный 4 5 2 2" xfId="57" xr:uid="{00000000-0005-0000-0000-0000E7010000}"/>
    <cellStyle name="Обычный 4 5 2 2 2" xfId="121" xr:uid="{00000000-0005-0000-0000-0000E8010000}"/>
    <cellStyle name="Обычный 4 5 2 2 2 2" xfId="263" xr:uid="{00000000-0005-0000-0000-0000E9010000}"/>
    <cellStyle name="Обычный 4 5 2 2 2 2 2" xfId="553" xr:uid="{00000000-0005-0000-0000-0000EA010000}"/>
    <cellStyle name="Обычный 4 5 2 2 2 2 2 2" xfId="1139" xr:uid="{00000000-0005-0000-0000-0000EB010000}"/>
    <cellStyle name="Обычный 4 5 2 2 2 2 3" xfId="685" xr:uid="{00000000-0005-0000-0000-0000EC010000}"/>
    <cellStyle name="Обычный 4 5 2 2 2 2 3 2" xfId="1140" xr:uid="{00000000-0005-0000-0000-0000ED010000}"/>
    <cellStyle name="Обычный 4 5 2 2 2 2 4" xfId="1138" xr:uid="{00000000-0005-0000-0000-0000EE010000}"/>
    <cellStyle name="Обычный 4 5 2 2 2 3" xfId="415" xr:uid="{00000000-0005-0000-0000-0000EF010000}"/>
    <cellStyle name="Обычный 4 5 2 2 2 3 2" xfId="1141" xr:uid="{00000000-0005-0000-0000-0000F0010000}"/>
    <cellStyle name="Обычный 4 5 2 2 2 4" xfId="684" xr:uid="{00000000-0005-0000-0000-0000F1010000}"/>
    <cellStyle name="Обычный 4 5 2 2 2 4 2" xfId="1142" xr:uid="{00000000-0005-0000-0000-0000F2010000}"/>
    <cellStyle name="Обычный 4 5 2 2 2 5" xfId="1137" xr:uid="{00000000-0005-0000-0000-0000F3010000}"/>
    <cellStyle name="Обычный 4 5 2 2 3" xfId="203" xr:uid="{00000000-0005-0000-0000-0000F4010000}"/>
    <cellStyle name="Обычный 4 5 2 2 3 2" xfId="493" xr:uid="{00000000-0005-0000-0000-0000F5010000}"/>
    <cellStyle name="Обычный 4 5 2 2 3 2 2" xfId="1144" xr:uid="{00000000-0005-0000-0000-0000F6010000}"/>
    <cellStyle name="Обычный 4 5 2 2 3 3" xfId="686" xr:uid="{00000000-0005-0000-0000-0000F7010000}"/>
    <cellStyle name="Обычный 4 5 2 2 3 3 2" xfId="1145" xr:uid="{00000000-0005-0000-0000-0000F8010000}"/>
    <cellStyle name="Обычный 4 5 2 2 3 4" xfId="1143" xr:uid="{00000000-0005-0000-0000-0000F9010000}"/>
    <cellStyle name="Обычный 4 5 2 2 4" xfId="355" xr:uid="{00000000-0005-0000-0000-0000FA010000}"/>
    <cellStyle name="Обычный 4 5 2 2 4 2" xfId="1146" xr:uid="{00000000-0005-0000-0000-0000FB010000}"/>
    <cellStyle name="Обычный 4 5 2 2 5" xfId="683" xr:uid="{00000000-0005-0000-0000-0000FC010000}"/>
    <cellStyle name="Обычный 4 5 2 2 5 2" xfId="1147" xr:uid="{00000000-0005-0000-0000-0000FD010000}"/>
    <cellStyle name="Обычный 4 5 2 2 6" xfId="1136" xr:uid="{00000000-0005-0000-0000-0000FE010000}"/>
    <cellStyle name="Обычный 4 5 2 3" xfId="95" xr:uid="{00000000-0005-0000-0000-0000FF010000}"/>
    <cellStyle name="Обычный 4 5 2 3 2" xfId="239" xr:uid="{00000000-0005-0000-0000-000000020000}"/>
    <cellStyle name="Обычный 4 5 2 3 2 2" xfId="529" xr:uid="{00000000-0005-0000-0000-000001020000}"/>
    <cellStyle name="Обычный 4 5 2 3 2 2 2" xfId="1150" xr:uid="{00000000-0005-0000-0000-000002020000}"/>
    <cellStyle name="Обычный 4 5 2 3 2 3" xfId="688" xr:uid="{00000000-0005-0000-0000-000003020000}"/>
    <cellStyle name="Обычный 4 5 2 3 2 3 2" xfId="1151" xr:uid="{00000000-0005-0000-0000-000004020000}"/>
    <cellStyle name="Обычный 4 5 2 3 2 4" xfId="1149" xr:uid="{00000000-0005-0000-0000-000005020000}"/>
    <cellStyle name="Обычный 4 5 2 3 3" xfId="391" xr:uid="{00000000-0005-0000-0000-000006020000}"/>
    <cellStyle name="Обычный 4 5 2 3 3 2" xfId="1152" xr:uid="{00000000-0005-0000-0000-000007020000}"/>
    <cellStyle name="Обычный 4 5 2 3 4" xfId="687" xr:uid="{00000000-0005-0000-0000-000008020000}"/>
    <cellStyle name="Обычный 4 5 2 3 4 2" xfId="1153" xr:uid="{00000000-0005-0000-0000-000009020000}"/>
    <cellStyle name="Обычный 4 5 2 3 5" xfId="1148" xr:uid="{00000000-0005-0000-0000-00000A020000}"/>
    <cellStyle name="Обычный 4 5 2 4" xfId="148" xr:uid="{00000000-0005-0000-0000-00000B020000}"/>
    <cellStyle name="Обычный 4 5 2 4 2" xfId="287" xr:uid="{00000000-0005-0000-0000-00000C020000}"/>
    <cellStyle name="Обычный 4 5 2 4 2 2" xfId="577" xr:uid="{00000000-0005-0000-0000-00000D020000}"/>
    <cellStyle name="Обычный 4 5 2 4 2 2 2" xfId="1156" xr:uid="{00000000-0005-0000-0000-00000E020000}"/>
    <cellStyle name="Обычный 4 5 2 4 2 3" xfId="690" xr:uid="{00000000-0005-0000-0000-00000F020000}"/>
    <cellStyle name="Обычный 4 5 2 4 2 3 2" xfId="1157" xr:uid="{00000000-0005-0000-0000-000010020000}"/>
    <cellStyle name="Обычный 4 5 2 4 2 4" xfId="1155" xr:uid="{00000000-0005-0000-0000-000011020000}"/>
    <cellStyle name="Обычный 4 5 2 4 3" xfId="439" xr:uid="{00000000-0005-0000-0000-000012020000}"/>
    <cellStyle name="Обычный 4 5 2 4 3 2" xfId="1158" xr:uid="{00000000-0005-0000-0000-000013020000}"/>
    <cellStyle name="Обычный 4 5 2 4 4" xfId="689" xr:uid="{00000000-0005-0000-0000-000014020000}"/>
    <cellStyle name="Обычный 4 5 2 4 4 2" xfId="1159" xr:uid="{00000000-0005-0000-0000-000015020000}"/>
    <cellStyle name="Обычный 4 5 2 4 5" xfId="1154" xr:uid="{00000000-0005-0000-0000-000016020000}"/>
    <cellStyle name="Обычный 4 5 2 5" xfId="179" xr:uid="{00000000-0005-0000-0000-000017020000}"/>
    <cellStyle name="Обычный 4 5 2 5 2" xfId="469" xr:uid="{00000000-0005-0000-0000-000018020000}"/>
    <cellStyle name="Обычный 4 5 2 5 2 2" xfId="1161" xr:uid="{00000000-0005-0000-0000-000019020000}"/>
    <cellStyle name="Обычный 4 5 2 5 3" xfId="691" xr:uid="{00000000-0005-0000-0000-00001A020000}"/>
    <cellStyle name="Обычный 4 5 2 5 3 2" xfId="1162" xr:uid="{00000000-0005-0000-0000-00001B020000}"/>
    <cellStyle name="Обычный 4 5 2 5 4" xfId="1160" xr:uid="{00000000-0005-0000-0000-00001C020000}"/>
    <cellStyle name="Обычный 4 5 2 6" xfId="331" xr:uid="{00000000-0005-0000-0000-00001D020000}"/>
    <cellStyle name="Обычный 4 5 2 6 2" xfId="1163" xr:uid="{00000000-0005-0000-0000-00001E020000}"/>
    <cellStyle name="Обычный 4 5 2 7" xfId="682" xr:uid="{00000000-0005-0000-0000-00001F020000}"/>
    <cellStyle name="Обычный 4 5 2 7 2" xfId="1164" xr:uid="{00000000-0005-0000-0000-000020020000}"/>
    <cellStyle name="Обычный 4 5 2 8" xfId="1165" xr:uid="{00000000-0005-0000-0000-000021020000}"/>
    <cellStyle name="Обычный 4 5 2 9" xfId="1135" xr:uid="{00000000-0005-0000-0000-000022020000}"/>
    <cellStyle name="Обычный 4 5 3" xfId="44" xr:uid="{00000000-0005-0000-0000-000023020000}"/>
    <cellStyle name="Обычный 4 5 3 2" xfId="108" xr:uid="{00000000-0005-0000-0000-000024020000}"/>
    <cellStyle name="Обычный 4 5 3 2 2" xfId="251" xr:uid="{00000000-0005-0000-0000-000025020000}"/>
    <cellStyle name="Обычный 4 5 3 2 2 2" xfId="541" xr:uid="{00000000-0005-0000-0000-000026020000}"/>
    <cellStyle name="Обычный 4 5 3 2 2 2 2" xfId="1169" xr:uid="{00000000-0005-0000-0000-000027020000}"/>
    <cellStyle name="Обычный 4 5 3 2 2 3" xfId="693" xr:uid="{00000000-0005-0000-0000-000028020000}"/>
    <cellStyle name="Обычный 4 5 3 2 2 3 2" xfId="1170" xr:uid="{00000000-0005-0000-0000-000029020000}"/>
    <cellStyle name="Обычный 4 5 3 2 2 4" xfId="1168" xr:uid="{00000000-0005-0000-0000-00002A020000}"/>
    <cellStyle name="Обычный 4 5 3 2 3" xfId="403" xr:uid="{00000000-0005-0000-0000-00002B020000}"/>
    <cellStyle name="Обычный 4 5 3 2 3 2" xfId="1171" xr:uid="{00000000-0005-0000-0000-00002C020000}"/>
    <cellStyle name="Обычный 4 5 3 2 4" xfId="692" xr:uid="{00000000-0005-0000-0000-00002D020000}"/>
    <cellStyle name="Обычный 4 5 3 2 4 2" xfId="1172" xr:uid="{00000000-0005-0000-0000-00002E020000}"/>
    <cellStyle name="Обычный 4 5 3 2 5" xfId="1167" xr:uid="{00000000-0005-0000-0000-00002F020000}"/>
    <cellStyle name="Обычный 4 5 3 3" xfId="191" xr:uid="{00000000-0005-0000-0000-000030020000}"/>
    <cellStyle name="Обычный 4 5 3 3 2" xfId="481" xr:uid="{00000000-0005-0000-0000-000031020000}"/>
    <cellStyle name="Обычный 4 5 3 3 2 2" xfId="1174" xr:uid="{00000000-0005-0000-0000-000032020000}"/>
    <cellStyle name="Обычный 4 5 3 3 3" xfId="694" xr:uid="{00000000-0005-0000-0000-000033020000}"/>
    <cellStyle name="Обычный 4 5 3 3 3 2" xfId="1175" xr:uid="{00000000-0005-0000-0000-000034020000}"/>
    <cellStyle name="Обычный 4 5 3 3 4" xfId="1173" xr:uid="{00000000-0005-0000-0000-000035020000}"/>
    <cellStyle name="Обычный 4 5 3 4" xfId="343" xr:uid="{00000000-0005-0000-0000-000036020000}"/>
    <cellStyle name="Обычный 4 5 3 4 2" xfId="1176" xr:uid="{00000000-0005-0000-0000-000037020000}"/>
    <cellStyle name="Обычный 4 5 3 5" xfId="602" xr:uid="{00000000-0005-0000-0000-000038020000}"/>
    <cellStyle name="Обычный 4 5 3 5 2" xfId="1177" xr:uid="{00000000-0005-0000-0000-000039020000}"/>
    <cellStyle name="Обычный 4 5 3 6" xfId="1166" xr:uid="{00000000-0005-0000-0000-00003A020000}"/>
    <cellStyle name="Обычный 4 5 4" xfId="82" xr:uid="{00000000-0005-0000-0000-00003B020000}"/>
    <cellStyle name="Обычный 4 5 4 2" xfId="227" xr:uid="{00000000-0005-0000-0000-00003C020000}"/>
    <cellStyle name="Обычный 4 5 4 2 2" xfId="517" xr:uid="{00000000-0005-0000-0000-00003D020000}"/>
    <cellStyle name="Обычный 4 5 4 2 2 2" xfId="1180" xr:uid="{00000000-0005-0000-0000-00003E020000}"/>
    <cellStyle name="Обычный 4 5 4 2 3" xfId="696" xr:uid="{00000000-0005-0000-0000-00003F020000}"/>
    <cellStyle name="Обычный 4 5 4 2 3 2" xfId="1181" xr:uid="{00000000-0005-0000-0000-000040020000}"/>
    <cellStyle name="Обычный 4 5 4 2 4" xfId="1179" xr:uid="{00000000-0005-0000-0000-000041020000}"/>
    <cellStyle name="Обычный 4 5 4 3" xfId="379" xr:uid="{00000000-0005-0000-0000-000042020000}"/>
    <cellStyle name="Обычный 4 5 4 3 2" xfId="1182" xr:uid="{00000000-0005-0000-0000-000043020000}"/>
    <cellStyle name="Обычный 4 5 4 4" xfId="695" xr:uid="{00000000-0005-0000-0000-000044020000}"/>
    <cellStyle name="Обычный 4 5 4 4 2" xfId="1183" xr:uid="{00000000-0005-0000-0000-000045020000}"/>
    <cellStyle name="Обычный 4 5 4 5" xfId="1178" xr:uid="{00000000-0005-0000-0000-000046020000}"/>
    <cellStyle name="Обычный 4 5 5" xfId="70" xr:uid="{00000000-0005-0000-0000-000047020000}"/>
    <cellStyle name="Обычный 4 5 5 2" xfId="215" xr:uid="{00000000-0005-0000-0000-000048020000}"/>
    <cellStyle name="Обычный 4 5 5 2 2" xfId="505" xr:uid="{00000000-0005-0000-0000-000049020000}"/>
    <cellStyle name="Обычный 4 5 5 2 2 2" xfId="1186" xr:uid="{00000000-0005-0000-0000-00004A020000}"/>
    <cellStyle name="Обычный 4 5 5 2 3" xfId="698" xr:uid="{00000000-0005-0000-0000-00004B020000}"/>
    <cellStyle name="Обычный 4 5 5 2 3 2" xfId="1187" xr:uid="{00000000-0005-0000-0000-00004C020000}"/>
    <cellStyle name="Обычный 4 5 5 2 4" xfId="1185" xr:uid="{00000000-0005-0000-0000-00004D020000}"/>
    <cellStyle name="Обычный 4 5 5 3" xfId="367" xr:uid="{00000000-0005-0000-0000-00004E020000}"/>
    <cellStyle name="Обычный 4 5 5 3 2" xfId="1188" xr:uid="{00000000-0005-0000-0000-00004F020000}"/>
    <cellStyle name="Обычный 4 5 5 4" xfId="697" xr:uid="{00000000-0005-0000-0000-000050020000}"/>
    <cellStyle name="Обычный 4 5 5 4 2" xfId="1189" xr:uid="{00000000-0005-0000-0000-000051020000}"/>
    <cellStyle name="Обычный 4 5 5 5" xfId="1184" xr:uid="{00000000-0005-0000-0000-000052020000}"/>
    <cellStyle name="Обычный 4 5 6" xfId="135" xr:uid="{00000000-0005-0000-0000-000053020000}"/>
    <cellStyle name="Обычный 4 5 6 2" xfId="275" xr:uid="{00000000-0005-0000-0000-000054020000}"/>
    <cellStyle name="Обычный 4 5 6 2 2" xfId="565" xr:uid="{00000000-0005-0000-0000-000055020000}"/>
    <cellStyle name="Обычный 4 5 6 2 2 2" xfId="1192" xr:uid="{00000000-0005-0000-0000-000056020000}"/>
    <cellStyle name="Обычный 4 5 6 2 3" xfId="700" xr:uid="{00000000-0005-0000-0000-000057020000}"/>
    <cellStyle name="Обычный 4 5 6 2 3 2" xfId="1193" xr:uid="{00000000-0005-0000-0000-000058020000}"/>
    <cellStyle name="Обычный 4 5 6 2 4" xfId="1191" xr:uid="{00000000-0005-0000-0000-000059020000}"/>
    <cellStyle name="Обычный 4 5 6 3" xfId="427" xr:uid="{00000000-0005-0000-0000-00005A020000}"/>
    <cellStyle name="Обычный 4 5 6 3 2" xfId="1194" xr:uid="{00000000-0005-0000-0000-00005B020000}"/>
    <cellStyle name="Обычный 4 5 6 4" xfId="699" xr:uid="{00000000-0005-0000-0000-00005C020000}"/>
    <cellStyle name="Обычный 4 5 6 4 2" xfId="1195" xr:uid="{00000000-0005-0000-0000-00005D020000}"/>
    <cellStyle name="Обычный 4 5 6 5" xfId="1190" xr:uid="{00000000-0005-0000-0000-00005E020000}"/>
    <cellStyle name="Обычный 4 5 7" xfId="167" xr:uid="{00000000-0005-0000-0000-00005F020000}"/>
    <cellStyle name="Обычный 4 5 7 2" xfId="457" xr:uid="{00000000-0005-0000-0000-000060020000}"/>
    <cellStyle name="Обычный 4 5 7 2 2" xfId="1197" xr:uid="{00000000-0005-0000-0000-000061020000}"/>
    <cellStyle name="Обычный 4 5 7 3" xfId="701" xr:uid="{00000000-0005-0000-0000-000062020000}"/>
    <cellStyle name="Обычный 4 5 7 3 2" xfId="1198" xr:uid="{00000000-0005-0000-0000-000063020000}"/>
    <cellStyle name="Обычный 4 5 7 4" xfId="1196" xr:uid="{00000000-0005-0000-0000-000064020000}"/>
    <cellStyle name="Обычный 4 5 8" xfId="305" xr:uid="{00000000-0005-0000-0000-000065020000}"/>
    <cellStyle name="Обычный 4 5 8 2" xfId="595" xr:uid="{00000000-0005-0000-0000-000066020000}"/>
    <cellStyle name="Обычный 4 5 8 2 2" xfId="1200" xr:uid="{00000000-0005-0000-0000-000067020000}"/>
    <cellStyle name="Обычный 4 5 8 3" xfId="601" xr:uid="{00000000-0005-0000-0000-000068020000}"/>
    <cellStyle name="Обычный 4 5 8 3 2" xfId="1201" xr:uid="{00000000-0005-0000-0000-000069020000}"/>
    <cellStyle name="Обычный 4 5 8 4" xfId="1199" xr:uid="{00000000-0005-0000-0000-00006A020000}"/>
    <cellStyle name="Обычный 4 5 9" xfId="319" xr:uid="{00000000-0005-0000-0000-00006B020000}"/>
    <cellStyle name="Обычный 4 5 9 2" xfId="1202" xr:uid="{00000000-0005-0000-0000-00006C020000}"/>
    <cellStyle name="Обычный 4 6" xfId="21" xr:uid="{00000000-0005-0000-0000-00006D020000}"/>
    <cellStyle name="Обычный 4 6 2" xfId="47" xr:uid="{00000000-0005-0000-0000-00006E020000}"/>
    <cellStyle name="Обычный 4 6 2 2" xfId="111" xr:uid="{00000000-0005-0000-0000-00006F020000}"/>
    <cellStyle name="Обычный 4 6 2 2 2" xfId="253" xr:uid="{00000000-0005-0000-0000-000070020000}"/>
    <cellStyle name="Обычный 4 6 2 2 2 2" xfId="543" xr:uid="{00000000-0005-0000-0000-000071020000}"/>
    <cellStyle name="Обычный 4 6 2 2 2 2 2" xfId="1207" xr:uid="{00000000-0005-0000-0000-000072020000}"/>
    <cellStyle name="Обычный 4 6 2 2 2 3" xfId="705" xr:uid="{00000000-0005-0000-0000-000073020000}"/>
    <cellStyle name="Обычный 4 6 2 2 2 3 2" xfId="1208" xr:uid="{00000000-0005-0000-0000-000074020000}"/>
    <cellStyle name="Обычный 4 6 2 2 2 4" xfId="1206" xr:uid="{00000000-0005-0000-0000-000075020000}"/>
    <cellStyle name="Обычный 4 6 2 2 3" xfId="405" xr:uid="{00000000-0005-0000-0000-000076020000}"/>
    <cellStyle name="Обычный 4 6 2 2 3 2" xfId="1209" xr:uid="{00000000-0005-0000-0000-000077020000}"/>
    <cellStyle name="Обычный 4 6 2 2 4" xfId="704" xr:uid="{00000000-0005-0000-0000-000078020000}"/>
    <cellStyle name="Обычный 4 6 2 2 4 2" xfId="1210" xr:uid="{00000000-0005-0000-0000-000079020000}"/>
    <cellStyle name="Обычный 4 6 2 2 5" xfId="1205" xr:uid="{00000000-0005-0000-0000-00007A020000}"/>
    <cellStyle name="Обычный 4 6 2 3" xfId="193" xr:uid="{00000000-0005-0000-0000-00007B020000}"/>
    <cellStyle name="Обычный 4 6 2 3 2" xfId="483" xr:uid="{00000000-0005-0000-0000-00007C020000}"/>
    <cellStyle name="Обычный 4 6 2 3 2 2" xfId="1212" xr:uid="{00000000-0005-0000-0000-00007D020000}"/>
    <cellStyle name="Обычный 4 6 2 3 3" xfId="706" xr:uid="{00000000-0005-0000-0000-00007E020000}"/>
    <cellStyle name="Обычный 4 6 2 3 3 2" xfId="1213" xr:uid="{00000000-0005-0000-0000-00007F020000}"/>
    <cellStyle name="Обычный 4 6 2 3 4" xfId="1211" xr:uid="{00000000-0005-0000-0000-000080020000}"/>
    <cellStyle name="Обычный 4 6 2 4" xfId="345" xr:uid="{00000000-0005-0000-0000-000081020000}"/>
    <cellStyle name="Обычный 4 6 2 4 2" xfId="1214" xr:uid="{00000000-0005-0000-0000-000082020000}"/>
    <cellStyle name="Обычный 4 6 2 5" xfId="703" xr:uid="{00000000-0005-0000-0000-000083020000}"/>
    <cellStyle name="Обычный 4 6 2 5 2" xfId="1215" xr:uid="{00000000-0005-0000-0000-000084020000}"/>
    <cellStyle name="Обычный 4 6 2 6" xfId="1204" xr:uid="{00000000-0005-0000-0000-000085020000}"/>
    <cellStyle name="Обычный 4 6 3" xfId="85" xr:uid="{00000000-0005-0000-0000-000086020000}"/>
    <cellStyle name="Обычный 4 6 3 2" xfId="229" xr:uid="{00000000-0005-0000-0000-000087020000}"/>
    <cellStyle name="Обычный 4 6 3 2 2" xfId="519" xr:uid="{00000000-0005-0000-0000-000088020000}"/>
    <cellStyle name="Обычный 4 6 3 2 2 2" xfId="1218" xr:uid="{00000000-0005-0000-0000-000089020000}"/>
    <cellStyle name="Обычный 4 6 3 2 3" xfId="708" xr:uid="{00000000-0005-0000-0000-00008A020000}"/>
    <cellStyle name="Обычный 4 6 3 2 3 2" xfId="1219" xr:uid="{00000000-0005-0000-0000-00008B020000}"/>
    <cellStyle name="Обычный 4 6 3 2 4" xfId="1217" xr:uid="{00000000-0005-0000-0000-00008C020000}"/>
    <cellStyle name="Обычный 4 6 3 3" xfId="381" xr:uid="{00000000-0005-0000-0000-00008D020000}"/>
    <cellStyle name="Обычный 4 6 3 3 2" xfId="1220" xr:uid="{00000000-0005-0000-0000-00008E020000}"/>
    <cellStyle name="Обычный 4 6 3 4" xfId="707" xr:uid="{00000000-0005-0000-0000-00008F020000}"/>
    <cellStyle name="Обычный 4 6 3 4 2" xfId="1221" xr:uid="{00000000-0005-0000-0000-000090020000}"/>
    <cellStyle name="Обычный 4 6 3 5" xfId="1216" xr:uid="{00000000-0005-0000-0000-000091020000}"/>
    <cellStyle name="Обычный 4 6 4" xfId="138" xr:uid="{00000000-0005-0000-0000-000092020000}"/>
    <cellStyle name="Обычный 4 6 4 2" xfId="277" xr:uid="{00000000-0005-0000-0000-000093020000}"/>
    <cellStyle name="Обычный 4 6 4 2 2" xfId="567" xr:uid="{00000000-0005-0000-0000-000094020000}"/>
    <cellStyle name="Обычный 4 6 4 2 2 2" xfId="1224" xr:uid="{00000000-0005-0000-0000-000095020000}"/>
    <cellStyle name="Обычный 4 6 4 2 3" xfId="710" xr:uid="{00000000-0005-0000-0000-000096020000}"/>
    <cellStyle name="Обычный 4 6 4 2 3 2" xfId="1225" xr:uid="{00000000-0005-0000-0000-000097020000}"/>
    <cellStyle name="Обычный 4 6 4 2 4" xfId="1223" xr:uid="{00000000-0005-0000-0000-000098020000}"/>
    <cellStyle name="Обычный 4 6 4 3" xfId="429" xr:uid="{00000000-0005-0000-0000-000099020000}"/>
    <cellStyle name="Обычный 4 6 4 3 2" xfId="1226" xr:uid="{00000000-0005-0000-0000-00009A020000}"/>
    <cellStyle name="Обычный 4 6 4 4" xfId="709" xr:uid="{00000000-0005-0000-0000-00009B020000}"/>
    <cellStyle name="Обычный 4 6 4 4 2" xfId="1227" xr:uid="{00000000-0005-0000-0000-00009C020000}"/>
    <cellStyle name="Обычный 4 6 4 5" xfId="1222" xr:uid="{00000000-0005-0000-0000-00009D020000}"/>
    <cellStyle name="Обычный 4 6 5" xfId="169" xr:uid="{00000000-0005-0000-0000-00009E020000}"/>
    <cellStyle name="Обычный 4 6 5 2" xfId="459" xr:uid="{00000000-0005-0000-0000-00009F020000}"/>
    <cellStyle name="Обычный 4 6 5 2 2" xfId="1229" xr:uid="{00000000-0005-0000-0000-0000A0020000}"/>
    <cellStyle name="Обычный 4 6 5 3" xfId="711" xr:uid="{00000000-0005-0000-0000-0000A1020000}"/>
    <cellStyle name="Обычный 4 6 5 3 2" xfId="1230" xr:uid="{00000000-0005-0000-0000-0000A2020000}"/>
    <cellStyle name="Обычный 4 6 5 4" xfId="1228" xr:uid="{00000000-0005-0000-0000-0000A3020000}"/>
    <cellStyle name="Обычный 4 6 6" xfId="321" xr:uid="{00000000-0005-0000-0000-0000A4020000}"/>
    <cellStyle name="Обычный 4 6 6 2" xfId="1231" xr:uid="{00000000-0005-0000-0000-0000A5020000}"/>
    <cellStyle name="Обычный 4 6 7" xfId="702" xr:uid="{00000000-0005-0000-0000-0000A6020000}"/>
    <cellStyle name="Обычный 4 6 7 2" xfId="1232" xr:uid="{00000000-0005-0000-0000-0000A7020000}"/>
    <cellStyle name="Обычный 4 6 8" xfId="1203" xr:uid="{00000000-0005-0000-0000-0000A8020000}"/>
    <cellStyle name="Обычный 4 7" xfId="34" xr:uid="{00000000-0005-0000-0000-0000A9020000}"/>
    <cellStyle name="Обычный 4 7 2" xfId="98" xr:uid="{00000000-0005-0000-0000-0000AA020000}"/>
    <cellStyle name="Обычный 4 7 2 2" xfId="241" xr:uid="{00000000-0005-0000-0000-0000AB020000}"/>
    <cellStyle name="Обычный 4 7 2 2 2" xfId="531" xr:uid="{00000000-0005-0000-0000-0000AC020000}"/>
    <cellStyle name="Обычный 4 7 2 2 2 2" xfId="1236" xr:uid="{00000000-0005-0000-0000-0000AD020000}"/>
    <cellStyle name="Обычный 4 7 2 2 3" xfId="714" xr:uid="{00000000-0005-0000-0000-0000AE020000}"/>
    <cellStyle name="Обычный 4 7 2 2 3 2" xfId="1237" xr:uid="{00000000-0005-0000-0000-0000AF020000}"/>
    <cellStyle name="Обычный 4 7 2 2 4" xfId="1235" xr:uid="{00000000-0005-0000-0000-0000B0020000}"/>
    <cellStyle name="Обычный 4 7 2 3" xfId="393" xr:uid="{00000000-0005-0000-0000-0000B1020000}"/>
    <cellStyle name="Обычный 4 7 2 3 2" xfId="1238" xr:uid="{00000000-0005-0000-0000-0000B2020000}"/>
    <cellStyle name="Обычный 4 7 2 4" xfId="713" xr:uid="{00000000-0005-0000-0000-0000B3020000}"/>
    <cellStyle name="Обычный 4 7 2 4 2" xfId="1239" xr:uid="{00000000-0005-0000-0000-0000B4020000}"/>
    <cellStyle name="Обычный 4 7 2 5" xfId="1234" xr:uid="{00000000-0005-0000-0000-0000B5020000}"/>
    <cellStyle name="Обычный 4 7 3" xfId="181" xr:uid="{00000000-0005-0000-0000-0000B6020000}"/>
    <cellStyle name="Обычный 4 7 3 2" xfId="471" xr:uid="{00000000-0005-0000-0000-0000B7020000}"/>
    <cellStyle name="Обычный 4 7 3 2 2" xfId="1241" xr:uid="{00000000-0005-0000-0000-0000B8020000}"/>
    <cellStyle name="Обычный 4 7 3 3" xfId="715" xr:uid="{00000000-0005-0000-0000-0000B9020000}"/>
    <cellStyle name="Обычный 4 7 3 3 2" xfId="1242" xr:uid="{00000000-0005-0000-0000-0000BA020000}"/>
    <cellStyle name="Обычный 4 7 3 4" xfId="1240" xr:uid="{00000000-0005-0000-0000-0000BB020000}"/>
    <cellStyle name="Обычный 4 7 4" xfId="333" xr:uid="{00000000-0005-0000-0000-0000BC020000}"/>
    <cellStyle name="Обычный 4 7 4 2" xfId="1243" xr:uid="{00000000-0005-0000-0000-0000BD020000}"/>
    <cellStyle name="Обычный 4 7 5" xfId="712" xr:uid="{00000000-0005-0000-0000-0000BE020000}"/>
    <cellStyle name="Обычный 4 7 5 2" xfId="1244" xr:uid="{00000000-0005-0000-0000-0000BF020000}"/>
    <cellStyle name="Обычный 4 7 6" xfId="1233" xr:uid="{00000000-0005-0000-0000-0000C0020000}"/>
    <cellStyle name="Обычный 4 8" xfId="72" xr:uid="{00000000-0005-0000-0000-0000C1020000}"/>
    <cellStyle name="Обычный 4 8 2" xfId="217" xr:uid="{00000000-0005-0000-0000-0000C2020000}"/>
    <cellStyle name="Обычный 4 8 2 2" xfId="507" xr:uid="{00000000-0005-0000-0000-0000C3020000}"/>
    <cellStyle name="Обычный 4 8 2 2 2" xfId="1247" xr:uid="{00000000-0005-0000-0000-0000C4020000}"/>
    <cellStyle name="Обычный 4 8 2 3" xfId="717" xr:uid="{00000000-0005-0000-0000-0000C5020000}"/>
    <cellStyle name="Обычный 4 8 2 3 2" xfId="1248" xr:uid="{00000000-0005-0000-0000-0000C6020000}"/>
    <cellStyle name="Обычный 4 8 2 4" xfId="1246" xr:uid="{00000000-0005-0000-0000-0000C7020000}"/>
    <cellStyle name="Обычный 4 8 3" xfId="369" xr:uid="{00000000-0005-0000-0000-0000C8020000}"/>
    <cellStyle name="Обычный 4 8 3 2" xfId="1249" xr:uid="{00000000-0005-0000-0000-0000C9020000}"/>
    <cellStyle name="Обычный 4 8 4" xfId="716" xr:uid="{00000000-0005-0000-0000-0000CA020000}"/>
    <cellStyle name="Обычный 4 8 4 2" xfId="1250" xr:uid="{00000000-0005-0000-0000-0000CB020000}"/>
    <cellStyle name="Обычный 4 8 5" xfId="1245" xr:uid="{00000000-0005-0000-0000-0000CC020000}"/>
    <cellStyle name="Обычный 4 9" xfId="60" xr:uid="{00000000-0005-0000-0000-0000CD020000}"/>
    <cellStyle name="Обычный 4 9 2" xfId="205" xr:uid="{00000000-0005-0000-0000-0000CE020000}"/>
    <cellStyle name="Обычный 4 9 2 2" xfId="495" xr:uid="{00000000-0005-0000-0000-0000CF020000}"/>
    <cellStyle name="Обычный 4 9 2 2 2" xfId="1253" xr:uid="{00000000-0005-0000-0000-0000D0020000}"/>
    <cellStyle name="Обычный 4 9 2 3" xfId="719" xr:uid="{00000000-0005-0000-0000-0000D1020000}"/>
    <cellStyle name="Обычный 4 9 2 3 2" xfId="1254" xr:uid="{00000000-0005-0000-0000-0000D2020000}"/>
    <cellStyle name="Обычный 4 9 2 4" xfId="1252" xr:uid="{00000000-0005-0000-0000-0000D3020000}"/>
    <cellStyle name="Обычный 4 9 3" xfId="357" xr:uid="{00000000-0005-0000-0000-0000D4020000}"/>
    <cellStyle name="Обычный 4 9 3 2" xfId="1255" xr:uid="{00000000-0005-0000-0000-0000D5020000}"/>
    <cellStyle name="Обычный 4 9 4" xfId="718" xr:uid="{00000000-0005-0000-0000-0000D6020000}"/>
    <cellStyle name="Обычный 4 9 4 2" xfId="1256" xr:uid="{00000000-0005-0000-0000-0000D7020000}"/>
    <cellStyle name="Обычный 4 9 5" xfId="1251" xr:uid="{00000000-0005-0000-0000-0000D8020000}"/>
    <cellStyle name="Обычный 5" xfId="4" xr:uid="{00000000-0005-0000-0000-0000D9020000}"/>
    <cellStyle name="Обычный 6" xfId="7" xr:uid="{00000000-0005-0000-0000-0000DA020000}"/>
    <cellStyle name="Обычный 6 10" xfId="311" xr:uid="{00000000-0005-0000-0000-0000DB020000}"/>
    <cellStyle name="Обычный 6 10 2" xfId="1257" xr:uid="{00000000-0005-0000-0000-0000DC020000}"/>
    <cellStyle name="Обычный 6 11" xfId="720" xr:uid="{00000000-0005-0000-0000-0000DD020000}"/>
    <cellStyle name="Обычный 6 11 2" xfId="1258" xr:uid="{00000000-0005-0000-0000-0000DE020000}"/>
    <cellStyle name="Обычный 6 12" xfId="889" xr:uid="{00000000-0005-0000-0000-0000DF020000}"/>
    <cellStyle name="Обычный 6 2" xfId="23" xr:uid="{00000000-0005-0000-0000-0000E0020000}"/>
    <cellStyle name="Обычный 6 2 2" xfId="49" xr:uid="{00000000-0005-0000-0000-0000E1020000}"/>
    <cellStyle name="Обычный 6 2 2 2" xfId="113" xr:uid="{00000000-0005-0000-0000-0000E2020000}"/>
    <cellStyle name="Обычный 6 2 2 2 2" xfId="255" xr:uid="{00000000-0005-0000-0000-0000E3020000}"/>
    <cellStyle name="Обычный 6 2 2 2 2 2" xfId="545" xr:uid="{00000000-0005-0000-0000-0000E4020000}"/>
    <cellStyle name="Обычный 6 2 2 2 2 2 2" xfId="1263" xr:uid="{00000000-0005-0000-0000-0000E5020000}"/>
    <cellStyle name="Обычный 6 2 2 2 2 3" xfId="724" xr:uid="{00000000-0005-0000-0000-0000E6020000}"/>
    <cellStyle name="Обычный 6 2 2 2 2 3 2" xfId="1264" xr:uid="{00000000-0005-0000-0000-0000E7020000}"/>
    <cellStyle name="Обычный 6 2 2 2 2 4" xfId="1262" xr:uid="{00000000-0005-0000-0000-0000E8020000}"/>
    <cellStyle name="Обычный 6 2 2 2 3" xfId="407" xr:uid="{00000000-0005-0000-0000-0000E9020000}"/>
    <cellStyle name="Обычный 6 2 2 2 3 2" xfId="1265" xr:uid="{00000000-0005-0000-0000-0000EA020000}"/>
    <cellStyle name="Обычный 6 2 2 2 4" xfId="723" xr:uid="{00000000-0005-0000-0000-0000EB020000}"/>
    <cellStyle name="Обычный 6 2 2 2 4 2" xfId="1266" xr:uid="{00000000-0005-0000-0000-0000EC020000}"/>
    <cellStyle name="Обычный 6 2 2 2 5" xfId="1261" xr:uid="{00000000-0005-0000-0000-0000ED020000}"/>
    <cellStyle name="Обычный 6 2 2 3" xfId="195" xr:uid="{00000000-0005-0000-0000-0000EE020000}"/>
    <cellStyle name="Обычный 6 2 2 3 2" xfId="485" xr:uid="{00000000-0005-0000-0000-0000EF020000}"/>
    <cellStyle name="Обычный 6 2 2 3 2 2" xfId="1268" xr:uid="{00000000-0005-0000-0000-0000F0020000}"/>
    <cellStyle name="Обычный 6 2 2 3 3" xfId="725" xr:uid="{00000000-0005-0000-0000-0000F1020000}"/>
    <cellStyle name="Обычный 6 2 2 3 3 2" xfId="1269" xr:uid="{00000000-0005-0000-0000-0000F2020000}"/>
    <cellStyle name="Обычный 6 2 2 3 4" xfId="1267" xr:uid="{00000000-0005-0000-0000-0000F3020000}"/>
    <cellStyle name="Обычный 6 2 2 4" xfId="347" xr:uid="{00000000-0005-0000-0000-0000F4020000}"/>
    <cellStyle name="Обычный 6 2 2 4 2" xfId="1270" xr:uid="{00000000-0005-0000-0000-0000F5020000}"/>
    <cellStyle name="Обычный 6 2 2 5" xfId="722" xr:uid="{00000000-0005-0000-0000-0000F6020000}"/>
    <cellStyle name="Обычный 6 2 2 5 2" xfId="1271" xr:uid="{00000000-0005-0000-0000-0000F7020000}"/>
    <cellStyle name="Обычный 6 2 2 6" xfId="1260" xr:uid="{00000000-0005-0000-0000-0000F8020000}"/>
    <cellStyle name="Обычный 6 2 3" xfId="87" xr:uid="{00000000-0005-0000-0000-0000F9020000}"/>
    <cellStyle name="Обычный 6 2 3 2" xfId="231" xr:uid="{00000000-0005-0000-0000-0000FA020000}"/>
    <cellStyle name="Обычный 6 2 3 2 2" xfId="521" xr:uid="{00000000-0005-0000-0000-0000FB020000}"/>
    <cellStyle name="Обычный 6 2 3 2 2 2" xfId="1274" xr:uid="{00000000-0005-0000-0000-0000FC020000}"/>
    <cellStyle name="Обычный 6 2 3 2 3" xfId="727" xr:uid="{00000000-0005-0000-0000-0000FD020000}"/>
    <cellStyle name="Обычный 6 2 3 2 3 2" xfId="1275" xr:uid="{00000000-0005-0000-0000-0000FE020000}"/>
    <cellStyle name="Обычный 6 2 3 2 4" xfId="1273" xr:uid="{00000000-0005-0000-0000-0000FF020000}"/>
    <cellStyle name="Обычный 6 2 3 3" xfId="383" xr:uid="{00000000-0005-0000-0000-000000030000}"/>
    <cellStyle name="Обычный 6 2 3 3 2" xfId="1276" xr:uid="{00000000-0005-0000-0000-000001030000}"/>
    <cellStyle name="Обычный 6 2 3 4" xfId="726" xr:uid="{00000000-0005-0000-0000-000002030000}"/>
    <cellStyle name="Обычный 6 2 3 4 2" xfId="1277" xr:uid="{00000000-0005-0000-0000-000003030000}"/>
    <cellStyle name="Обычный 6 2 3 5" xfId="1272" xr:uid="{00000000-0005-0000-0000-000004030000}"/>
    <cellStyle name="Обычный 6 2 4" xfId="140" xr:uid="{00000000-0005-0000-0000-000005030000}"/>
    <cellStyle name="Обычный 6 2 4 2" xfId="279" xr:uid="{00000000-0005-0000-0000-000006030000}"/>
    <cellStyle name="Обычный 6 2 4 2 2" xfId="569" xr:uid="{00000000-0005-0000-0000-000007030000}"/>
    <cellStyle name="Обычный 6 2 4 2 2 2" xfId="1280" xr:uid="{00000000-0005-0000-0000-000008030000}"/>
    <cellStyle name="Обычный 6 2 4 2 3" xfId="729" xr:uid="{00000000-0005-0000-0000-000009030000}"/>
    <cellStyle name="Обычный 6 2 4 2 3 2" xfId="1281" xr:uid="{00000000-0005-0000-0000-00000A030000}"/>
    <cellStyle name="Обычный 6 2 4 2 4" xfId="1279" xr:uid="{00000000-0005-0000-0000-00000B030000}"/>
    <cellStyle name="Обычный 6 2 4 3" xfId="431" xr:uid="{00000000-0005-0000-0000-00000C030000}"/>
    <cellStyle name="Обычный 6 2 4 3 2" xfId="1282" xr:uid="{00000000-0005-0000-0000-00000D030000}"/>
    <cellStyle name="Обычный 6 2 4 4" xfId="728" xr:uid="{00000000-0005-0000-0000-00000E030000}"/>
    <cellStyle name="Обычный 6 2 4 4 2" xfId="1283" xr:uid="{00000000-0005-0000-0000-00000F030000}"/>
    <cellStyle name="Обычный 6 2 4 5" xfId="1278" xr:uid="{00000000-0005-0000-0000-000010030000}"/>
    <cellStyle name="Обычный 6 2 5" xfId="171" xr:uid="{00000000-0005-0000-0000-000011030000}"/>
    <cellStyle name="Обычный 6 2 5 2" xfId="461" xr:uid="{00000000-0005-0000-0000-000012030000}"/>
    <cellStyle name="Обычный 6 2 5 2 2" xfId="1285" xr:uid="{00000000-0005-0000-0000-000013030000}"/>
    <cellStyle name="Обычный 6 2 5 3" xfId="730" xr:uid="{00000000-0005-0000-0000-000014030000}"/>
    <cellStyle name="Обычный 6 2 5 3 2" xfId="1286" xr:uid="{00000000-0005-0000-0000-000015030000}"/>
    <cellStyle name="Обычный 6 2 5 4" xfId="1284" xr:uid="{00000000-0005-0000-0000-000016030000}"/>
    <cellStyle name="Обычный 6 2 6" xfId="323" xr:uid="{00000000-0005-0000-0000-000017030000}"/>
    <cellStyle name="Обычный 6 2 6 2" xfId="1287" xr:uid="{00000000-0005-0000-0000-000018030000}"/>
    <cellStyle name="Обычный 6 2 7" xfId="721" xr:uid="{00000000-0005-0000-0000-000019030000}"/>
    <cellStyle name="Обычный 6 2 7 2" xfId="1288" xr:uid="{00000000-0005-0000-0000-00001A030000}"/>
    <cellStyle name="Обычный 6 2 8" xfId="1259" xr:uid="{00000000-0005-0000-0000-00001B030000}"/>
    <cellStyle name="Обычный 6 3" xfId="36" xr:uid="{00000000-0005-0000-0000-00001C030000}"/>
    <cellStyle name="Обычный 6 3 2" xfId="100" xr:uid="{00000000-0005-0000-0000-00001D030000}"/>
    <cellStyle name="Обычный 6 3 2 2" xfId="243" xr:uid="{00000000-0005-0000-0000-00001E030000}"/>
    <cellStyle name="Обычный 6 3 2 2 2" xfId="533" xr:uid="{00000000-0005-0000-0000-00001F030000}"/>
    <cellStyle name="Обычный 6 3 2 2 2 2" xfId="1292" xr:uid="{00000000-0005-0000-0000-000020030000}"/>
    <cellStyle name="Обычный 6 3 2 2 3" xfId="733" xr:uid="{00000000-0005-0000-0000-000021030000}"/>
    <cellStyle name="Обычный 6 3 2 2 3 2" xfId="1293" xr:uid="{00000000-0005-0000-0000-000022030000}"/>
    <cellStyle name="Обычный 6 3 2 2 4" xfId="1291" xr:uid="{00000000-0005-0000-0000-000023030000}"/>
    <cellStyle name="Обычный 6 3 2 3" xfId="395" xr:uid="{00000000-0005-0000-0000-000024030000}"/>
    <cellStyle name="Обычный 6 3 2 3 2" xfId="1294" xr:uid="{00000000-0005-0000-0000-000025030000}"/>
    <cellStyle name="Обычный 6 3 2 4" xfId="732" xr:uid="{00000000-0005-0000-0000-000026030000}"/>
    <cellStyle name="Обычный 6 3 2 4 2" xfId="1295" xr:uid="{00000000-0005-0000-0000-000027030000}"/>
    <cellStyle name="Обычный 6 3 2 5" xfId="1290" xr:uid="{00000000-0005-0000-0000-000028030000}"/>
    <cellStyle name="Обычный 6 3 3" xfId="183" xr:uid="{00000000-0005-0000-0000-000029030000}"/>
    <cellStyle name="Обычный 6 3 3 2" xfId="473" xr:uid="{00000000-0005-0000-0000-00002A030000}"/>
    <cellStyle name="Обычный 6 3 3 2 2" xfId="1297" xr:uid="{00000000-0005-0000-0000-00002B030000}"/>
    <cellStyle name="Обычный 6 3 3 3" xfId="734" xr:uid="{00000000-0005-0000-0000-00002C030000}"/>
    <cellStyle name="Обычный 6 3 3 3 2" xfId="1298" xr:uid="{00000000-0005-0000-0000-00002D030000}"/>
    <cellStyle name="Обычный 6 3 3 4" xfId="1296" xr:uid="{00000000-0005-0000-0000-00002E030000}"/>
    <cellStyle name="Обычный 6 3 4" xfId="335" xr:uid="{00000000-0005-0000-0000-00002F030000}"/>
    <cellStyle name="Обычный 6 3 4 2" xfId="1299" xr:uid="{00000000-0005-0000-0000-000030030000}"/>
    <cellStyle name="Обычный 6 3 5" xfId="731" xr:uid="{00000000-0005-0000-0000-000031030000}"/>
    <cellStyle name="Обычный 6 3 5 2" xfId="1300" xr:uid="{00000000-0005-0000-0000-000032030000}"/>
    <cellStyle name="Обычный 6 3 6" xfId="1289" xr:uid="{00000000-0005-0000-0000-000033030000}"/>
    <cellStyle name="Обычный 6 4" xfId="74" xr:uid="{00000000-0005-0000-0000-000034030000}"/>
    <cellStyle name="Обычный 6 4 2" xfId="219" xr:uid="{00000000-0005-0000-0000-000035030000}"/>
    <cellStyle name="Обычный 6 4 2 2" xfId="509" xr:uid="{00000000-0005-0000-0000-000036030000}"/>
    <cellStyle name="Обычный 6 4 2 2 2" xfId="1303" xr:uid="{00000000-0005-0000-0000-000037030000}"/>
    <cellStyle name="Обычный 6 4 2 3" xfId="736" xr:uid="{00000000-0005-0000-0000-000038030000}"/>
    <cellStyle name="Обычный 6 4 2 3 2" xfId="1304" xr:uid="{00000000-0005-0000-0000-000039030000}"/>
    <cellStyle name="Обычный 6 4 2 4" xfId="1302" xr:uid="{00000000-0005-0000-0000-00003A030000}"/>
    <cellStyle name="Обычный 6 4 3" xfId="371" xr:uid="{00000000-0005-0000-0000-00003B030000}"/>
    <cellStyle name="Обычный 6 4 3 2" xfId="1305" xr:uid="{00000000-0005-0000-0000-00003C030000}"/>
    <cellStyle name="Обычный 6 4 4" xfId="735" xr:uid="{00000000-0005-0000-0000-00003D030000}"/>
    <cellStyle name="Обычный 6 4 4 2" xfId="1306" xr:uid="{00000000-0005-0000-0000-00003E030000}"/>
    <cellStyle name="Обычный 6 4 5" xfId="1301" xr:uid="{00000000-0005-0000-0000-00003F030000}"/>
    <cellStyle name="Обычный 6 5" xfId="62" xr:uid="{00000000-0005-0000-0000-000040030000}"/>
    <cellStyle name="Обычный 6 5 2" xfId="207" xr:uid="{00000000-0005-0000-0000-000041030000}"/>
    <cellStyle name="Обычный 6 5 2 2" xfId="497" xr:uid="{00000000-0005-0000-0000-000042030000}"/>
    <cellStyle name="Обычный 6 5 2 2 2" xfId="1309" xr:uid="{00000000-0005-0000-0000-000043030000}"/>
    <cellStyle name="Обычный 6 5 2 3" xfId="738" xr:uid="{00000000-0005-0000-0000-000044030000}"/>
    <cellStyle name="Обычный 6 5 2 3 2" xfId="1310" xr:uid="{00000000-0005-0000-0000-000045030000}"/>
    <cellStyle name="Обычный 6 5 2 4" xfId="1308" xr:uid="{00000000-0005-0000-0000-000046030000}"/>
    <cellStyle name="Обычный 6 5 3" xfId="359" xr:uid="{00000000-0005-0000-0000-000047030000}"/>
    <cellStyle name="Обычный 6 5 3 2" xfId="1311" xr:uid="{00000000-0005-0000-0000-000048030000}"/>
    <cellStyle name="Обычный 6 5 4" xfId="737" xr:uid="{00000000-0005-0000-0000-000049030000}"/>
    <cellStyle name="Обычный 6 5 4 2" xfId="1312" xr:uid="{00000000-0005-0000-0000-00004A030000}"/>
    <cellStyle name="Обычный 6 5 5" xfId="1307" xr:uid="{00000000-0005-0000-0000-00004B030000}"/>
    <cellStyle name="Обычный 6 6" xfId="127" xr:uid="{00000000-0005-0000-0000-00004C030000}"/>
    <cellStyle name="Обычный 6 6 2" xfId="267" xr:uid="{00000000-0005-0000-0000-00004D030000}"/>
    <cellStyle name="Обычный 6 6 2 2" xfId="557" xr:uid="{00000000-0005-0000-0000-00004E030000}"/>
    <cellStyle name="Обычный 6 6 2 2 2" xfId="1315" xr:uid="{00000000-0005-0000-0000-00004F030000}"/>
    <cellStyle name="Обычный 6 6 2 3" xfId="740" xr:uid="{00000000-0005-0000-0000-000050030000}"/>
    <cellStyle name="Обычный 6 6 2 3 2" xfId="1316" xr:uid="{00000000-0005-0000-0000-000051030000}"/>
    <cellStyle name="Обычный 6 6 2 4" xfId="1314" xr:uid="{00000000-0005-0000-0000-000052030000}"/>
    <cellStyle name="Обычный 6 6 3" xfId="419" xr:uid="{00000000-0005-0000-0000-000053030000}"/>
    <cellStyle name="Обычный 6 6 3 2" xfId="1317" xr:uid="{00000000-0005-0000-0000-000054030000}"/>
    <cellStyle name="Обычный 6 6 4" xfId="739" xr:uid="{00000000-0005-0000-0000-000055030000}"/>
    <cellStyle name="Обычный 6 6 4 2" xfId="1318" xr:uid="{00000000-0005-0000-0000-000056030000}"/>
    <cellStyle name="Обычный 6 6 5" xfId="1313" xr:uid="{00000000-0005-0000-0000-000057030000}"/>
    <cellStyle name="Обычный 6 7" xfId="153" xr:uid="{00000000-0005-0000-0000-000058030000}"/>
    <cellStyle name="Обычный 6 7 2" xfId="291" xr:uid="{00000000-0005-0000-0000-000059030000}"/>
    <cellStyle name="Обычный 6 7 2 2" xfId="581" xr:uid="{00000000-0005-0000-0000-00005A030000}"/>
    <cellStyle name="Обычный 6 7 2 2 2" xfId="1321" xr:uid="{00000000-0005-0000-0000-00005B030000}"/>
    <cellStyle name="Обычный 6 7 2 3" xfId="742" xr:uid="{00000000-0005-0000-0000-00005C030000}"/>
    <cellStyle name="Обычный 6 7 2 3 2" xfId="1322" xr:uid="{00000000-0005-0000-0000-00005D030000}"/>
    <cellStyle name="Обычный 6 7 2 4" xfId="1320" xr:uid="{00000000-0005-0000-0000-00005E030000}"/>
    <cellStyle name="Обычный 6 7 3" xfId="443" xr:uid="{00000000-0005-0000-0000-00005F030000}"/>
    <cellStyle name="Обычный 6 7 3 2" xfId="1323" xr:uid="{00000000-0005-0000-0000-000060030000}"/>
    <cellStyle name="Обычный 6 7 4" xfId="741" xr:uid="{00000000-0005-0000-0000-000061030000}"/>
    <cellStyle name="Обычный 6 7 4 2" xfId="1324" xr:uid="{00000000-0005-0000-0000-000062030000}"/>
    <cellStyle name="Обычный 6 7 5" xfId="1319" xr:uid="{00000000-0005-0000-0000-000063030000}"/>
    <cellStyle name="Обычный 6 8" xfId="159" xr:uid="{00000000-0005-0000-0000-000064030000}"/>
    <cellStyle name="Обычный 6 8 2" xfId="449" xr:uid="{00000000-0005-0000-0000-000065030000}"/>
    <cellStyle name="Обычный 6 8 2 2" xfId="1326" xr:uid="{00000000-0005-0000-0000-000066030000}"/>
    <cellStyle name="Обычный 6 8 3" xfId="743" xr:uid="{00000000-0005-0000-0000-000067030000}"/>
    <cellStyle name="Обычный 6 8 3 2" xfId="1327" xr:uid="{00000000-0005-0000-0000-000068030000}"/>
    <cellStyle name="Обычный 6 8 4" xfId="1325" xr:uid="{00000000-0005-0000-0000-000069030000}"/>
    <cellStyle name="Обычный 6 9" xfId="297" xr:uid="{00000000-0005-0000-0000-00006A030000}"/>
    <cellStyle name="Обычный 6 9 2" xfId="587" xr:uid="{00000000-0005-0000-0000-00006B030000}"/>
    <cellStyle name="Обычный 6 9 2 2" xfId="1329" xr:uid="{00000000-0005-0000-0000-00006C030000}"/>
    <cellStyle name="Обычный 6 9 3" xfId="744" xr:uid="{00000000-0005-0000-0000-00006D030000}"/>
    <cellStyle name="Обычный 6 9 3 2" xfId="1330" xr:uid="{00000000-0005-0000-0000-00006E030000}"/>
    <cellStyle name="Обычный 6 9 4" xfId="1328" xr:uid="{00000000-0005-0000-0000-00006F030000}"/>
    <cellStyle name="Обычный 7" xfId="597" xr:uid="{00000000-0005-0000-0000-000070030000}"/>
    <cellStyle name="Обычный 7 2" xfId="1331" xr:uid="{00000000-0005-0000-0000-000071030000}"/>
    <cellStyle name="Обычный 8" xfId="1760" xr:uid="{00000000-0005-0000-0000-000072030000}"/>
    <cellStyle name="Процентный" xfId="898" builtinId="5"/>
    <cellStyle name="Процентный 2" xfId="895" xr:uid="{00000000-0005-0000-0000-000074030000}"/>
    <cellStyle name="Процентный 2 2" xfId="3" xr:uid="{00000000-0005-0000-0000-000075030000}"/>
    <cellStyle name="Процентный 2 3" xfId="896" xr:uid="{00000000-0005-0000-0000-000076030000}"/>
    <cellStyle name="Финансовый 2" xfId="8" xr:uid="{00000000-0005-0000-0000-000077030000}"/>
    <cellStyle name="Финансовый 2 10" xfId="312" xr:uid="{00000000-0005-0000-0000-000078030000}"/>
    <cellStyle name="Финансовый 2 10 2" xfId="1332" xr:uid="{00000000-0005-0000-0000-000079030000}"/>
    <cellStyle name="Финансовый 2 11" xfId="604" xr:uid="{00000000-0005-0000-0000-00007A030000}"/>
    <cellStyle name="Финансовый 2 12" xfId="890" xr:uid="{00000000-0005-0000-0000-00007B030000}"/>
    <cellStyle name="Финансовый 2 2" xfId="24" xr:uid="{00000000-0005-0000-0000-00007C030000}"/>
    <cellStyle name="Финансовый 2 2 2" xfId="50" xr:uid="{00000000-0005-0000-0000-00007D030000}"/>
    <cellStyle name="Финансовый 2 2 2 2" xfId="114" xr:uid="{00000000-0005-0000-0000-00007E030000}"/>
    <cellStyle name="Финансовый 2 2 2 2 2" xfId="256" xr:uid="{00000000-0005-0000-0000-00007F030000}"/>
    <cellStyle name="Финансовый 2 2 2 2 2 2" xfId="546" xr:uid="{00000000-0005-0000-0000-000080030000}"/>
    <cellStyle name="Финансовый 2 2 2 2 2 2 2" xfId="1337" xr:uid="{00000000-0005-0000-0000-000081030000}"/>
    <cellStyle name="Финансовый 2 2 2 2 2 3" xfId="748" xr:uid="{00000000-0005-0000-0000-000082030000}"/>
    <cellStyle name="Финансовый 2 2 2 2 2 3 2" xfId="1338" xr:uid="{00000000-0005-0000-0000-000083030000}"/>
    <cellStyle name="Финансовый 2 2 2 2 2 4" xfId="1336" xr:uid="{00000000-0005-0000-0000-000084030000}"/>
    <cellStyle name="Финансовый 2 2 2 2 3" xfId="408" xr:uid="{00000000-0005-0000-0000-000085030000}"/>
    <cellStyle name="Финансовый 2 2 2 2 3 2" xfId="1339" xr:uid="{00000000-0005-0000-0000-000086030000}"/>
    <cellStyle name="Финансовый 2 2 2 2 4" xfId="747" xr:uid="{00000000-0005-0000-0000-000087030000}"/>
    <cellStyle name="Финансовый 2 2 2 2 4 2" xfId="1340" xr:uid="{00000000-0005-0000-0000-000088030000}"/>
    <cellStyle name="Финансовый 2 2 2 2 5" xfId="1335" xr:uid="{00000000-0005-0000-0000-000089030000}"/>
    <cellStyle name="Финансовый 2 2 2 3" xfId="196" xr:uid="{00000000-0005-0000-0000-00008A030000}"/>
    <cellStyle name="Финансовый 2 2 2 3 2" xfId="486" xr:uid="{00000000-0005-0000-0000-00008B030000}"/>
    <cellStyle name="Финансовый 2 2 2 3 2 2" xfId="1342" xr:uid="{00000000-0005-0000-0000-00008C030000}"/>
    <cellStyle name="Финансовый 2 2 2 3 3" xfId="749" xr:uid="{00000000-0005-0000-0000-00008D030000}"/>
    <cellStyle name="Финансовый 2 2 2 3 3 2" xfId="1343" xr:uid="{00000000-0005-0000-0000-00008E030000}"/>
    <cellStyle name="Финансовый 2 2 2 3 4" xfId="1341" xr:uid="{00000000-0005-0000-0000-00008F030000}"/>
    <cellStyle name="Финансовый 2 2 2 4" xfId="348" xr:uid="{00000000-0005-0000-0000-000090030000}"/>
    <cellStyle name="Финансовый 2 2 2 4 2" xfId="1344" xr:uid="{00000000-0005-0000-0000-000091030000}"/>
    <cellStyle name="Финансовый 2 2 2 5" xfId="746" xr:uid="{00000000-0005-0000-0000-000092030000}"/>
    <cellStyle name="Финансовый 2 2 2 5 2" xfId="1345" xr:uid="{00000000-0005-0000-0000-000093030000}"/>
    <cellStyle name="Финансовый 2 2 2 6" xfId="1334" xr:uid="{00000000-0005-0000-0000-000094030000}"/>
    <cellStyle name="Финансовый 2 2 3" xfId="88" xr:uid="{00000000-0005-0000-0000-000095030000}"/>
    <cellStyle name="Финансовый 2 2 3 2" xfId="232" xr:uid="{00000000-0005-0000-0000-000096030000}"/>
    <cellStyle name="Финансовый 2 2 3 2 2" xfId="522" xr:uid="{00000000-0005-0000-0000-000097030000}"/>
    <cellStyle name="Финансовый 2 2 3 2 2 2" xfId="1348" xr:uid="{00000000-0005-0000-0000-000098030000}"/>
    <cellStyle name="Финансовый 2 2 3 2 3" xfId="751" xr:uid="{00000000-0005-0000-0000-000099030000}"/>
    <cellStyle name="Финансовый 2 2 3 2 3 2" xfId="1349" xr:uid="{00000000-0005-0000-0000-00009A030000}"/>
    <cellStyle name="Финансовый 2 2 3 2 4" xfId="1347" xr:uid="{00000000-0005-0000-0000-00009B030000}"/>
    <cellStyle name="Финансовый 2 2 3 3" xfId="384" xr:uid="{00000000-0005-0000-0000-00009C030000}"/>
    <cellStyle name="Финансовый 2 2 3 3 2" xfId="1350" xr:uid="{00000000-0005-0000-0000-00009D030000}"/>
    <cellStyle name="Финансовый 2 2 3 4" xfId="750" xr:uid="{00000000-0005-0000-0000-00009E030000}"/>
    <cellStyle name="Финансовый 2 2 3 4 2" xfId="1351" xr:uid="{00000000-0005-0000-0000-00009F030000}"/>
    <cellStyle name="Финансовый 2 2 3 5" xfId="1346" xr:uid="{00000000-0005-0000-0000-0000A0030000}"/>
    <cellStyle name="Финансовый 2 2 4" xfId="141" xr:uid="{00000000-0005-0000-0000-0000A1030000}"/>
    <cellStyle name="Финансовый 2 2 4 2" xfId="280" xr:uid="{00000000-0005-0000-0000-0000A2030000}"/>
    <cellStyle name="Финансовый 2 2 4 2 2" xfId="570" xr:uid="{00000000-0005-0000-0000-0000A3030000}"/>
    <cellStyle name="Финансовый 2 2 4 2 2 2" xfId="1354" xr:uid="{00000000-0005-0000-0000-0000A4030000}"/>
    <cellStyle name="Финансовый 2 2 4 2 3" xfId="753" xr:uid="{00000000-0005-0000-0000-0000A5030000}"/>
    <cellStyle name="Финансовый 2 2 4 2 3 2" xfId="1355" xr:uid="{00000000-0005-0000-0000-0000A6030000}"/>
    <cellStyle name="Финансовый 2 2 4 2 4" xfId="1353" xr:uid="{00000000-0005-0000-0000-0000A7030000}"/>
    <cellStyle name="Финансовый 2 2 4 3" xfId="432" xr:uid="{00000000-0005-0000-0000-0000A8030000}"/>
    <cellStyle name="Финансовый 2 2 4 3 2" xfId="1356" xr:uid="{00000000-0005-0000-0000-0000A9030000}"/>
    <cellStyle name="Финансовый 2 2 4 4" xfId="752" xr:uid="{00000000-0005-0000-0000-0000AA030000}"/>
    <cellStyle name="Финансовый 2 2 4 4 2" xfId="1357" xr:uid="{00000000-0005-0000-0000-0000AB030000}"/>
    <cellStyle name="Финансовый 2 2 4 5" xfId="1352" xr:uid="{00000000-0005-0000-0000-0000AC030000}"/>
    <cellStyle name="Финансовый 2 2 5" xfId="172" xr:uid="{00000000-0005-0000-0000-0000AD030000}"/>
    <cellStyle name="Финансовый 2 2 5 2" xfId="462" xr:uid="{00000000-0005-0000-0000-0000AE030000}"/>
    <cellStyle name="Финансовый 2 2 5 2 2" xfId="1359" xr:uid="{00000000-0005-0000-0000-0000AF030000}"/>
    <cellStyle name="Финансовый 2 2 5 3" xfId="754" xr:uid="{00000000-0005-0000-0000-0000B0030000}"/>
    <cellStyle name="Финансовый 2 2 5 3 2" xfId="1360" xr:uid="{00000000-0005-0000-0000-0000B1030000}"/>
    <cellStyle name="Финансовый 2 2 5 4" xfId="1358" xr:uid="{00000000-0005-0000-0000-0000B2030000}"/>
    <cellStyle name="Финансовый 2 2 6" xfId="324" xr:uid="{00000000-0005-0000-0000-0000B3030000}"/>
    <cellStyle name="Финансовый 2 2 6 2" xfId="1361" xr:uid="{00000000-0005-0000-0000-0000B4030000}"/>
    <cellStyle name="Финансовый 2 2 7" xfId="745" xr:uid="{00000000-0005-0000-0000-0000B5030000}"/>
    <cellStyle name="Финансовый 2 2 7 2" xfId="1362" xr:uid="{00000000-0005-0000-0000-0000B6030000}"/>
    <cellStyle name="Финансовый 2 2 8" xfId="894" xr:uid="{00000000-0005-0000-0000-0000B7030000}"/>
    <cellStyle name="Финансовый 2 2 9" xfId="1333" xr:uid="{00000000-0005-0000-0000-0000B8030000}"/>
    <cellStyle name="Финансовый 2 3" xfId="37" xr:uid="{00000000-0005-0000-0000-0000B9030000}"/>
    <cellStyle name="Финансовый 2 3 2" xfId="101" xr:uid="{00000000-0005-0000-0000-0000BA030000}"/>
    <cellStyle name="Финансовый 2 3 2 2" xfId="244" xr:uid="{00000000-0005-0000-0000-0000BB030000}"/>
    <cellStyle name="Финансовый 2 3 2 2 2" xfId="534" xr:uid="{00000000-0005-0000-0000-0000BC030000}"/>
    <cellStyle name="Финансовый 2 3 2 2 2 2" xfId="1366" xr:uid="{00000000-0005-0000-0000-0000BD030000}"/>
    <cellStyle name="Финансовый 2 3 2 2 3" xfId="757" xr:uid="{00000000-0005-0000-0000-0000BE030000}"/>
    <cellStyle name="Финансовый 2 3 2 2 3 2" xfId="1367" xr:uid="{00000000-0005-0000-0000-0000BF030000}"/>
    <cellStyle name="Финансовый 2 3 2 2 4" xfId="1365" xr:uid="{00000000-0005-0000-0000-0000C0030000}"/>
    <cellStyle name="Финансовый 2 3 2 3" xfId="396" xr:uid="{00000000-0005-0000-0000-0000C1030000}"/>
    <cellStyle name="Финансовый 2 3 2 3 2" xfId="1368" xr:uid="{00000000-0005-0000-0000-0000C2030000}"/>
    <cellStyle name="Финансовый 2 3 2 4" xfId="756" xr:uid="{00000000-0005-0000-0000-0000C3030000}"/>
    <cellStyle name="Финансовый 2 3 2 4 2" xfId="1369" xr:uid="{00000000-0005-0000-0000-0000C4030000}"/>
    <cellStyle name="Финансовый 2 3 2 5" xfId="1364" xr:uid="{00000000-0005-0000-0000-0000C5030000}"/>
    <cellStyle name="Финансовый 2 3 3" xfId="184" xr:uid="{00000000-0005-0000-0000-0000C6030000}"/>
    <cellStyle name="Финансовый 2 3 3 2" xfId="474" xr:uid="{00000000-0005-0000-0000-0000C7030000}"/>
    <cellStyle name="Финансовый 2 3 3 2 2" xfId="1371" xr:uid="{00000000-0005-0000-0000-0000C8030000}"/>
    <cellStyle name="Финансовый 2 3 3 3" xfId="758" xr:uid="{00000000-0005-0000-0000-0000C9030000}"/>
    <cellStyle name="Финансовый 2 3 3 3 2" xfId="1372" xr:uid="{00000000-0005-0000-0000-0000CA030000}"/>
    <cellStyle name="Финансовый 2 3 3 4" xfId="1370" xr:uid="{00000000-0005-0000-0000-0000CB030000}"/>
    <cellStyle name="Финансовый 2 3 4" xfId="336" xr:uid="{00000000-0005-0000-0000-0000CC030000}"/>
    <cellStyle name="Финансовый 2 3 4 2" xfId="1373" xr:uid="{00000000-0005-0000-0000-0000CD030000}"/>
    <cellStyle name="Финансовый 2 3 5" xfId="755" xr:uid="{00000000-0005-0000-0000-0000CE030000}"/>
    <cellStyle name="Финансовый 2 3 5 2" xfId="1374" xr:uid="{00000000-0005-0000-0000-0000CF030000}"/>
    <cellStyle name="Финансовый 2 3 6" xfId="1363" xr:uid="{00000000-0005-0000-0000-0000D0030000}"/>
    <cellStyle name="Финансовый 2 4" xfId="75" xr:uid="{00000000-0005-0000-0000-0000D1030000}"/>
    <cellStyle name="Финансовый 2 4 2" xfId="220" xr:uid="{00000000-0005-0000-0000-0000D2030000}"/>
    <cellStyle name="Финансовый 2 4 2 2" xfId="510" xr:uid="{00000000-0005-0000-0000-0000D3030000}"/>
    <cellStyle name="Финансовый 2 4 2 2 2" xfId="1377" xr:uid="{00000000-0005-0000-0000-0000D4030000}"/>
    <cellStyle name="Финансовый 2 4 2 3" xfId="760" xr:uid="{00000000-0005-0000-0000-0000D5030000}"/>
    <cellStyle name="Финансовый 2 4 2 3 2" xfId="1378" xr:uid="{00000000-0005-0000-0000-0000D6030000}"/>
    <cellStyle name="Финансовый 2 4 2 4" xfId="1376" xr:uid="{00000000-0005-0000-0000-0000D7030000}"/>
    <cellStyle name="Финансовый 2 4 3" xfId="372" xr:uid="{00000000-0005-0000-0000-0000D8030000}"/>
    <cellStyle name="Финансовый 2 4 3 2" xfId="1379" xr:uid="{00000000-0005-0000-0000-0000D9030000}"/>
    <cellStyle name="Финансовый 2 4 4" xfId="759" xr:uid="{00000000-0005-0000-0000-0000DA030000}"/>
    <cellStyle name="Финансовый 2 4 4 2" xfId="1380" xr:uid="{00000000-0005-0000-0000-0000DB030000}"/>
    <cellStyle name="Финансовый 2 4 5" xfId="1375" xr:uid="{00000000-0005-0000-0000-0000DC030000}"/>
    <cellStyle name="Финансовый 2 5" xfId="63" xr:uid="{00000000-0005-0000-0000-0000DD030000}"/>
    <cellStyle name="Финансовый 2 5 2" xfId="208" xr:uid="{00000000-0005-0000-0000-0000DE030000}"/>
    <cellStyle name="Финансовый 2 5 2 2" xfId="498" xr:uid="{00000000-0005-0000-0000-0000DF030000}"/>
    <cellStyle name="Финансовый 2 5 2 2 2" xfId="1383" xr:uid="{00000000-0005-0000-0000-0000E0030000}"/>
    <cellStyle name="Финансовый 2 5 2 3" xfId="762" xr:uid="{00000000-0005-0000-0000-0000E1030000}"/>
    <cellStyle name="Финансовый 2 5 2 3 2" xfId="1384" xr:uid="{00000000-0005-0000-0000-0000E2030000}"/>
    <cellStyle name="Финансовый 2 5 2 4" xfId="1382" xr:uid="{00000000-0005-0000-0000-0000E3030000}"/>
    <cellStyle name="Финансовый 2 5 3" xfId="360" xr:uid="{00000000-0005-0000-0000-0000E4030000}"/>
    <cellStyle name="Финансовый 2 5 3 2" xfId="1385" xr:uid="{00000000-0005-0000-0000-0000E5030000}"/>
    <cellStyle name="Финансовый 2 5 4" xfId="761" xr:uid="{00000000-0005-0000-0000-0000E6030000}"/>
    <cellStyle name="Финансовый 2 5 4 2" xfId="1386" xr:uid="{00000000-0005-0000-0000-0000E7030000}"/>
    <cellStyle name="Финансовый 2 5 5" xfId="1381" xr:uid="{00000000-0005-0000-0000-0000E8030000}"/>
    <cellStyle name="Финансовый 2 6" xfId="128" xr:uid="{00000000-0005-0000-0000-0000E9030000}"/>
    <cellStyle name="Финансовый 2 6 2" xfId="268" xr:uid="{00000000-0005-0000-0000-0000EA030000}"/>
    <cellStyle name="Финансовый 2 6 2 2" xfId="558" xr:uid="{00000000-0005-0000-0000-0000EB030000}"/>
    <cellStyle name="Финансовый 2 6 2 2 2" xfId="1389" xr:uid="{00000000-0005-0000-0000-0000EC030000}"/>
    <cellStyle name="Финансовый 2 6 2 3" xfId="764" xr:uid="{00000000-0005-0000-0000-0000ED030000}"/>
    <cellStyle name="Финансовый 2 6 2 3 2" xfId="1390" xr:uid="{00000000-0005-0000-0000-0000EE030000}"/>
    <cellStyle name="Финансовый 2 6 2 4" xfId="1388" xr:uid="{00000000-0005-0000-0000-0000EF030000}"/>
    <cellStyle name="Финансовый 2 6 3" xfId="420" xr:uid="{00000000-0005-0000-0000-0000F0030000}"/>
    <cellStyle name="Финансовый 2 6 3 2" xfId="1391" xr:uid="{00000000-0005-0000-0000-0000F1030000}"/>
    <cellStyle name="Финансовый 2 6 4" xfId="763" xr:uid="{00000000-0005-0000-0000-0000F2030000}"/>
    <cellStyle name="Финансовый 2 6 4 2" xfId="1392" xr:uid="{00000000-0005-0000-0000-0000F3030000}"/>
    <cellStyle name="Финансовый 2 6 5" xfId="1387" xr:uid="{00000000-0005-0000-0000-0000F4030000}"/>
    <cellStyle name="Финансовый 2 7" xfId="154" xr:uid="{00000000-0005-0000-0000-0000F5030000}"/>
    <cellStyle name="Финансовый 2 7 2" xfId="292" xr:uid="{00000000-0005-0000-0000-0000F6030000}"/>
    <cellStyle name="Финансовый 2 7 2 2" xfId="582" xr:uid="{00000000-0005-0000-0000-0000F7030000}"/>
    <cellStyle name="Финансовый 2 7 2 2 2" xfId="1395" xr:uid="{00000000-0005-0000-0000-0000F8030000}"/>
    <cellStyle name="Финансовый 2 7 2 3" xfId="766" xr:uid="{00000000-0005-0000-0000-0000F9030000}"/>
    <cellStyle name="Финансовый 2 7 2 3 2" xfId="1396" xr:uid="{00000000-0005-0000-0000-0000FA030000}"/>
    <cellStyle name="Финансовый 2 7 2 4" xfId="1394" xr:uid="{00000000-0005-0000-0000-0000FB030000}"/>
    <cellStyle name="Финансовый 2 7 3" xfId="444" xr:uid="{00000000-0005-0000-0000-0000FC030000}"/>
    <cellStyle name="Финансовый 2 7 3 2" xfId="1397" xr:uid="{00000000-0005-0000-0000-0000FD030000}"/>
    <cellStyle name="Финансовый 2 7 4" xfId="765" xr:uid="{00000000-0005-0000-0000-0000FE030000}"/>
    <cellStyle name="Финансовый 2 7 4 2" xfId="1398" xr:uid="{00000000-0005-0000-0000-0000FF030000}"/>
    <cellStyle name="Финансовый 2 7 5" xfId="1393" xr:uid="{00000000-0005-0000-0000-000000040000}"/>
    <cellStyle name="Финансовый 2 8" xfId="160" xr:uid="{00000000-0005-0000-0000-000001040000}"/>
    <cellStyle name="Финансовый 2 8 2" xfId="450" xr:uid="{00000000-0005-0000-0000-000002040000}"/>
    <cellStyle name="Финансовый 2 8 2 2" xfId="1400" xr:uid="{00000000-0005-0000-0000-000003040000}"/>
    <cellStyle name="Финансовый 2 8 3" xfId="767" xr:uid="{00000000-0005-0000-0000-000004040000}"/>
    <cellStyle name="Финансовый 2 8 3 2" xfId="1401" xr:uid="{00000000-0005-0000-0000-000005040000}"/>
    <cellStyle name="Финансовый 2 8 4" xfId="1399" xr:uid="{00000000-0005-0000-0000-000006040000}"/>
    <cellStyle name="Финансовый 2 9" xfId="298" xr:uid="{00000000-0005-0000-0000-000007040000}"/>
    <cellStyle name="Финансовый 2 9 2" xfId="588" xr:uid="{00000000-0005-0000-0000-000008040000}"/>
    <cellStyle name="Финансовый 2 9 2 2" xfId="1403" xr:uid="{00000000-0005-0000-0000-000009040000}"/>
    <cellStyle name="Финансовый 2 9 3" xfId="768" xr:uid="{00000000-0005-0000-0000-00000A040000}"/>
    <cellStyle name="Финансовый 2 9 3 2" xfId="1404" xr:uid="{00000000-0005-0000-0000-00000B040000}"/>
    <cellStyle name="Финансовый 2 9 4" xfId="1402" xr:uid="{00000000-0005-0000-0000-00000C040000}"/>
    <cellStyle name="Финансовый 3" xfId="6" xr:uid="{00000000-0005-0000-0000-00000D040000}"/>
    <cellStyle name="Финансовый 3 10" xfId="126" xr:uid="{00000000-0005-0000-0000-00000E040000}"/>
    <cellStyle name="Финансовый 3 10 2" xfId="266" xr:uid="{00000000-0005-0000-0000-00000F040000}"/>
    <cellStyle name="Финансовый 3 10 2 2" xfId="556" xr:uid="{00000000-0005-0000-0000-000010040000}"/>
    <cellStyle name="Финансовый 3 10 2 2 2" xfId="1407" xr:uid="{00000000-0005-0000-0000-000011040000}"/>
    <cellStyle name="Финансовый 3 10 2 3" xfId="771" xr:uid="{00000000-0005-0000-0000-000012040000}"/>
    <cellStyle name="Финансовый 3 10 2 3 2" xfId="1408" xr:uid="{00000000-0005-0000-0000-000013040000}"/>
    <cellStyle name="Финансовый 3 10 2 4" xfId="1406" xr:uid="{00000000-0005-0000-0000-000014040000}"/>
    <cellStyle name="Финансовый 3 10 3" xfId="418" xr:uid="{00000000-0005-0000-0000-000015040000}"/>
    <cellStyle name="Финансовый 3 10 3 2" xfId="1409" xr:uid="{00000000-0005-0000-0000-000016040000}"/>
    <cellStyle name="Финансовый 3 10 4" xfId="770" xr:uid="{00000000-0005-0000-0000-000017040000}"/>
    <cellStyle name="Финансовый 3 10 4 2" xfId="1410" xr:uid="{00000000-0005-0000-0000-000018040000}"/>
    <cellStyle name="Финансовый 3 10 5" xfId="1405" xr:uid="{00000000-0005-0000-0000-000019040000}"/>
    <cellStyle name="Финансовый 3 11" xfId="152" xr:uid="{00000000-0005-0000-0000-00001A040000}"/>
    <cellStyle name="Финансовый 3 11 2" xfId="290" xr:uid="{00000000-0005-0000-0000-00001B040000}"/>
    <cellStyle name="Финансовый 3 11 2 2" xfId="580" xr:uid="{00000000-0005-0000-0000-00001C040000}"/>
    <cellStyle name="Финансовый 3 11 2 2 2" xfId="1413" xr:uid="{00000000-0005-0000-0000-00001D040000}"/>
    <cellStyle name="Финансовый 3 11 2 3" xfId="773" xr:uid="{00000000-0005-0000-0000-00001E040000}"/>
    <cellStyle name="Финансовый 3 11 2 3 2" xfId="1414" xr:uid="{00000000-0005-0000-0000-00001F040000}"/>
    <cellStyle name="Финансовый 3 11 2 4" xfId="1412" xr:uid="{00000000-0005-0000-0000-000020040000}"/>
    <cellStyle name="Финансовый 3 11 3" xfId="442" xr:uid="{00000000-0005-0000-0000-000021040000}"/>
    <cellStyle name="Финансовый 3 11 3 2" xfId="1415" xr:uid="{00000000-0005-0000-0000-000022040000}"/>
    <cellStyle name="Финансовый 3 11 4" xfId="772" xr:uid="{00000000-0005-0000-0000-000023040000}"/>
    <cellStyle name="Финансовый 3 11 4 2" xfId="1416" xr:uid="{00000000-0005-0000-0000-000024040000}"/>
    <cellStyle name="Финансовый 3 11 5" xfId="1411" xr:uid="{00000000-0005-0000-0000-000025040000}"/>
    <cellStyle name="Финансовый 3 12" xfId="158" xr:uid="{00000000-0005-0000-0000-000026040000}"/>
    <cellStyle name="Финансовый 3 12 2" xfId="448" xr:uid="{00000000-0005-0000-0000-000027040000}"/>
    <cellStyle name="Финансовый 3 12 2 2" xfId="1418" xr:uid="{00000000-0005-0000-0000-000028040000}"/>
    <cellStyle name="Финансовый 3 12 3" xfId="774" xr:uid="{00000000-0005-0000-0000-000029040000}"/>
    <cellStyle name="Финансовый 3 12 3 2" xfId="1419" xr:uid="{00000000-0005-0000-0000-00002A040000}"/>
    <cellStyle name="Финансовый 3 12 4" xfId="1417" xr:uid="{00000000-0005-0000-0000-00002B040000}"/>
    <cellStyle name="Финансовый 3 13" xfId="296" xr:uid="{00000000-0005-0000-0000-00002C040000}"/>
    <cellStyle name="Финансовый 3 13 2" xfId="586" xr:uid="{00000000-0005-0000-0000-00002D040000}"/>
    <cellStyle name="Финансовый 3 13 2 2" xfId="1421" xr:uid="{00000000-0005-0000-0000-00002E040000}"/>
    <cellStyle name="Финансовый 3 13 3" xfId="775" xr:uid="{00000000-0005-0000-0000-00002F040000}"/>
    <cellStyle name="Финансовый 3 13 3 2" xfId="1422" xr:uid="{00000000-0005-0000-0000-000030040000}"/>
    <cellStyle name="Финансовый 3 13 4" xfId="1420" xr:uid="{00000000-0005-0000-0000-000031040000}"/>
    <cellStyle name="Финансовый 3 14" xfId="310" xr:uid="{00000000-0005-0000-0000-000032040000}"/>
    <cellStyle name="Финансовый 3 14 2" xfId="1423" xr:uid="{00000000-0005-0000-0000-000033040000}"/>
    <cellStyle name="Финансовый 3 15" xfId="769" xr:uid="{00000000-0005-0000-0000-000034040000}"/>
    <cellStyle name="Финансовый 3 15 2" xfId="1424" xr:uid="{00000000-0005-0000-0000-000035040000}"/>
    <cellStyle name="Финансовый 3 16" xfId="888" xr:uid="{00000000-0005-0000-0000-000036040000}"/>
    <cellStyle name="Финансовый 3 2" xfId="12" xr:uid="{00000000-0005-0000-0000-000037040000}"/>
    <cellStyle name="Финансовый 3 2 10" xfId="776" xr:uid="{00000000-0005-0000-0000-000038040000}"/>
    <cellStyle name="Финансовый 3 2 10 2" xfId="1426" xr:uid="{00000000-0005-0000-0000-000039040000}"/>
    <cellStyle name="Финансовый 3 2 11" xfId="1425" xr:uid="{00000000-0005-0000-0000-00003A040000}"/>
    <cellStyle name="Финансовый 3 2 2" xfId="26" xr:uid="{00000000-0005-0000-0000-00003B040000}"/>
    <cellStyle name="Финансовый 3 2 2 2" xfId="52" xr:uid="{00000000-0005-0000-0000-00003C040000}"/>
    <cellStyle name="Финансовый 3 2 2 2 2" xfId="116" xr:uid="{00000000-0005-0000-0000-00003D040000}"/>
    <cellStyle name="Финансовый 3 2 2 2 2 2" xfId="258" xr:uid="{00000000-0005-0000-0000-00003E040000}"/>
    <cellStyle name="Финансовый 3 2 2 2 2 2 2" xfId="548" xr:uid="{00000000-0005-0000-0000-00003F040000}"/>
    <cellStyle name="Финансовый 3 2 2 2 2 2 2 2" xfId="1431" xr:uid="{00000000-0005-0000-0000-000040040000}"/>
    <cellStyle name="Финансовый 3 2 2 2 2 2 3" xfId="780" xr:uid="{00000000-0005-0000-0000-000041040000}"/>
    <cellStyle name="Финансовый 3 2 2 2 2 2 3 2" xfId="1432" xr:uid="{00000000-0005-0000-0000-000042040000}"/>
    <cellStyle name="Финансовый 3 2 2 2 2 2 4" xfId="1430" xr:uid="{00000000-0005-0000-0000-000043040000}"/>
    <cellStyle name="Финансовый 3 2 2 2 2 3" xfId="410" xr:uid="{00000000-0005-0000-0000-000044040000}"/>
    <cellStyle name="Финансовый 3 2 2 2 2 3 2" xfId="1433" xr:uid="{00000000-0005-0000-0000-000045040000}"/>
    <cellStyle name="Финансовый 3 2 2 2 2 4" xfId="779" xr:uid="{00000000-0005-0000-0000-000046040000}"/>
    <cellStyle name="Финансовый 3 2 2 2 2 4 2" xfId="1434" xr:uid="{00000000-0005-0000-0000-000047040000}"/>
    <cellStyle name="Финансовый 3 2 2 2 2 5" xfId="1429" xr:uid="{00000000-0005-0000-0000-000048040000}"/>
    <cellStyle name="Финансовый 3 2 2 2 3" xfId="198" xr:uid="{00000000-0005-0000-0000-000049040000}"/>
    <cellStyle name="Финансовый 3 2 2 2 3 2" xfId="488" xr:uid="{00000000-0005-0000-0000-00004A040000}"/>
    <cellStyle name="Финансовый 3 2 2 2 3 2 2" xfId="1436" xr:uid="{00000000-0005-0000-0000-00004B040000}"/>
    <cellStyle name="Финансовый 3 2 2 2 3 3" xfId="781" xr:uid="{00000000-0005-0000-0000-00004C040000}"/>
    <cellStyle name="Финансовый 3 2 2 2 3 3 2" xfId="1437" xr:uid="{00000000-0005-0000-0000-00004D040000}"/>
    <cellStyle name="Финансовый 3 2 2 2 3 4" xfId="1435" xr:uid="{00000000-0005-0000-0000-00004E040000}"/>
    <cellStyle name="Финансовый 3 2 2 2 4" xfId="350" xr:uid="{00000000-0005-0000-0000-00004F040000}"/>
    <cellStyle name="Финансовый 3 2 2 2 4 2" xfId="1438" xr:uid="{00000000-0005-0000-0000-000050040000}"/>
    <cellStyle name="Финансовый 3 2 2 2 5" xfId="778" xr:uid="{00000000-0005-0000-0000-000051040000}"/>
    <cellStyle name="Финансовый 3 2 2 2 5 2" xfId="1439" xr:uid="{00000000-0005-0000-0000-000052040000}"/>
    <cellStyle name="Финансовый 3 2 2 2 6" xfId="1428" xr:uid="{00000000-0005-0000-0000-000053040000}"/>
    <cellStyle name="Финансовый 3 2 2 3" xfId="90" xr:uid="{00000000-0005-0000-0000-000054040000}"/>
    <cellStyle name="Финансовый 3 2 2 3 2" xfId="234" xr:uid="{00000000-0005-0000-0000-000055040000}"/>
    <cellStyle name="Финансовый 3 2 2 3 2 2" xfId="524" xr:uid="{00000000-0005-0000-0000-000056040000}"/>
    <cellStyle name="Финансовый 3 2 2 3 2 2 2" xfId="1442" xr:uid="{00000000-0005-0000-0000-000057040000}"/>
    <cellStyle name="Финансовый 3 2 2 3 2 3" xfId="783" xr:uid="{00000000-0005-0000-0000-000058040000}"/>
    <cellStyle name="Финансовый 3 2 2 3 2 3 2" xfId="1443" xr:uid="{00000000-0005-0000-0000-000059040000}"/>
    <cellStyle name="Финансовый 3 2 2 3 2 4" xfId="1441" xr:uid="{00000000-0005-0000-0000-00005A040000}"/>
    <cellStyle name="Финансовый 3 2 2 3 3" xfId="386" xr:uid="{00000000-0005-0000-0000-00005B040000}"/>
    <cellStyle name="Финансовый 3 2 2 3 3 2" xfId="1444" xr:uid="{00000000-0005-0000-0000-00005C040000}"/>
    <cellStyle name="Финансовый 3 2 2 3 4" xfId="782" xr:uid="{00000000-0005-0000-0000-00005D040000}"/>
    <cellStyle name="Финансовый 3 2 2 3 4 2" xfId="1445" xr:uid="{00000000-0005-0000-0000-00005E040000}"/>
    <cellStyle name="Финансовый 3 2 2 3 5" xfId="1440" xr:uid="{00000000-0005-0000-0000-00005F040000}"/>
    <cellStyle name="Финансовый 3 2 2 4" xfId="143" xr:uid="{00000000-0005-0000-0000-000060040000}"/>
    <cellStyle name="Финансовый 3 2 2 4 2" xfId="282" xr:uid="{00000000-0005-0000-0000-000061040000}"/>
    <cellStyle name="Финансовый 3 2 2 4 2 2" xfId="572" xr:uid="{00000000-0005-0000-0000-000062040000}"/>
    <cellStyle name="Финансовый 3 2 2 4 2 2 2" xfId="1448" xr:uid="{00000000-0005-0000-0000-000063040000}"/>
    <cellStyle name="Финансовый 3 2 2 4 2 3" xfId="785" xr:uid="{00000000-0005-0000-0000-000064040000}"/>
    <cellStyle name="Финансовый 3 2 2 4 2 3 2" xfId="1449" xr:uid="{00000000-0005-0000-0000-000065040000}"/>
    <cellStyle name="Финансовый 3 2 2 4 2 4" xfId="1447" xr:uid="{00000000-0005-0000-0000-000066040000}"/>
    <cellStyle name="Финансовый 3 2 2 4 3" xfId="434" xr:uid="{00000000-0005-0000-0000-000067040000}"/>
    <cellStyle name="Финансовый 3 2 2 4 3 2" xfId="1450" xr:uid="{00000000-0005-0000-0000-000068040000}"/>
    <cellStyle name="Финансовый 3 2 2 4 4" xfId="784" xr:uid="{00000000-0005-0000-0000-000069040000}"/>
    <cellStyle name="Финансовый 3 2 2 4 4 2" xfId="1451" xr:uid="{00000000-0005-0000-0000-00006A040000}"/>
    <cellStyle name="Финансовый 3 2 2 4 5" xfId="1446" xr:uid="{00000000-0005-0000-0000-00006B040000}"/>
    <cellStyle name="Финансовый 3 2 2 5" xfId="174" xr:uid="{00000000-0005-0000-0000-00006C040000}"/>
    <cellStyle name="Финансовый 3 2 2 5 2" xfId="464" xr:uid="{00000000-0005-0000-0000-00006D040000}"/>
    <cellStyle name="Финансовый 3 2 2 5 2 2" xfId="1453" xr:uid="{00000000-0005-0000-0000-00006E040000}"/>
    <cellStyle name="Финансовый 3 2 2 5 3" xfId="786" xr:uid="{00000000-0005-0000-0000-00006F040000}"/>
    <cellStyle name="Финансовый 3 2 2 5 3 2" xfId="1454" xr:uid="{00000000-0005-0000-0000-000070040000}"/>
    <cellStyle name="Финансовый 3 2 2 5 4" xfId="1452" xr:uid="{00000000-0005-0000-0000-000071040000}"/>
    <cellStyle name="Финансовый 3 2 2 6" xfId="326" xr:uid="{00000000-0005-0000-0000-000072040000}"/>
    <cellStyle name="Финансовый 3 2 2 6 2" xfId="1455" xr:uid="{00000000-0005-0000-0000-000073040000}"/>
    <cellStyle name="Финансовый 3 2 2 7" xfId="777" xr:uid="{00000000-0005-0000-0000-000074040000}"/>
    <cellStyle name="Финансовый 3 2 2 7 2" xfId="1456" xr:uid="{00000000-0005-0000-0000-000075040000}"/>
    <cellStyle name="Финансовый 3 2 2 8" xfId="1427" xr:uid="{00000000-0005-0000-0000-000076040000}"/>
    <cellStyle name="Финансовый 3 2 3" xfId="39" xr:uid="{00000000-0005-0000-0000-000077040000}"/>
    <cellStyle name="Финансовый 3 2 3 2" xfId="103" xr:uid="{00000000-0005-0000-0000-000078040000}"/>
    <cellStyle name="Финансовый 3 2 3 2 2" xfId="246" xr:uid="{00000000-0005-0000-0000-000079040000}"/>
    <cellStyle name="Финансовый 3 2 3 2 2 2" xfId="536" xr:uid="{00000000-0005-0000-0000-00007A040000}"/>
    <cellStyle name="Финансовый 3 2 3 2 2 2 2" xfId="1460" xr:uid="{00000000-0005-0000-0000-00007B040000}"/>
    <cellStyle name="Финансовый 3 2 3 2 2 3" xfId="789" xr:uid="{00000000-0005-0000-0000-00007C040000}"/>
    <cellStyle name="Финансовый 3 2 3 2 2 3 2" xfId="1461" xr:uid="{00000000-0005-0000-0000-00007D040000}"/>
    <cellStyle name="Финансовый 3 2 3 2 2 4" xfId="1459" xr:uid="{00000000-0005-0000-0000-00007E040000}"/>
    <cellStyle name="Финансовый 3 2 3 2 3" xfId="398" xr:uid="{00000000-0005-0000-0000-00007F040000}"/>
    <cellStyle name="Финансовый 3 2 3 2 3 2" xfId="1462" xr:uid="{00000000-0005-0000-0000-000080040000}"/>
    <cellStyle name="Финансовый 3 2 3 2 4" xfId="788" xr:uid="{00000000-0005-0000-0000-000081040000}"/>
    <cellStyle name="Финансовый 3 2 3 2 4 2" xfId="1463" xr:uid="{00000000-0005-0000-0000-000082040000}"/>
    <cellStyle name="Финансовый 3 2 3 2 5" xfId="1458" xr:uid="{00000000-0005-0000-0000-000083040000}"/>
    <cellStyle name="Финансовый 3 2 3 3" xfId="186" xr:uid="{00000000-0005-0000-0000-000084040000}"/>
    <cellStyle name="Финансовый 3 2 3 3 2" xfId="476" xr:uid="{00000000-0005-0000-0000-000085040000}"/>
    <cellStyle name="Финансовый 3 2 3 3 2 2" xfId="1465" xr:uid="{00000000-0005-0000-0000-000086040000}"/>
    <cellStyle name="Финансовый 3 2 3 3 3" xfId="790" xr:uid="{00000000-0005-0000-0000-000087040000}"/>
    <cellStyle name="Финансовый 3 2 3 3 3 2" xfId="1466" xr:uid="{00000000-0005-0000-0000-000088040000}"/>
    <cellStyle name="Финансовый 3 2 3 3 4" xfId="1464" xr:uid="{00000000-0005-0000-0000-000089040000}"/>
    <cellStyle name="Финансовый 3 2 3 4" xfId="338" xr:uid="{00000000-0005-0000-0000-00008A040000}"/>
    <cellStyle name="Финансовый 3 2 3 4 2" xfId="1467" xr:uid="{00000000-0005-0000-0000-00008B040000}"/>
    <cellStyle name="Финансовый 3 2 3 5" xfId="787" xr:uid="{00000000-0005-0000-0000-00008C040000}"/>
    <cellStyle name="Финансовый 3 2 3 5 2" xfId="1468" xr:uid="{00000000-0005-0000-0000-00008D040000}"/>
    <cellStyle name="Финансовый 3 2 3 6" xfId="1457" xr:uid="{00000000-0005-0000-0000-00008E040000}"/>
    <cellStyle name="Финансовый 3 2 4" xfId="77" xr:uid="{00000000-0005-0000-0000-00008F040000}"/>
    <cellStyle name="Финансовый 3 2 4 2" xfId="222" xr:uid="{00000000-0005-0000-0000-000090040000}"/>
    <cellStyle name="Финансовый 3 2 4 2 2" xfId="512" xr:uid="{00000000-0005-0000-0000-000091040000}"/>
    <cellStyle name="Финансовый 3 2 4 2 2 2" xfId="1471" xr:uid="{00000000-0005-0000-0000-000092040000}"/>
    <cellStyle name="Финансовый 3 2 4 2 3" xfId="792" xr:uid="{00000000-0005-0000-0000-000093040000}"/>
    <cellStyle name="Финансовый 3 2 4 2 3 2" xfId="1472" xr:uid="{00000000-0005-0000-0000-000094040000}"/>
    <cellStyle name="Финансовый 3 2 4 2 4" xfId="1470" xr:uid="{00000000-0005-0000-0000-000095040000}"/>
    <cellStyle name="Финансовый 3 2 4 3" xfId="374" xr:uid="{00000000-0005-0000-0000-000096040000}"/>
    <cellStyle name="Финансовый 3 2 4 3 2" xfId="1473" xr:uid="{00000000-0005-0000-0000-000097040000}"/>
    <cellStyle name="Финансовый 3 2 4 4" xfId="791" xr:uid="{00000000-0005-0000-0000-000098040000}"/>
    <cellStyle name="Финансовый 3 2 4 4 2" xfId="1474" xr:uid="{00000000-0005-0000-0000-000099040000}"/>
    <cellStyle name="Финансовый 3 2 4 5" xfId="1469" xr:uid="{00000000-0005-0000-0000-00009A040000}"/>
    <cellStyle name="Финансовый 3 2 5" xfId="65" xr:uid="{00000000-0005-0000-0000-00009B040000}"/>
    <cellStyle name="Финансовый 3 2 5 2" xfId="210" xr:uid="{00000000-0005-0000-0000-00009C040000}"/>
    <cellStyle name="Финансовый 3 2 5 2 2" xfId="500" xr:uid="{00000000-0005-0000-0000-00009D040000}"/>
    <cellStyle name="Финансовый 3 2 5 2 2 2" xfId="1477" xr:uid="{00000000-0005-0000-0000-00009E040000}"/>
    <cellStyle name="Финансовый 3 2 5 2 3" xfId="794" xr:uid="{00000000-0005-0000-0000-00009F040000}"/>
    <cellStyle name="Финансовый 3 2 5 2 3 2" xfId="1478" xr:uid="{00000000-0005-0000-0000-0000A0040000}"/>
    <cellStyle name="Финансовый 3 2 5 2 4" xfId="1476" xr:uid="{00000000-0005-0000-0000-0000A1040000}"/>
    <cellStyle name="Финансовый 3 2 5 3" xfId="362" xr:uid="{00000000-0005-0000-0000-0000A2040000}"/>
    <cellStyle name="Финансовый 3 2 5 3 2" xfId="1479" xr:uid="{00000000-0005-0000-0000-0000A3040000}"/>
    <cellStyle name="Финансовый 3 2 5 4" xfId="793" xr:uid="{00000000-0005-0000-0000-0000A4040000}"/>
    <cellStyle name="Финансовый 3 2 5 4 2" xfId="1480" xr:uid="{00000000-0005-0000-0000-0000A5040000}"/>
    <cellStyle name="Финансовый 3 2 5 5" xfId="1475" xr:uid="{00000000-0005-0000-0000-0000A6040000}"/>
    <cellStyle name="Финансовый 3 2 6" xfId="130" xr:uid="{00000000-0005-0000-0000-0000A7040000}"/>
    <cellStyle name="Финансовый 3 2 6 2" xfId="270" xr:uid="{00000000-0005-0000-0000-0000A8040000}"/>
    <cellStyle name="Финансовый 3 2 6 2 2" xfId="560" xr:uid="{00000000-0005-0000-0000-0000A9040000}"/>
    <cellStyle name="Финансовый 3 2 6 2 2 2" xfId="1483" xr:uid="{00000000-0005-0000-0000-0000AA040000}"/>
    <cellStyle name="Финансовый 3 2 6 2 3" xfId="796" xr:uid="{00000000-0005-0000-0000-0000AB040000}"/>
    <cellStyle name="Финансовый 3 2 6 2 3 2" xfId="1484" xr:uid="{00000000-0005-0000-0000-0000AC040000}"/>
    <cellStyle name="Финансовый 3 2 6 2 4" xfId="1482" xr:uid="{00000000-0005-0000-0000-0000AD040000}"/>
    <cellStyle name="Финансовый 3 2 6 3" xfId="422" xr:uid="{00000000-0005-0000-0000-0000AE040000}"/>
    <cellStyle name="Финансовый 3 2 6 3 2" xfId="1485" xr:uid="{00000000-0005-0000-0000-0000AF040000}"/>
    <cellStyle name="Финансовый 3 2 6 4" xfId="795" xr:uid="{00000000-0005-0000-0000-0000B0040000}"/>
    <cellStyle name="Финансовый 3 2 6 4 2" xfId="1486" xr:uid="{00000000-0005-0000-0000-0000B1040000}"/>
    <cellStyle name="Финансовый 3 2 6 5" xfId="1481" xr:uid="{00000000-0005-0000-0000-0000B2040000}"/>
    <cellStyle name="Финансовый 3 2 7" xfId="162" xr:uid="{00000000-0005-0000-0000-0000B3040000}"/>
    <cellStyle name="Финансовый 3 2 7 2" xfId="452" xr:uid="{00000000-0005-0000-0000-0000B4040000}"/>
    <cellStyle name="Финансовый 3 2 7 2 2" xfId="1488" xr:uid="{00000000-0005-0000-0000-0000B5040000}"/>
    <cellStyle name="Финансовый 3 2 7 3" xfId="797" xr:uid="{00000000-0005-0000-0000-0000B6040000}"/>
    <cellStyle name="Финансовый 3 2 7 3 2" xfId="1489" xr:uid="{00000000-0005-0000-0000-0000B7040000}"/>
    <cellStyle name="Финансовый 3 2 7 4" xfId="1487" xr:uid="{00000000-0005-0000-0000-0000B8040000}"/>
    <cellStyle name="Финансовый 3 2 8" xfId="300" xr:uid="{00000000-0005-0000-0000-0000B9040000}"/>
    <cellStyle name="Финансовый 3 2 8 2" xfId="590" xr:uid="{00000000-0005-0000-0000-0000BA040000}"/>
    <cellStyle name="Финансовый 3 2 8 2 2" xfId="1491" xr:uid="{00000000-0005-0000-0000-0000BB040000}"/>
    <cellStyle name="Финансовый 3 2 8 3" xfId="798" xr:uid="{00000000-0005-0000-0000-0000BC040000}"/>
    <cellStyle name="Финансовый 3 2 8 3 2" xfId="1492" xr:uid="{00000000-0005-0000-0000-0000BD040000}"/>
    <cellStyle name="Финансовый 3 2 8 4" xfId="1490" xr:uid="{00000000-0005-0000-0000-0000BE040000}"/>
    <cellStyle name="Финансовый 3 2 9" xfId="314" xr:uid="{00000000-0005-0000-0000-0000BF040000}"/>
    <cellStyle name="Финансовый 3 2 9 2" xfId="1493" xr:uid="{00000000-0005-0000-0000-0000C0040000}"/>
    <cellStyle name="Финансовый 3 3" xfId="15" xr:uid="{00000000-0005-0000-0000-0000C1040000}"/>
    <cellStyle name="Финансовый 3 3 10" xfId="799" xr:uid="{00000000-0005-0000-0000-0000C2040000}"/>
    <cellStyle name="Финансовый 3 3 10 2" xfId="1495" xr:uid="{00000000-0005-0000-0000-0000C3040000}"/>
    <cellStyle name="Финансовый 3 3 11" xfId="1494" xr:uid="{00000000-0005-0000-0000-0000C4040000}"/>
    <cellStyle name="Финансовый 3 3 2" xfId="28" xr:uid="{00000000-0005-0000-0000-0000C5040000}"/>
    <cellStyle name="Финансовый 3 3 2 2" xfId="54" xr:uid="{00000000-0005-0000-0000-0000C6040000}"/>
    <cellStyle name="Финансовый 3 3 2 2 2" xfId="118" xr:uid="{00000000-0005-0000-0000-0000C7040000}"/>
    <cellStyle name="Финансовый 3 3 2 2 2 2" xfId="260" xr:uid="{00000000-0005-0000-0000-0000C8040000}"/>
    <cellStyle name="Финансовый 3 3 2 2 2 2 2" xfId="550" xr:uid="{00000000-0005-0000-0000-0000C9040000}"/>
    <cellStyle name="Финансовый 3 3 2 2 2 2 2 2" xfId="1500" xr:uid="{00000000-0005-0000-0000-0000CA040000}"/>
    <cellStyle name="Финансовый 3 3 2 2 2 2 3" xfId="803" xr:uid="{00000000-0005-0000-0000-0000CB040000}"/>
    <cellStyle name="Финансовый 3 3 2 2 2 2 3 2" xfId="1501" xr:uid="{00000000-0005-0000-0000-0000CC040000}"/>
    <cellStyle name="Финансовый 3 3 2 2 2 2 4" xfId="1499" xr:uid="{00000000-0005-0000-0000-0000CD040000}"/>
    <cellStyle name="Финансовый 3 3 2 2 2 3" xfId="412" xr:uid="{00000000-0005-0000-0000-0000CE040000}"/>
    <cellStyle name="Финансовый 3 3 2 2 2 3 2" xfId="1502" xr:uid="{00000000-0005-0000-0000-0000CF040000}"/>
    <cellStyle name="Финансовый 3 3 2 2 2 4" xfId="802" xr:uid="{00000000-0005-0000-0000-0000D0040000}"/>
    <cellStyle name="Финансовый 3 3 2 2 2 4 2" xfId="1503" xr:uid="{00000000-0005-0000-0000-0000D1040000}"/>
    <cellStyle name="Финансовый 3 3 2 2 2 5" xfId="1498" xr:uid="{00000000-0005-0000-0000-0000D2040000}"/>
    <cellStyle name="Финансовый 3 3 2 2 3" xfId="200" xr:uid="{00000000-0005-0000-0000-0000D3040000}"/>
    <cellStyle name="Финансовый 3 3 2 2 3 2" xfId="490" xr:uid="{00000000-0005-0000-0000-0000D4040000}"/>
    <cellStyle name="Финансовый 3 3 2 2 3 2 2" xfId="1505" xr:uid="{00000000-0005-0000-0000-0000D5040000}"/>
    <cellStyle name="Финансовый 3 3 2 2 3 3" xfId="804" xr:uid="{00000000-0005-0000-0000-0000D6040000}"/>
    <cellStyle name="Финансовый 3 3 2 2 3 3 2" xfId="1506" xr:uid="{00000000-0005-0000-0000-0000D7040000}"/>
    <cellStyle name="Финансовый 3 3 2 2 3 4" xfId="1504" xr:uid="{00000000-0005-0000-0000-0000D8040000}"/>
    <cellStyle name="Финансовый 3 3 2 2 4" xfId="352" xr:uid="{00000000-0005-0000-0000-0000D9040000}"/>
    <cellStyle name="Финансовый 3 3 2 2 4 2" xfId="1507" xr:uid="{00000000-0005-0000-0000-0000DA040000}"/>
    <cellStyle name="Финансовый 3 3 2 2 5" xfId="801" xr:uid="{00000000-0005-0000-0000-0000DB040000}"/>
    <cellStyle name="Финансовый 3 3 2 2 5 2" xfId="1508" xr:uid="{00000000-0005-0000-0000-0000DC040000}"/>
    <cellStyle name="Финансовый 3 3 2 2 6" xfId="1497" xr:uid="{00000000-0005-0000-0000-0000DD040000}"/>
    <cellStyle name="Финансовый 3 3 2 3" xfId="92" xr:uid="{00000000-0005-0000-0000-0000DE040000}"/>
    <cellStyle name="Финансовый 3 3 2 3 2" xfId="236" xr:uid="{00000000-0005-0000-0000-0000DF040000}"/>
    <cellStyle name="Финансовый 3 3 2 3 2 2" xfId="526" xr:uid="{00000000-0005-0000-0000-0000E0040000}"/>
    <cellStyle name="Финансовый 3 3 2 3 2 2 2" xfId="1511" xr:uid="{00000000-0005-0000-0000-0000E1040000}"/>
    <cellStyle name="Финансовый 3 3 2 3 2 3" xfId="806" xr:uid="{00000000-0005-0000-0000-0000E2040000}"/>
    <cellStyle name="Финансовый 3 3 2 3 2 3 2" xfId="1512" xr:uid="{00000000-0005-0000-0000-0000E3040000}"/>
    <cellStyle name="Финансовый 3 3 2 3 2 4" xfId="1510" xr:uid="{00000000-0005-0000-0000-0000E4040000}"/>
    <cellStyle name="Финансовый 3 3 2 3 3" xfId="388" xr:uid="{00000000-0005-0000-0000-0000E5040000}"/>
    <cellStyle name="Финансовый 3 3 2 3 3 2" xfId="1513" xr:uid="{00000000-0005-0000-0000-0000E6040000}"/>
    <cellStyle name="Финансовый 3 3 2 3 4" xfId="805" xr:uid="{00000000-0005-0000-0000-0000E7040000}"/>
    <cellStyle name="Финансовый 3 3 2 3 4 2" xfId="1514" xr:uid="{00000000-0005-0000-0000-0000E8040000}"/>
    <cellStyle name="Финансовый 3 3 2 3 5" xfId="1509" xr:uid="{00000000-0005-0000-0000-0000E9040000}"/>
    <cellStyle name="Финансовый 3 3 2 4" xfId="145" xr:uid="{00000000-0005-0000-0000-0000EA040000}"/>
    <cellStyle name="Финансовый 3 3 2 4 2" xfId="284" xr:uid="{00000000-0005-0000-0000-0000EB040000}"/>
    <cellStyle name="Финансовый 3 3 2 4 2 2" xfId="574" xr:uid="{00000000-0005-0000-0000-0000EC040000}"/>
    <cellStyle name="Финансовый 3 3 2 4 2 2 2" xfId="1517" xr:uid="{00000000-0005-0000-0000-0000ED040000}"/>
    <cellStyle name="Финансовый 3 3 2 4 2 3" xfId="808" xr:uid="{00000000-0005-0000-0000-0000EE040000}"/>
    <cellStyle name="Финансовый 3 3 2 4 2 3 2" xfId="1518" xr:uid="{00000000-0005-0000-0000-0000EF040000}"/>
    <cellStyle name="Финансовый 3 3 2 4 2 4" xfId="1516" xr:uid="{00000000-0005-0000-0000-0000F0040000}"/>
    <cellStyle name="Финансовый 3 3 2 4 3" xfId="436" xr:uid="{00000000-0005-0000-0000-0000F1040000}"/>
    <cellStyle name="Финансовый 3 3 2 4 3 2" xfId="1519" xr:uid="{00000000-0005-0000-0000-0000F2040000}"/>
    <cellStyle name="Финансовый 3 3 2 4 4" xfId="807" xr:uid="{00000000-0005-0000-0000-0000F3040000}"/>
    <cellStyle name="Финансовый 3 3 2 4 4 2" xfId="1520" xr:uid="{00000000-0005-0000-0000-0000F4040000}"/>
    <cellStyle name="Финансовый 3 3 2 4 5" xfId="1515" xr:uid="{00000000-0005-0000-0000-0000F5040000}"/>
    <cellStyle name="Финансовый 3 3 2 5" xfId="176" xr:uid="{00000000-0005-0000-0000-0000F6040000}"/>
    <cellStyle name="Финансовый 3 3 2 5 2" xfId="466" xr:uid="{00000000-0005-0000-0000-0000F7040000}"/>
    <cellStyle name="Финансовый 3 3 2 5 2 2" xfId="1522" xr:uid="{00000000-0005-0000-0000-0000F8040000}"/>
    <cellStyle name="Финансовый 3 3 2 5 3" xfId="809" xr:uid="{00000000-0005-0000-0000-0000F9040000}"/>
    <cellStyle name="Финансовый 3 3 2 5 3 2" xfId="1523" xr:uid="{00000000-0005-0000-0000-0000FA040000}"/>
    <cellStyle name="Финансовый 3 3 2 5 4" xfId="1521" xr:uid="{00000000-0005-0000-0000-0000FB040000}"/>
    <cellStyle name="Финансовый 3 3 2 6" xfId="328" xr:uid="{00000000-0005-0000-0000-0000FC040000}"/>
    <cellStyle name="Финансовый 3 3 2 6 2" xfId="1524" xr:uid="{00000000-0005-0000-0000-0000FD040000}"/>
    <cellStyle name="Финансовый 3 3 2 7" xfId="800" xr:uid="{00000000-0005-0000-0000-0000FE040000}"/>
    <cellStyle name="Финансовый 3 3 2 7 2" xfId="1525" xr:uid="{00000000-0005-0000-0000-0000FF040000}"/>
    <cellStyle name="Финансовый 3 3 2 8" xfId="1496" xr:uid="{00000000-0005-0000-0000-000000050000}"/>
    <cellStyle name="Финансовый 3 3 3" xfId="41" xr:uid="{00000000-0005-0000-0000-000001050000}"/>
    <cellStyle name="Финансовый 3 3 3 2" xfId="105" xr:uid="{00000000-0005-0000-0000-000002050000}"/>
    <cellStyle name="Финансовый 3 3 3 2 2" xfId="248" xr:uid="{00000000-0005-0000-0000-000003050000}"/>
    <cellStyle name="Финансовый 3 3 3 2 2 2" xfId="538" xr:uid="{00000000-0005-0000-0000-000004050000}"/>
    <cellStyle name="Финансовый 3 3 3 2 2 2 2" xfId="1529" xr:uid="{00000000-0005-0000-0000-000005050000}"/>
    <cellStyle name="Финансовый 3 3 3 2 2 3" xfId="812" xr:uid="{00000000-0005-0000-0000-000006050000}"/>
    <cellStyle name="Финансовый 3 3 3 2 2 3 2" xfId="1530" xr:uid="{00000000-0005-0000-0000-000007050000}"/>
    <cellStyle name="Финансовый 3 3 3 2 2 4" xfId="1528" xr:uid="{00000000-0005-0000-0000-000008050000}"/>
    <cellStyle name="Финансовый 3 3 3 2 3" xfId="400" xr:uid="{00000000-0005-0000-0000-000009050000}"/>
    <cellStyle name="Финансовый 3 3 3 2 3 2" xfId="1531" xr:uid="{00000000-0005-0000-0000-00000A050000}"/>
    <cellStyle name="Финансовый 3 3 3 2 4" xfId="811" xr:uid="{00000000-0005-0000-0000-00000B050000}"/>
    <cellStyle name="Финансовый 3 3 3 2 4 2" xfId="1532" xr:uid="{00000000-0005-0000-0000-00000C050000}"/>
    <cellStyle name="Финансовый 3 3 3 2 5" xfId="1527" xr:uid="{00000000-0005-0000-0000-00000D050000}"/>
    <cellStyle name="Финансовый 3 3 3 3" xfId="188" xr:uid="{00000000-0005-0000-0000-00000E050000}"/>
    <cellStyle name="Финансовый 3 3 3 3 2" xfId="478" xr:uid="{00000000-0005-0000-0000-00000F050000}"/>
    <cellStyle name="Финансовый 3 3 3 3 2 2" xfId="1534" xr:uid="{00000000-0005-0000-0000-000010050000}"/>
    <cellStyle name="Финансовый 3 3 3 3 3" xfId="813" xr:uid="{00000000-0005-0000-0000-000011050000}"/>
    <cellStyle name="Финансовый 3 3 3 3 3 2" xfId="1535" xr:uid="{00000000-0005-0000-0000-000012050000}"/>
    <cellStyle name="Финансовый 3 3 3 3 4" xfId="1533" xr:uid="{00000000-0005-0000-0000-000013050000}"/>
    <cellStyle name="Финансовый 3 3 3 4" xfId="340" xr:uid="{00000000-0005-0000-0000-000014050000}"/>
    <cellStyle name="Финансовый 3 3 3 4 2" xfId="1536" xr:uid="{00000000-0005-0000-0000-000015050000}"/>
    <cellStyle name="Финансовый 3 3 3 5" xfId="810" xr:uid="{00000000-0005-0000-0000-000016050000}"/>
    <cellStyle name="Финансовый 3 3 3 5 2" xfId="1537" xr:uid="{00000000-0005-0000-0000-000017050000}"/>
    <cellStyle name="Финансовый 3 3 3 6" xfId="1526" xr:uid="{00000000-0005-0000-0000-000018050000}"/>
    <cellStyle name="Финансовый 3 3 4" xfId="79" xr:uid="{00000000-0005-0000-0000-000019050000}"/>
    <cellStyle name="Финансовый 3 3 4 2" xfId="224" xr:uid="{00000000-0005-0000-0000-00001A050000}"/>
    <cellStyle name="Финансовый 3 3 4 2 2" xfId="514" xr:uid="{00000000-0005-0000-0000-00001B050000}"/>
    <cellStyle name="Финансовый 3 3 4 2 2 2" xfId="1540" xr:uid="{00000000-0005-0000-0000-00001C050000}"/>
    <cellStyle name="Финансовый 3 3 4 2 3" xfId="815" xr:uid="{00000000-0005-0000-0000-00001D050000}"/>
    <cellStyle name="Финансовый 3 3 4 2 3 2" xfId="1541" xr:uid="{00000000-0005-0000-0000-00001E050000}"/>
    <cellStyle name="Финансовый 3 3 4 2 4" xfId="1539" xr:uid="{00000000-0005-0000-0000-00001F050000}"/>
    <cellStyle name="Финансовый 3 3 4 3" xfId="376" xr:uid="{00000000-0005-0000-0000-000020050000}"/>
    <cellStyle name="Финансовый 3 3 4 3 2" xfId="1542" xr:uid="{00000000-0005-0000-0000-000021050000}"/>
    <cellStyle name="Финансовый 3 3 4 4" xfId="814" xr:uid="{00000000-0005-0000-0000-000022050000}"/>
    <cellStyle name="Финансовый 3 3 4 4 2" xfId="1543" xr:uid="{00000000-0005-0000-0000-000023050000}"/>
    <cellStyle name="Финансовый 3 3 4 5" xfId="1538" xr:uid="{00000000-0005-0000-0000-000024050000}"/>
    <cellStyle name="Финансовый 3 3 5" xfId="67" xr:uid="{00000000-0005-0000-0000-000025050000}"/>
    <cellStyle name="Финансовый 3 3 5 2" xfId="212" xr:uid="{00000000-0005-0000-0000-000026050000}"/>
    <cellStyle name="Финансовый 3 3 5 2 2" xfId="502" xr:uid="{00000000-0005-0000-0000-000027050000}"/>
    <cellStyle name="Финансовый 3 3 5 2 2 2" xfId="1546" xr:uid="{00000000-0005-0000-0000-000028050000}"/>
    <cellStyle name="Финансовый 3 3 5 2 3" xfId="817" xr:uid="{00000000-0005-0000-0000-000029050000}"/>
    <cellStyle name="Финансовый 3 3 5 2 3 2" xfId="1547" xr:uid="{00000000-0005-0000-0000-00002A050000}"/>
    <cellStyle name="Финансовый 3 3 5 2 4" xfId="1545" xr:uid="{00000000-0005-0000-0000-00002B050000}"/>
    <cellStyle name="Финансовый 3 3 5 3" xfId="364" xr:uid="{00000000-0005-0000-0000-00002C050000}"/>
    <cellStyle name="Финансовый 3 3 5 3 2" xfId="1548" xr:uid="{00000000-0005-0000-0000-00002D050000}"/>
    <cellStyle name="Финансовый 3 3 5 4" xfId="816" xr:uid="{00000000-0005-0000-0000-00002E050000}"/>
    <cellStyle name="Финансовый 3 3 5 4 2" xfId="1549" xr:uid="{00000000-0005-0000-0000-00002F050000}"/>
    <cellStyle name="Финансовый 3 3 5 5" xfId="1544" xr:uid="{00000000-0005-0000-0000-000030050000}"/>
    <cellStyle name="Финансовый 3 3 6" xfId="132" xr:uid="{00000000-0005-0000-0000-000031050000}"/>
    <cellStyle name="Финансовый 3 3 6 2" xfId="272" xr:uid="{00000000-0005-0000-0000-000032050000}"/>
    <cellStyle name="Финансовый 3 3 6 2 2" xfId="562" xr:uid="{00000000-0005-0000-0000-000033050000}"/>
    <cellStyle name="Финансовый 3 3 6 2 2 2" xfId="1552" xr:uid="{00000000-0005-0000-0000-000034050000}"/>
    <cellStyle name="Финансовый 3 3 6 2 3" xfId="819" xr:uid="{00000000-0005-0000-0000-000035050000}"/>
    <cellStyle name="Финансовый 3 3 6 2 3 2" xfId="1553" xr:uid="{00000000-0005-0000-0000-000036050000}"/>
    <cellStyle name="Финансовый 3 3 6 2 4" xfId="1551" xr:uid="{00000000-0005-0000-0000-000037050000}"/>
    <cellStyle name="Финансовый 3 3 6 3" xfId="424" xr:uid="{00000000-0005-0000-0000-000038050000}"/>
    <cellStyle name="Финансовый 3 3 6 3 2" xfId="1554" xr:uid="{00000000-0005-0000-0000-000039050000}"/>
    <cellStyle name="Финансовый 3 3 6 4" xfId="818" xr:uid="{00000000-0005-0000-0000-00003A050000}"/>
    <cellStyle name="Финансовый 3 3 6 4 2" xfId="1555" xr:uid="{00000000-0005-0000-0000-00003B050000}"/>
    <cellStyle name="Финансовый 3 3 6 5" xfId="1550" xr:uid="{00000000-0005-0000-0000-00003C050000}"/>
    <cellStyle name="Финансовый 3 3 7" xfId="164" xr:uid="{00000000-0005-0000-0000-00003D050000}"/>
    <cellStyle name="Финансовый 3 3 7 2" xfId="454" xr:uid="{00000000-0005-0000-0000-00003E050000}"/>
    <cellStyle name="Финансовый 3 3 7 2 2" xfId="1557" xr:uid="{00000000-0005-0000-0000-00003F050000}"/>
    <cellStyle name="Финансовый 3 3 7 3" xfId="820" xr:uid="{00000000-0005-0000-0000-000040050000}"/>
    <cellStyle name="Финансовый 3 3 7 3 2" xfId="1558" xr:uid="{00000000-0005-0000-0000-000041050000}"/>
    <cellStyle name="Финансовый 3 3 7 4" xfId="1556" xr:uid="{00000000-0005-0000-0000-000042050000}"/>
    <cellStyle name="Финансовый 3 3 8" xfId="302" xr:uid="{00000000-0005-0000-0000-000043050000}"/>
    <cellStyle name="Финансовый 3 3 8 2" xfId="592" xr:uid="{00000000-0005-0000-0000-000044050000}"/>
    <cellStyle name="Финансовый 3 3 8 2 2" xfId="1560" xr:uid="{00000000-0005-0000-0000-000045050000}"/>
    <cellStyle name="Финансовый 3 3 8 3" xfId="821" xr:uid="{00000000-0005-0000-0000-000046050000}"/>
    <cellStyle name="Финансовый 3 3 8 3 2" xfId="1561" xr:uid="{00000000-0005-0000-0000-000047050000}"/>
    <cellStyle name="Финансовый 3 3 8 4" xfId="1559" xr:uid="{00000000-0005-0000-0000-000048050000}"/>
    <cellStyle name="Финансовый 3 3 9" xfId="316" xr:uid="{00000000-0005-0000-0000-000049050000}"/>
    <cellStyle name="Финансовый 3 3 9 2" xfId="1562" xr:uid="{00000000-0005-0000-0000-00004A050000}"/>
    <cellStyle name="Финансовый 3 4" xfId="17" xr:uid="{00000000-0005-0000-0000-00004B050000}"/>
    <cellStyle name="Финансовый 3 4 10" xfId="318" xr:uid="{00000000-0005-0000-0000-00004C050000}"/>
    <cellStyle name="Финансовый 3 4 10 2" xfId="1563" xr:uid="{00000000-0005-0000-0000-00004D050000}"/>
    <cellStyle name="Финансовый 3 4 11" xfId="822" xr:uid="{00000000-0005-0000-0000-00004E050000}"/>
    <cellStyle name="Финансовый 3 4 11 2" xfId="1564" xr:uid="{00000000-0005-0000-0000-00004F050000}"/>
    <cellStyle name="Финансовый 3 4 12" xfId="892" xr:uid="{00000000-0005-0000-0000-000050050000}"/>
    <cellStyle name="Финансовый 3 4 2" xfId="30" xr:uid="{00000000-0005-0000-0000-000051050000}"/>
    <cellStyle name="Финансовый 3 4 2 2" xfId="56" xr:uid="{00000000-0005-0000-0000-000052050000}"/>
    <cellStyle name="Финансовый 3 4 2 2 2" xfId="120" xr:uid="{00000000-0005-0000-0000-000053050000}"/>
    <cellStyle name="Финансовый 3 4 2 2 2 2" xfId="262" xr:uid="{00000000-0005-0000-0000-000054050000}"/>
    <cellStyle name="Финансовый 3 4 2 2 2 2 2" xfId="552" xr:uid="{00000000-0005-0000-0000-000055050000}"/>
    <cellStyle name="Финансовый 3 4 2 2 2 2 2 2" xfId="1569" xr:uid="{00000000-0005-0000-0000-000056050000}"/>
    <cellStyle name="Финансовый 3 4 2 2 2 2 3" xfId="826" xr:uid="{00000000-0005-0000-0000-000057050000}"/>
    <cellStyle name="Финансовый 3 4 2 2 2 2 3 2" xfId="1570" xr:uid="{00000000-0005-0000-0000-000058050000}"/>
    <cellStyle name="Финансовый 3 4 2 2 2 2 4" xfId="1568" xr:uid="{00000000-0005-0000-0000-000059050000}"/>
    <cellStyle name="Финансовый 3 4 2 2 2 3" xfId="414" xr:uid="{00000000-0005-0000-0000-00005A050000}"/>
    <cellStyle name="Финансовый 3 4 2 2 2 3 2" xfId="1571" xr:uid="{00000000-0005-0000-0000-00005B050000}"/>
    <cellStyle name="Финансовый 3 4 2 2 2 4" xfId="825" xr:uid="{00000000-0005-0000-0000-00005C050000}"/>
    <cellStyle name="Финансовый 3 4 2 2 2 4 2" xfId="1572" xr:uid="{00000000-0005-0000-0000-00005D050000}"/>
    <cellStyle name="Финансовый 3 4 2 2 2 5" xfId="1567" xr:uid="{00000000-0005-0000-0000-00005E050000}"/>
    <cellStyle name="Финансовый 3 4 2 2 3" xfId="202" xr:uid="{00000000-0005-0000-0000-00005F050000}"/>
    <cellStyle name="Финансовый 3 4 2 2 3 2" xfId="492" xr:uid="{00000000-0005-0000-0000-000060050000}"/>
    <cellStyle name="Финансовый 3 4 2 2 3 2 2" xfId="1574" xr:uid="{00000000-0005-0000-0000-000061050000}"/>
    <cellStyle name="Финансовый 3 4 2 2 3 3" xfId="827" xr:uid="{00000000-0005-0000-0000-000062050000}"/>
    <cellStyle name="Финансовый 3 4 2 2 3 3 2" xfId="1575" xr:uid="{00000000-0005-0000-0000-000063050000}"/>
    <cellStyle name="Финансовый 3 4 2 2 3 4" xfId="1573" xr:uid="{00000000-0005-0000-0000-000064050000}"/>
    <cellStyle name="Финансовый 3 4 2 2 4" xfId="354" xr:uid="{00000000-0005-0000-0000-000065050000}"/>
    <cellStyle name="Финансовый 3 4 2 2 4 2" xfId="1576" xr:uid="{00000000-0005-0000-0000-000066050000}"/>
    <cellStyle name="Финансовый 3 4 2 2 5" xfId="824" xr:uid="{00000000-0005-0000-0000-000067050000}"/>
    <cellStyle name="Финансовый 3 4 2 2 5 2" xfId="1577" xr:uid="{00000000-0005-0000-0000-000068050000}"/>
    <cellStyle name="Финансовый 3 4 2 2 6" xfId="1566" xr:uid="{00000000-0005-0000-0000-000069050000}"/>
    <cellStyle name="Финансовый 3 4 2 3" xfId="94" xr:uid="{00000000-0005-0000-0000-00006A050000}"/>
    <cellStyle name="Финансовый 3 4 2 3 2" xfId="238" xr:uid="{00000000-0005-0000-0000-00006B050000}"/>
    <cellStyle name="Финансовый 3 4 2 3 2 2" xfId="528" xr:uid="{00000000-0005-0000-0000-00006C050000}"/>
    <cellStyle name="Финансовый 3 4 2 3 2 2 2" xfId="1580" xr:uid="{00000000-0005-0000-0000-00006D050000}"/>
    <cellStyle name="Финансовый 3 4 2 3 2 3" xfId="829" xr:uid="{00000000-0005-0000-0000-00006E050000}"/>
    <cellStyle name="Финансовый 3 4 2 3 2 3 2" xfId="1581" xr:uid="{00000000-0005-0000-0000-00006F050000}"/>
    <cellStyle name="Финансовый 3 4 2 3 2 4" xfId="1579" xr:uid="{00000000-0005-0000-0000-000070050000}"/>
    <cellStyle name="Финансовый 3 4 2 3 3" xfId="390" xr:uid="{00000000-0005-0000-0000-000071050000}"/>
    <cellStyle name="Финансовый 3 4 2 3 3 2" xfId="1582" xr:uid="{00000000-0005-0000-0000-000072050000}"/>
    <cellStyle name="Финансовый 3 4 2 3 4" xfId="828" xr:uid="{00000000-0005-0000-0000-000073050000}"/>
    <cellStyle name="Финансовый 3 4 2 3 4 2" xfId="1583" xr:uid="{00000000-0005-0000-0000-000074050000}"/>
    <cellStyle name="Финансовый 3 4 2 3 5" xfId="1578" xr:uid="{00000000-0005-0000-0000-000075050000}"/>
    <cellStyle name="Финансовый 3 4 2 4" xfId="147" xr:uid="{00000000-0005-0000-0000-000076050000}"/>
    <cellStyle name="Финансовый 3 4 2 4 2" xfId="286" xr:uid="{00000000-0005-0000-0000-000077050000}"/>
    <cellStyle name="Финансовый 3 4 2 4 2 2" xfId="576" xr:uid="{00000000-0005-0000-0000-000078050000}"/>
    <cellStyle name="Финансовый 3 4 2 4 2 2 2" xfId="1586" xr:uid="{00000000-0005-0000-0000-000079050000}"/>
    <cellStyle name="Финансовый 3 4 2 4 2 3" xfId="831" xr:uid="{00000000-0005-0000-0000-00007A050000}"/>
    <cellStyle name="Финансовый 3 4 2 4 2 3 2" xfId="1587" xr:uid="{00000000-0005-0000-0000-00007B050000}"/>
    <cellStyle name="Финансовый 3 4 2 4 2 4" xfId="1585" xr:uid="{00000000-0005-0000-0000-00007C050000}"/>
    <cellStyle name="Финансовый 3 4 2 4 3" xfId="438" xr:uid="{00000000-0005-0000-0000-00007D050000}"/>
    <cellStyle name="Финансовый 3 4 2 4 3 2" xfId="1588" xr:uid="{00000000-0005-0000-0000-00007E050000}"/>
    <cellStyle name="Финансовый 3 4 2 4 4" xfId="830" xr:uid="{00000000-0005-0000-0000-00007F050000}"/>
    <cellStyle name="Финансовый 3 4 2 4 4 2" xfId="1589" xr:uid="{00000000-0005-0000-0000-000080050000}"/>
    <cellStyle name="Финансовый 3 4 2 4 5" xfId="1584" xr:uid="{00000000-0005-0000-0000-000081050000}"/>
    <cellStyle name="Финансовый 3 4 2 5" xfId="178" xr:uid="{00000000-0005-0000-0000-000082050000}"/>
    <cellStyle name="Финансовый 3 4 2 5 2" xfId="468" xr:uid="{00000000-0005-0000-0000-000083050000}"/>
    <cellStyle name="Финансовый 3 4 2 5 2 2" xfId="1591" xr:uid="{00000000-0005-0000-0000-000084050000}"/>
    <cellStyle name="Финансовый 3 4 2 5 3" xfId="832" xr:uid="{00000000-0005-0000-0000-000085050000}"/>
    <cellStyle name="Финансовый 3 4 2 5 3 2" xfId="1592" xr:uid="{00000000-0005-0000-0000-000086050000}"/>
    <cellStyle name="Финансовый 3 4 2 5 4" xfId="1590" xr:uid="{00000000-0005-0000-0000-000087050000}"/>
    <cellStyle name="Финансовый 3 4 2 6" xfId="330" xr:uid="{00000000-0005-0000-0000-000088050000}"/>
    <cellStyle name="Финансовый 3 4 2 6 2" xfId="1593" xr:uid="{00000000-0005-0000-0000-000089050000}"/>
    <cellStyle name="Финансовый 3 4 2 7" xfId="823" xr:uid="{00000000-0005-0000-0000-00008A050000}"/>
    <cellStyle name="Финансовый 3 4 2 7 2" xfId="1594" xr:uid="{00000000-0005-0000-0000-00008B050000}"/>
    <cellStyle name="Финансовый 3 4 2 8" xfId="1565" xr:uid="{00000000-0005-0000-0000-00008C050000}"/>
    <cellStyle name="Финансовый 3 4 3" xfId="43" xr:uid="{00000000-0005-0000-0000-00008D050000}"/>
    <cellStyle name="Финансовый 3 4 3 2" xfId="107" xr:uid="{00000000-0005-0000-0000-00008E050000}"/>
    <cellStyle name="Финансовый 3 4 3 2 2" xfId="250" xr:uid="{00000000-0005-0000-0000-00008F050000}"/>
    <cellStyle name="Финансовый 3 4 3 2 2 2" xfId="540" xr:uid="{00000000-0005-0000-0000-000090050000}"/>
    <cellStyle name="Финансовый 3 4 3 2 2 2 2" xfId="1598" xr:uid="{00000000-0005-0000-0000-000091050000}"/>
    <cellStyle name="Финансовый 3 4 3 2 2 3" xfId="835" xr:uid="{00000000-0005-0000-0000-000092050000}"/>
    <cellStyle name="Финансовый 3 4 3 2 2 3 2" xfId="1599" xr:uid="{00000000-0005-0000-0000-000093050000}"/>
    <cellStyle name="Финансовый 3 4 3 2 2 4" xfId="1597" xr:uid="{00000000-0005-0000-0000-000094050000}"/>
    <cellStyle name="Финансовый 3 4 3 2 3" xfId="402" xr:uid="{00000000-0005-0000-0000-000095050000}"/>
    <cellStyle name="Финансовый 3 4 3 2 3 2" xfId="1600" xr:uid="{00000000-0005-0000-0000-000096050000}"/>
    <cellStyle name="Финансовый 3 4 3 2 4" xfId="834" xr:uid="{00000000-0005-0000-0000-000097050000}"/>
    <cellStyle name="Финансовый 3 4 3 2 4 2" xfId="1601" xr:uid="{00000000-0005-0000-0000-000098050000}"/>
    <cellStyle name="Финансовый 3 4 3 2 5" xfId="1596" xr:uid="{00000000-0005-0000-0000-000099050000}"/>
    <cellStyle name="Финансовый 3 4 3 3" xfId="190" xr:uid="{00000000-0005-0000-0000-00009A050000}"/>
    <cellStyle name="Финансовый 3 4 3 3 2" xfId="480" xr:uid="{00000000-0005-0000-0000-00009B050000}"/>
    <cellStyle name="Финансовый 3 4 3 3 2 2" xfId="1603" xr:uid="{00000000-0005-0000-0000-00009C050000}"/>
    <cellStyle name="Финансовый 3 4 3 3 3" xfId="836" xr:uid="{00000000-0005-0000-0000-00009D050000}"/>
    <cellStyle name="Финансовый 3 4 3 3 3 2" xfId="1604" xr:uid="{00000000-0005-0000-0000-00009E050000}"/>
    <cellStyle name="Финансовый 3 4 3 3 4" xfId="1602" xr:uid="{00000000-0005-0000-0000-00009F050000}"/>
    <cellStyle name="Финансовый 3 4 3 4" xfId="342" xr:uid="{00000000-0005-0000-0000-0000A0050000}"/>
    <cellStyle name="Финансовый 3 4 3 4 2" xfId="1605" xr:uid="{00000000-0005-0000-0000-0000A1050000}"/>
    <cellStyle name="Финансовый 3 4 3 5" xfId="833" xr:uid="{00000000-0005-0000-0000-0000A2050000}"/>
    <cellStyle name="Финансовый 3 4 3 5 2" xfId="1606" xr:uid="{00000000-0005-0000-0000-0000A3050000}"/>
    <cellStyle name="Финансовый 3 4 3 6" xfId="1595" xr:uid="{00000000-0005-0000-0000-0000A4050000}"/>
    <cellStyle name="Финансовый 3 4 4" xfId="81" xr:uid="{00000000-0005-0000-0000-0000A5050000}"/>
    <cellStyle name="Финансовый 3 4 4 2" xfId="226" xr:uid="{00000000-0005-0000-0000-0000A6050000}"/>
    <cellStyle name="Финансовый 3 4 4 2 2" xfId="516" xr:uid="{00000000-0005-0000-0000-0000A7050000}"/>
    <cellStyle name="Финансовый 3 4 4 2 2 2" xfId="1609" xr:uid="{00000000-0005-0000-0000-0000A8050000}"/>
    <cellStyle name="Финансовый 3 4 4 2 3" xfId="838" xr:uid="{00000000-0005-0000-0000-0000A9050000}"/>
    <cellStyle name="Финансовый 3 4 4 2 3 2" xfId="1610" xr:uid="{00000000-0005-0000-0000-0000AA050000}"/>
    <cellStyle name="Финансовый 3 4 4 2 4" xfId="1608" xr:uid="{00000000-0005-0000-0000-0000AB050000}"/>
    <cellStyle name="Финансовый 3 4 4 3" xfId="378" xr:uid="{00000000-0005-0000-0000-0000AC050000}"/>
    <cellStyle name="Финансовый 3 4 4 3 2" xfId="1611" xr:uid="{00000000-0005-0000-0000-0000AD050000}"/>
    <cellStyle name="Финансовый 3 4 4 4" xfId="837" xr:uid="{00000000-0005-0000-0000-0000AE050000}"/>
    <cellStyle name="Финансовый 3 4 4 4 2" xfId="1612" xr:uid="{00000000-0005-0000-0000-0000AF050000}"/>
    <cellStyle name="Финансовый 3 4 4 5" xfId="1607" xr:uid="{00000000-0005-0000-0000-0000B0050000}"/>
    <cellStyle name="Финансовый 3 4 5" xfId="69" xr:uid="{00000000-0005-0000-0000-0000B1050000}"/>
    <cellStyle name="Финансовый 3 4 5 2" xfId="214" xr:uid="{00000000-0005-0000-0000-0000B2050000}"/>
    <cellStyle name="Финансовый 3 4 5 2 2" xfId="504" xr:uid="{00000000-0005-0000-0000-0000B3050000}"/>
    <cellStyle name="Финансовый 3 4 5 2 2 2" xfId="1615" xr:uid="{00000000-0005-0000-0000-0000B4050000}"/>
    <cellStyle name="Финансовый 3 4 5 2 3" xfId="840" xr:uid="{00000000-0005-0000-0000-0000B5050000}"/>
    <cellStyle name="Финансовый 3 4 5 2 3 2" xfId="1616" xr:uid="{00000000-0005-0000-0000-0000B6050000}"/>
    <cellStyle name="Финансовый 3 4 5 2 4" xfId="1614" xr:uid="{00000000-0005-0000-0000-0000B7050000}"/>
    <cellStyle name="Финансовый 3 4 5 3" xfId="366" xr:uid="{00000000-0005-0000-0000-0000B8050000}"/>
    <cellStyle name="Финансовый 3 4 5 3 2" xfId="1617" xr:uid="{00000000-0005-0000-0000-0000B9050000}"/>
    <cellStyle name="Финансовый 3 4 5 4" xfId="839" xr:uid="{00000000-0005-0000-0000-0000BA050000}"/>
    <cellStyle name="Финансовый 3 4 5 4 2" xfId="1618" xr:uid="{00000000-0005-0000-0000-0000BB050000}"/>
    <cellStyle name="Финансовый 3 4 5 5" xfId="1613" xr:uid="{00000000-0005-0000-0000-0000BC050000}"/>
    <cellStyle name="Финансовый 3 4 6" xfId="134" xr:uid="{00000000-0005-0000-0000-0000BD050000}"/>
    <cellStyle name="Финансовый 3 4 6 2" xfId="274" xr:uid="{00000000-0005-0000-0000-0000BE050000}"/>
    <cellStyle name="Финансовый 3 4 6 2 2" xfId="564" xr:uid="{00000000-0005-0000-0000-0000BF050000}"/>
    <cellStyle name="Финансовый 3 4 6 2 2 2" xfId="1621" xr:uid="{00000000-0005-0000-0000-0000C0050000}"/>
    <cellStyle name="Финансовый 3 4 6 2 3" xfId="842" xr:uid="{00000000-0005-0000-0000-0000C1050000}"/>
    <cellStyle name="Финансовый 3 4 6 2 3 2" xfId="1622" xr:uid="{00000000-0005-0000-0000-0000C2050000}"/>
    <cellStyle name="Финансовый 3 4 6 2 4" xfId="1620" xr:uid="{00000000-0005-0000-0000-0000C3050000}"/>
    <cellStyle name="Финансовый 3 4 6 3" xfId="426" xr:uid="{00000000-0005-0000-0000-0000C4050000}"/>
    <cellStyle name="Финансовый 3 4 6 3 2" xfId="1623" xr:uid="{00000000-0005-0000-0000-0000C5050000}"/>
    <cellStyle name="Финансовый 3 4 6 4" xfId="841" xr:uid="{00000000-0005-0000-0000-0000C6050000}"/>
    <cellStyle name="Финансовый 3 4 6 4 2" xfId="1624" xr:uid="{00000000-0005-0000-0000-0000C7050000}"/>
    <cellStyle name="Финансовый 3 4 6 5" xfId="1619" xr:uid="{00000000-0005-0000-0000-0000C8050000}"/>
    <cellStyle name="Финансовый 3 4 7" xfId="156" xr:uid="{00000000-0005-0000-0000-0000C9050000}"/>
    <cellStyle name="Финансовый 3 4 7 2" xfId="294" xr:uid="{00000000-0005-0000-0000-0000CA050000}"/>
    <cellStyle name="Финансовый 3 4 7 2 2" xfId="584" xr:uid="{00000000-0005-0000-0000-0000CB050000}"/>
    <cellStyle name="Финансовый 3 4 7 2 2 2" xfId="1627" xr:uid="{00000000-0005-0000-0000-0000CC050000}"/>
    <cellStyle name="Финансовый 3 4 7 2 3" xfId="844" xr:uid="{00000000-0005-0000-0000-0000CD050000}"/>
    <cellStyle name="Финансовый 3 4 7 2 3 2" xfId="1628" xr:uid="{00000000-0005-0000-0000-0000CE050000}"/>
    <cellStyle name="Финансовый 3 4 7 2 4" xfId="1626" xr:uid="{00000000-0005-0000-0000-0000CF050000}"/>
    <cellStyle name="Финансовый 3 4 7 3" xfId="446" xr:uid="{00000000-0005-0000-0000-0000D0050000}"/>
    <cellStyle name="Финансовый 3 4 7 3 2" xfId="1629" xr:uid="{00000000-0005-0000-0000-0000D1050000}"/>
    <cellStyle name="Финансовый 3 4 7 4" xfId="843" xr:uid="{00000000-0005-0000-0000-0000D2050000}"/>
    <cellStyle name="Финансовый 3 4 7 4 2" xfId="1630" xr:uid="{00000000-0005-0000-0000-0000D3050000}"/>
    <cellStyle name="Финансовый 3 4 7 5" xfId="1625" xr:uid="{00000000-0005-0000-0000-0000D4050000}"/>
    <cellStyle name="Финансовый 3 4 8" xfId="166" xr:uid="{00000000-0005-0000-0000-0000D5050000}"/>
    <cellStyle name="Финансовый 3 4 8 2" xfId="456" xr:uid="{00000000-0005-0000-0000-0000D6050000}"/>
    <cellStyle name="Финансовый 3 4 8 2 2" xfId="1632" xr:uid="{00000000-0005-0000-0000-0000D7050000}"/>
    <cellStyle name="Финансовый 3 4 8 3" xfId="845" xr:uid="{00000000-0005-0000-0000-0000D8050000}"/>
    <cellStyle name="Финансовый 3 4 8 3 2" xfId="1633" xr:uid="{00000000-0005-0000-0000-0000D9050000}"/>
    <cellStyle name="Финансовый 3 4 8 4" xfId="1631" xr:uid="{00000000-0005-0000-0000-0000DA050000}"/>
    <cellStyle name="Финансовый 3 4 9" xfId="304" xr:uid="{00000000-0005-0000-0000-0000DB050000}"/>
    <cellStyle name="Финансовый 3 4 9 2" xfId="594" xr:uid="{00000000-0005-0000-0000-0000DC050000}"/>
    <cellStyle name="Финансовый 3 4 9 2 2" xfId="1635" xr:uid="{00000000-0005-0000-0000-0000DD050000}"/>
    <cellStyle name="Финансовый 3 4 9 3" xfId="846" xr:uid="{00000000-0005-0000-0000-0000DE050000}"/>
    <cellStyle name="Финансовый 3 4 9 3 2" xfId="1636" xr:uid="{00000000-0005-0000-0000-0000DF050000}"/>
    <cellStyle name="Финансовый 3 4 9 4" xfId="1634" xr:uid="{00000000-0005-0000-0000-0000E0050000}"/>
    <cellStyle name="Финансовый 3 5" xfId="19" xr:uid="{00000000-0005-0000-0000-0000E1050000}"/>
    <cellStyle name="Финансовый 3 5 10" xfId="599" xr:uid="{00000000-0005-0000-0000-0000E2050000}"/>
    <cellStyle name="Финансовый 3 5 10 2" xfId="1638" xr:uid="{00000000-0005-0000-0000-0000E3050000}"/>
    <cellStyle name="Финансовый 3 5 11" xfId="1637" xr:uid="{00000000-0005-0000-0000-0000E4050000}"/>
    <cellStyle name="Финансовый 3 5 2" xfId="32" xr:uid="{00000000-0005-0000-0000-0000E5050000}"/>
    <cellStyle name="Финансовый 3 5 2 2" xfId="58" xr:uid="{00000000-0005-0000-0000-0000E6050000}"/>
    <cellStyle name="Финансовый 3 5 2 2 2" xfId="122" xr:uid="{00000000-0005-0000-0000-0000E7050000}"/>
    <cellStyle name="Финансовый 3 5 2 2 2 2" xfId="264" xr:uid="{00000000-0005-0000-0000-0000E8050000}"/>
    <cellStyle name="Финансовый 3 5 2 2 2 2 2" xfId="554" xr:uid="{00000000-0005-0000-0000-0000E9050000}"/>
    <cellStyle name="Финансовый 3 5 2 2 2 2 2 2" xfId="1643" xr:uid="{00000000-0005-0000-0000-0000EA050000}"/>
    <cellStyle name="Финансовый 3 5 2 2 2 2 3" xfId="850" xr:uid="{00000000-0005-0000-0000-0000EB050000}"/>
    <cellStyle name="Финансовый 3 5 2 2 2 2 3 2" xfId="1644" xr:uid="{00000000-0005-0000-0000-0000EC050000}"/>
    <cellStyle name="Финансовый 3 5 2 2 2 2 4" xfId="1642" xr:uid="{00000000-0005-0000-0000-0000ED050000}"/>
    <cellStyle name="Финансовый 3 5 2 2 2 3" xfId="416" xr:uid="{00000000-0005-0000-0000-0000EE050000}"/>
    <cellStyle name="Финансовый 3 5 2 2 2 3 2" xfId="1645" xr:uid="{00000000-0005-0000-0000-0000EF050000}"/>
    <cellStyle name="Финансовый 3 5 2 2 2 4" xfId="849" xr:uid="{00000000-0005-0000-0000-0000F0050000}"/>
    <cellStyle name="Финансовый 3 5 2 2 2 4 2" xfId="1646" xr:uid="{00000000-0005-0000-0000-0000F1050000}"/>
    <cellStyle name="Финансовый 3 5 2 2 2 5" xfId="1641" xr:uid="{00000000-0005-0000-0000-0000F2050000}"/>
    <cellStyle name="Финансовый 3 5 2 2 3" xfId="204" xr:uid="{00000000-0005-0000-0000-0000F3050000}"/>
    <cellStyle name="Финансовый 3 5 2 2 3 2" xfId="494" xr:uid="{00000000-0005-0000-0000-0000F4050000}"/>
    <cellStyle name="Финансовый 3 5 2 2 3 2 2" xfId="1648" xr:uid="{00000000-0005-0000-0000-0000F5050000}"/>
    <cellStyle name="Финансовый 3 5 2 2 3 3" xfId="851" xr:uid="{00000000-0005-0000-0000-0000F6050000}"/>
    <cellStyle name="Финансовый 3 5 2 2 3 3 2" xfId="1649" xr:uid="{00000000-0005-0000-0000-0000F7050000}"/>
    <cellStyle name="Финансовый 3 5 2 2 3 4" xfId="1647" xr:uid="{00000000-0005-0000-0000-0000F8050000}"/>
    <cellStyle name="Финансовый 3 5 2 2 4" xfId="356" xr:uid="{00000000-0005-0000-0000-0000F9050000}"/>
    <cellStyle name="Финансовый 3 5 2 2 4 2" xfId="1650" xr:uid="{00000000-0005-0000-0000-0000FA050000}"/>
    <cellStyle name="Финансовый 3 5 2 2 5" xfId="848" xr:uid="{00000000-0005-0000-0000-0000FB050000}"/>
    <cellStyle name="Финансовый 3 5 2 2 5 2" xfId="1651" xr:uid="{00000000-0005-0000-0000-0000FC050000}"/>
    <cellStyle name="Финансовый 3 5 2 2 6" xfId="1640" xr:uid="{00000000-0005-0000-0000-0000FD050000}"/>
    <cellStyle name="Финансовый 3 5 2 3" xfId="96" xr:uid="{00000000-0005-0000-0000-0000FE050000}"/>
    <cellStyle name="Финансовый 3 5 2 3 2" xfId="240" xr:uid="{00000000-0005-0000-0000-0000FF050000}"/>
    <cellStyle name="Финансовый 3 5 2 3 2 2" xfId="530" xr:uid="{00000000-0005-0000-0000-000000060000}"/>
    <cellStyle name="Финансовый 3 5 2 3 2 2 2" xfId="1654" xr:uid="{00000000-0005-0000-0000-000001060000}"/>
    <cellStyle name="Финансовый 3 5 2 3 2 3" xfId="853" xr:uid="{00000000-0005-0000-0000-000002060000}"/>
    <cellStyle name="Финансовый 3 5 2 3 2 3 2" xfId="1655" xr:uid="{00000000-0005-0000-0000-000003060000}"/>
    <cellStyle name="Финансовый 3 5 2 3 2 4" xfId="1653" xr:uid="{00000000-0005-0000-0000-000004060000}"/>
    <cellStyle name="Финансовый 3 5 2 3 3" xfId="392" xr:uid="{00000000-0005-0000-0000-000005060000}"/>
    <cellStyle name="Финансовый 3 5 2 3 3 2" xfId="1656" xr:uid="{00000000-0005-0000-0000-000006060000}"/>
    <cellStyle name="Финансовый 3 5 2 3 4" xfId="852" xr:uid="{00000000-0005-0000-0000-000007060000}"/>
    <cellStyle name="Финансовый 3 5 2 3 4 2" xfId="1657" xr:uid="{00000000-0005-0000-0000-000008060000}"/>
    <cellStyle name="Финансовый 3 5 2 3 5" xfId="1652" xr:uid="{00000000-0005-0000-0000-000009060000}"/>
    <cellStyle name="Финансовый 3 5 2 4" xfId="149" xr:uid="{00000000-0005-0000-0000-00000A060000}"/>
    <cellStyle name="Финансовый 3 5 2 4 2" xfId="288" xr:uid="{00000000-0005-0000-0000-00000B060000}"/>
    <cellStyle name="Финансовый 3 5 2 4 2 2" xfId="578" xr:uid="{00000000-0005-0000-0000-00000C060000}"/>
    <cellStyle name="Финансовый 3 5 2 4 2 2 2" xfId="1660" xr:uid="{00000000-0005-0000-0000-00000D060000}"/>
    <cellStyle name="Финансовый 3 5 2 4 2 3" xfId="855" xr:uid="{00000000-0005-0000-0000-00000E060000}"/>
    <cellStyle name="Финансовый 3 5 2 4 2 3 2" xfId="1661" xr:uid="{00000000-0005-0000-0000-00000F060000}"/>
    <cellStyle name="Финансовый 3 5 2 4 2 4" xfId="1659" xr:uid="{00000000-0005-0000-0000-000010060000}"/>
    <cellStyle name="Финансовый 3 5 2 4 3" xfId="440" xr:uid="{00000000-0005-0000-0000-000011060000}"/>
    <cellStyle name="Финансовый 3 5 2 4 3 2" xfId="1662" xr:uid="{00000000-0005-0000-0000-000012060000}"/>
    <cellStyle name="Финансовый 3 5 2 4 4" xfId="854" xr:uid="{00000000-0005-0000-0000-000013060000}"/>
    <cellStyle name="Финансовый 3 5 2 4 4 2" xfId="1663" xr:uid="{00000000-0005-0000-0000-000014060000}"/>
    <cellStyle name="Финансовый 3 5 2 4 5" xfId="1658" xr:uid="{00000000-0005-0000-0000-000015060000}"/>
    <cellStyle name="Финансовый 3 5 2 5" xfId="180" xr:uid="{00000000-0005-0000-0000-000016060000}"/>
    <cellStyle name="Финансовый 3 5 2 5 2" xfId="470" xr:uid="{00000000-0005-0000-0000-000017060000}"/>
    <cellStyle name="Финансовый 3 5 2 5 2 2" xfId="1665" xr:uid="{00000000-0005-0000-0000-000018060000}"/>
    <cellStyle name="Финансовый 3 5 2 5 3" xfId="856" xr:uid="{00000000-0005-0000-0000-000019060000}"/>
    <cellStyle name="Финансовый 3 5 2 5 3 2" xfId="1666" xr:uid="{00000000-0005-0000-0000-00001A060000}"/>
    <cellStyle name="Финансовый 3 5 2 5 4" xfId="1664" xr:uid="{00000000-0005-0000-0000-00001B060000}"/>
    <cellStyle name="Финансовый 3 5 2 6" xfId="332" xr:uid="{00000000-0005-0000-0000-00001C060000}"/>
    <cellStyle name="Финансовый 3 5 2 6 2" xfId="1667" xr:uid="{00000000-0005-0000-0000-00001D060000}"/>
    <cellStyle name="Финансовый 3 5 2 7" xfId="847" xr:uid="{00000000-0005-0000-0000-00001E060000}"/>
    <cellStyle name="Финансовый 3 5 2 7 2" xfId="1668" xr:uid="{00000000-0005-0000-0000-00001F060000}"/>
    <cellStyle name="Финансовый 3 5 2 8" xfId="1639" xr:uid="{00000000-0005-0000-0000-000020060000}"/>
    <cellStyle name="Финансовый 3 5 3" xfId="45" xr:uid="{00000000-0005-0000-0000-000021060000}"/>
    <cellStyle name="Финансовый 3 5 3 2" xfId="109" xr:uid="{00000000-0005-0000-0000-000022060000}"/>
    <cellStyle name="Финансовый 3 5 3 2 2" xfId="252" xr:uid="{00000000-0005-0000-0000-000023060000}"/>
    <cellStyle name="Финансовый 3 5 3 2 2 2" xfId="542" xr:uid="{00000000-0005-0000-0000-000024060000}"/>
    <cellStyle name="Финансовый 3 5 3 2 2 2 2" xfId="1672" xr:uid="{00000000-0005-0000-0000-000025060000}"/>
    <cellStyle name="Финансовый 3 5 3 2 2 3" xfId="859" xr:uid="{00000000-0005-0000-0000-000026060000}"/>
    <cellStyle name="Финансовый 3 5 3 2 2 3 2" xfId="1673" xr:uid="{00000000-0005-0000-0000-000027060000}"/>
    <cellStyle name="Финансовый 3 5 3 2 2 4" xfId="1671" xr:uid="{00000000-0005-0000-0000-000028060000}"/>
    <cellStyle name="Финансовый 3 5 3 2 3" xfId="404" xr:uid="{00000000-0005-0000-0000-000029060000}"/>
    <cellStyle name="Финансовый 3 5 3 2 3 2" xfId="1674" xr:uid="{00000000-0005-0000-0000-00002A060000}"/>
    <cellStyle name="Финансовый 3 5 3 2 4" xfId="858" xr:uid="{00000000-0005-0000-0000-00002B060000}"/>
    <cellStyle name="Финансовый 3 5 3 2 4 2" xfId="1675" xr:uid="{00000000-0005-0000-0000-00002C060000}"/>
    <cellStyle name="Финансовый 3 5 3 2 5" xfId="1670" xr:uid="{00000000-0005-0000-0000-00002D060000}"/>
    <cellStyle name="Финансовый 3 5 3 3" xfId="192" xr:uid="{00000000-0005-0000-0000-00002E060000}"/>
    <cellStyle name="Финансовый 3 5 3 3 2" xfId="482" xr:uid="{00000000-0005-0000-0000-00002F060000}"/>
    <cellStyle name="Финансовый 3 5 3 3 2 2" xfId="1677" xr:uid="{00000000-0005-0000-0000-000030060000}"/>
    <cellStyle name="Финансовый 3 5 3 3 3" xfId="860" xr:uid="{00000000-0005-0000-0000-000031060000}"/>
    <cellStyle name="Финансовый 3 5 3 3 3 2" xfId="1678" xr:uid="{00000000-0005-0000-0000-000032060000}"/>
    <cellStyle name="Финансовый 3 5 3 3 4" xfId="1676" xr:uid="{00000000-0005-0000-0000-000033060000}"/>
    <cellStyle name="Финансовый 3 5 3 4" xfId="344" xr:uid="{00000000-0005-0000-0000-000034060000}"/>
    <cellStyle name="Финансовый 3 5 3 4 2" xfId="1679" xr:uid="{00000000-0005-0000-0000-000035060000}"/>
    <cellStyle name="Финансовый 3 5 3 5" xfId="857" xr:uid="{00000000-0005-0000-0000-000036060000}"/>
    <cellStyle name="Финансовый 3 5 3 5 2" xfId="1680" xr:uid="{00000000-0005-0000-0000-000037060000}"/>
    <cellStyle name="Финансовый 3 5 3 6" xfId="1669" xr:uid="{00000000-0005-0000-0000-000038060000}"/>
    <cellStyle name="Финансовый 3 5 4" xfId="83" xr:uid="{00000000-0005-0000-0000-000039060000}"/>
    <cellStyle name="Финансовый 3 5 4 2" xfId="228" xr:uid="{00000000-0005-0000-0000-00003A060000}"/>
    <cellStyle name="Финансовый 3 5 4 2 2" xfId="518" xr:uid="{00000000-0005-0000-0000-00003B060000}"/>
    <cellStyle name="Финансовый 3 5 4 2 2 2" xfId="1683" xr:uid="{00000000-0005-0000-0000-00003C060000}"/>
    <cellStyle name="Финансовый 3 5 4 2 3" xfId="862" xr:uid="{00000000-0005-0000-0000-00003D060000}"/>
    <cellStyle name="Финансовый 3 5 4 2 3 2" xfId="1684" xr:uid="{00000000-0005-0000-0000-00003E060000}"/>
    <cellStyle name="Финансовый 3 5 4 2 4" xfId="1682" xr:uid="{00000000-0005-0000-0000-00003F060000}"/>
    <cellStyle name="Финансовый 3 5 4 3" xfId="380" xr:uid="{00000000-0005-0000-0000-000040060000}"/>
    <cellStyle name="Финансовый 3 5 4 3 2" xfId="1685" xr:uid="{00000000-0005-0000-0000-000041060000}"/>
    <cellStyle name="Финансовый 3 5 4 4" xfId="861" xr:uid="{00000000-0005-0000-0000-000042060000}"/>
    <cellStyle name="Финансовый 3 5 4 4 2" xfId="1686" xr:uid="{00000000-0005-0000-0000-000043060000}"/>
    <cellStyle name="Финансовый 3 5 4 5" xfId="1681" xr:uid="{00000000-0005-0000-0000-000044060000}"/>
    <cellStyle name="Финансовый 3 5 5" xfId="71" xr:uid="{00000000-0005-0000-0000-000045060000}"/>
    <cellStyle name="Финансовый 3 5 5 2" xfId="216" xr:uid="{00000000-0005-0000-0000-000046060000}"/>
    <cellStyle name="Финансовый 3 5 5 2 2" xfId="506" xr:uid="{00000000-0005-0000-0000-000047060000}"/>
    <cellStyle name="Финансовый 3 5 5 2 2 2" xfId="1689" xr:uid="{00000000-0005-0000-0000-000048060000}"/>
    <cellStyle name="Финансовый 3 5 5 2 3" xfId="864" xr:uid="{00000000-0005-0000-0000-000049060000}"/>
    <cellStyle name="Финансовый 3 5 5 2 3 2" xfId="1690" xr:uid="{00000000-0005-0000-0000-00004A060000}"/>
    <cellStyle name="Финансовый 3 5 5 2 4" xfId="1688" xr:uid="{00000000-0005-0000-0000-00004B060000}"/>
    <cellStyle name="Финансовый 3 5 5 3" xfId="368" xr:uid="{00000000-0005-0000-0000-00004C060000}"/>
    <cellStyle name="Финансовый 3 5 5 3 2" xfId="1691" xr:uid="{00000000-0005-0000-0000-00004D060000}"/>
    <cellStyle name="Финансовый 3 5 5 4" xfId="863" xr:uid="{00000000-0005-0000-0000-00004E060000}"/>
    <cellStyle name="Финансовый 3 5 5 4 2" xfId="1692" xr:uid="{00000000-0005-0000-0000-00004F060000}"/>
    <cellStyle name="Финансовый 3 5 5 5" xfId="1687" xr:uid="{00000000-0005-0000-0000-000050060000}"/>
    <cellStyle name="Финансовый 3 5 6" xfId="136" xr:uid="{00000000-0005-0000-0000-000051060000}"/>
    <cellStyle name="Финансовый 3 5 6 2" xfId="276" xr:uid="{00000000-0005-0000-0000-000052060000}"/>
    <cellStyle name="Финансовый 3 5 6 2 2" xfId="566" xr:uid="{00000000-0005-0000-0000-000053060000}"/>
    <cellStyle name="Финансовый 3 5 6 2 2 2" xfId="1695" xr:uid="{00000000-0005-0000-0000-000054060000}"/>
    <cellStyle name="Финансовый 3 5 6 2 3" xfId="866" xr:uid="{00000000-0005-0000-0000-000055060000}"/>
    <cellStyle name="Финансовый 3 5 6 2 3 2" xfId="1696" xr:uid="{00000000-0005-0000-0000-000056060000}"/>
    <cellStyle name="Финансовый 3 5 6 2 4" xfId="1694" xr:uid="{00000000-0005-0000-0000-000057060000}"/>
    <cellStyle name="Финансовый 3 5 6 3" xfId="428" xr:uid="{00000000-0005-0000-0000-000058060000}"/>
    <cellStyle name="Финансовый 3 5 6 3 2" xfId="1697" xr:uid="{00000000-0005-0000-0000-000059060000}"/>
    <cellStyle name="Финансовый 3 5 6 4" xfId="865" xr:uid="{00000000-0005-0000-0000-00005A060000}"/>
    <cellStyle name="Финансовый 3 5 6 4 2" xfId="1698" xr:uid="{00000000-0005-0000-0000-00005B060000}"/>
    <cellStyle name="Финансовый 3 5 6 5" xfId="1693" xr:uid="{00000000-0005-0000-0000-00005C060000}"/>
    <cellStyle name="Финансовый 3 5 7" xfId="168" xr:uid="{00000000-0005-0000-0000-00005D060000}"/>
    <cellStyle name="Финансовый 3 5 7 2" xfId="458" xr:uid="{00000000-0005-0000-0000-00005E060000}"/>
    <cellStyle name="Финансовый 3 5 7 2 2" xfId="1700" xr:uid="{00000000-0005-0000-0000-00005F060000}"/>
    <cellStyle name="Финансовый 3 5 7 3" xfId="867" xr:uid="{00000000-0005-0000-0000-000060060000}"/>
    <cellStyle name="Финансовый 3 5 7 3 2" xfId="1701" xr:uid="{00000000-0005-0000-0000-000061060000}"/>
    <cellStyle name="Финансовый 3 5 7 4" xfId="1699" xr:uid="{00000000-0005-0000-0000-000062060000}"/>
    <cellStyle name="Финансовый 3 5 8" xfId="306" xr:uid="{00000000-0005-0000-0000-000063060000}"/>
    <cellStyle name="Финансовый 3 5 8 2" xfId="596" xr:uid="{00000000-0005-0000-0000-000064060000}"/>
    <cellStyle name="Финансовый 3 5 8 2 2" xfId="1703" xr:uid="{00000000-0005-0000-0000-000065060000}"/>
    <cellStyle name="Финансовый 3 5 8 3" xfId="868" xr:uid="{00000000-0005-0000-0000-000066060000}"/>
    <cellStyle name="Финансовый 3 5 8 3 2" xfId="1704" xr:uid="{00000000-0005-0000-0000-000067060000}"/>
    <cellStyle name="Финансовый 3 5 8 4" xfId="1702" xr:uid="{00000000-0005-0000-0000-000068060000}"/>
    <cellStyle name="Финансовый 3 5 9" xfId="320" xr:uid="{00000000-0005-0000-0000-000069060000}"/>
    <cellStyle name="Финансовый 3 5 9 2" xfId="1705" xr:uid="{00000000-0005-0000-0000-00006A060000}"/>
    <cellStyle name="Финансовый 3 6" xfId="22" xr:uid="{00000000-0005-0000-0000-00006B060000}"/>
    <cellStyle name="Финансовый 3 6 2" xfId="48" xr:uid="{00000000-0005-0000-0000-00006C060000}"/>
    <cellStyle name="Финансовый 3 6 2 2" xfId="112" xr:uid="{00000000-0005-0000-0000-00006D060000}"/>
    <cellStyle name="Финансовый 3 6 2 2 2" xfId="254" xr:uid="{00000000-0005-0000-0000-00006E060000}"/>
    <cellStyle name="Финансовый 3 6 2 2 2 2" xfId="544" xr:uid="{00000000-0005-0000-0000-00006F060000}"/>
    <cellStyle name="Финансовый 3 6 2 2 2 2 2" xfId="1710" xr:uid="{00000000-0005-0000-0000-000070060000}"/>
    <cellStyle name="Финансовый 3 6 2 2 2 3" xfId="872" xr:uid="{00000000-0005-0000-0000-000071060000}"/>
    <cellStyle name="Финансовый 3 6 2 2 2 3 2" xfId="1711" xr:uid="{00000000-0005-0000-0000-000072060000}"/>
    <cellStyle name="Финансовый 3 6 2 2 2 4" xfId="1709" xr:uid="{00000000-0005-0000-0000-000073060000}"/>
    <cellStyle name="Финансовый 3 6 2 2 3" xfId="406" xr:uid="{00000000-0005-0000-0000-000074060000}"/>
    <cellStyle name="Финансовый 3 6 2 2 3 2" xfId="1712" xr:uid="{00000000-0005-0000-0000-000075060000}"/>
    <cellStyle name="Финансовый 3 6 2 2 4" xfId="871" xr:uid="{00000000-0005-0000-0000-000076060000}"/>
    <cellStyle name="Финансовый 3 6 2 2 4 2" xfId="1713" xr:uid="{00000000-0005-0000-0000-000077060000}"/>
    <cellStyle name="Финансовый 3 6 2 2 5" xfId="1708" xr:uid="{00000000-0005-0000-0000-000078060000}"/>
    <cellStyle name="Финансовый 3 6 2 3" xfId="194" xr:uid="{00000000-0005-0000-0000-000079060000}"/>
    <cellStyle name="Финансовый 3 6 2 3 2" xfId="484" xr:uid="{00000000-0005-0000-0000-00007A060000}"/>
    <cellStyle name="Финансовый 3 6 2 3 2 2" xfId="1715" xr:uid="{00000000-0005-0000-0000-00007B060000}"/>
    <cellStyle name="Финансовый 3 6 2 3 3" xfId="873" xr:uid="{00000000-0005-0000-0000-00007C060000}"/>
    <cellStyle name="Финансовый 3 6 2 3 3 2" xfId="1716" xr:uid="{00000000-0005-0000-0000-00007D060000}"/>
    <cellStyle name="Финансовый 3 6 2 3 4" xfId="1714" xr:uid="{00000000-0005-0000-0000-00007E060000}"/>
    <cellStyle name="Финансовый 3 6 2 4" xfId="346" xr:uid="{00000000-0005-0000-0000-00007F060000}"/>
    <cellStyle name="Финансовый 3 6 2 4 2" xfId="1717" xr:uid="{00000000-0005-0000-0000-000080060000}"/>
    <cellStyle name="Финансовый 3 6 2 5" xfId="870" xr:uid="{00000000-0005-0000-0000-000081060000}"/>
    <cellStyle name="Финансовый 3 6 2 5 2" xfId="1718" xr:uid="{00000000-0005-0000-0000-000082060000}"/>
    <cellStyle name="Финансовый 3 6 2 6" xfId="1707" xr:uid="{00000000-0005-0000-0000-000083060000}"/>
    <cellStyle name="Финансовый 3 6 3" xfId="86" xr:uid="{00000000-0005-0000-0000-000084060000}"/>
    <cellStyle name="Финансовый 3 6 3 2" xfId="230" xr:uid="{00000000-0005-0000-0000-000085060000}"/>
    <cellStyle name="Финансовый 3 6 3 2 2" xfId="520" xr:uid="{00000000-0005-0000-0000-000086060000}"/>
    <cellStyle name="Финансовый 3 6 3 2 2 2" xfId="1721" xr:uid="{00000000-0005-0000-0000-000087060000}"/>
    <cellStyle name="Финансовый 3 6 3 2 3" xfId="875" xr:uid="{00000000-0005-0000-0000-000088060000}"/>
    <cellStyle name="Финансовый 3 6 3 2 3 2" xfId="1722" xr:uid="{00000000-0005-0000-0000-000089060000}"/>
    <cellStyle name="Финансовый 3 6 3 2 4" xfId="1720" xr:uid="{00000000-0005-0000-0000-00008A060000}"/>
    <cellStyle name="Финансовый 3 6 3 3" xfId="382" xr:uid="{00000000-0005-0000-0000-00008B060000}"/>
    <cellStyle name="Финансовый 3 6 3 3 2" xfId="1723" xr:uid="{00000000-0005-0000-0000-00008C060000}"/>
    <cellStyle name="Финансовый 3 6 3 4" xfId="874" xr:uid="{00000000-0005-0000-0000-00008D060000}"/>
    <cellStyle name="Финансовый 3 6 3 4 2" xfId="1724" xr:uid="{00000000-0005-0000-0000-00008E060000}"/>
    <cellStyle name="Финансовый 3 6 3 5" xfId="1719" xr:uid="{00000000-0005-0000-0000-00008F060000}"/>
    <cellStyle name="Финансовый 3 6 4" xfId="139" xr:uid="{00000000-0005-0000-0000-000090060000}"/>
    <cellStyle name="Финансовый 3 6 4 2" xfId="278" xr:uid="{00000000-0005-0000-0000-000091060000}"/>
    <cellStyle name="Финансовый 3 6 4 2 2" xfId="568" xr:uid="{00000000-0005-0000-0000-000092060000}"/>
    <cellStyle name="Финансовый 3 6 4 2 2 2" xfId="1727" xr:uid="{00000000-0005-0000-0000-000093060000}"/>
    <cellStyle name="Финансовый 3 6 4 2 3" xfId="877" xr:uid="{00000000-0005-0000-0000-000094060000}"/>
    <cellStyle name="Финансовый 3 6 4 2 3 2" xfId="1728" xr:uid="{00000000-0005-0000-0000-000095060000}"/>
    <cellStyle name="Финансовый 3 6 4 2 4" xfId="1726" xr:uid="{00000000-0005-0000-0000-000096060000}"/>
    <cellStyle name="Финансовый 3 6 4 3" xfId="430" xr:uid="{00000000-0005-0000-0000-000097060000}"/>
    <cellStyle name="Финансовый 3 6 4 3 2" xfId="1729" xr:uid="{00000000-0005-0000-0000-000098060000}"/>
    <cellStyle name="Финансовый 3 6 4 4" xfId="876" xr:uid="{00000000-0005-0000-0000-000099060000}"/>
    <cellStyle name="Финансовый 3 6 4 4 2" xfId="1730" xr:uid="{00000000-0005-0000-0000-00009A060000}"/>
    <cellStyle name="Финансовый 3 6 4 5" xfId="1725" xr:uid="{00000000-0005-0000-0000-00009B060000}"/>
    <cellStyle name="Финансовый 3 6 5" xfId="170" xr:uid="{00000000-0005-0000-0000-00009C060000}"/>
    <cellStyle name="Финансовый 3 6 5 2" xfId="460" xr:uid="{00000000-0005-0000-0000-00009D060000}"/>
    <cellStyle name="Финансовый 3 6 5 2 2" xfId="1732" xr:uid="{00000000-0005-0000-0000-00009E060000}"/>
    <cellStyle name="Финансовый 3 6 5 3" xfId="878" xr:uid="{00000000-0005-0000-0000-00009F060000}"/>
    <cellStyle name="Финансовый 3 6 5 3 2" xfId="1733" xr:uid="{00000000-0005-0000-0000-0000A0060000}"/>
    <cellStyle name="Финансовый 3 6 5 4" xfId="1731" xr:uid="{00000000-0005-0000-0000-0000A1060000}"/>
    <cellStyle name="Финансовый 3 6 6" xfId="322" xr:uid="{00000000-0005-0000-0000-0000A2060000}"/>
    <cellStyle name="Финансовый 3 6 6 2" xfId="1734" xr:uid="{00000000-0005-0000-0000-0000A3060000}"/>
    <cellStyle name="Финансовый 3 6 7" xfId="869" xr:uid="{00000000-0005-0000-0000-0000A4060000}"/>
    <cellStyle name="Финансовый 3 6 7 2" xfId="1735" xr:uid="{00000000-0005-0000-0000-0000A5060000}"/>
    <cellStyle name="Финансовый 3 6 8" xfId="1706" xr:uid="{00000000-0005-0000-0000-0000A6060000}"/>
    <cellStyle name="Финансовый 3 7" xfId="35" xr:uid="{00000000-0005-0000-0000-0000A7060000}"/>
    <cellStyle name="Финансовый 3 7 2" xfId="99" xr:uid="{00000000-0005-0000-0000-0000A8060000}"/>
    <cellStyle name="Финансовый 3 7 2 2" xfId="242" xr:uid="{00000000-0005-0000-0000-0000A9060000}"/>
    <cellStyle name="Финансовый 3 7 2 2 2" xfId="532" xr:uid="{00000000-0005-0000-0000-0000AA060000}"/>
    <cellStyle name="Финансовый 3 7 2 2 2 2" xfId="1739" xr:uid="{00000000-0005-0000-0000-0000AB060000}"/>
    <cellStyle name="Финансовый 3 7 2 2 3" xfId="881" xr:uid="{00000000-0005-0000-0000-0000AC060000}"/>
    <cellStyle name="Финансовый 3 7 2 2 3 2" xfId="1740" xr:uid="{00000000-0005-0000-0000-0000AD060000}"/>
    <cellStyle name="Финансовый 3 7 2 2 4" xfId="1738" xr:uid="{00000000-0005-0000-0000-0000AE060000}"/>
    <cellStyle name="Финансовый 3 7 2 3" xfId="394" xr:uid="{00000000-0005-0000-0000-0000AF060000}"/>
    <cellStyle name="Финансовый 3 7 2 3 2" xfId="1741" xr:uid="{00000000-0005-0000-0000-0000B0060000}"/>
    <cellStyle name="Финансовый 3 7 2 4" xfId="880" xr:uid="{00000000-0005-0000-0000-0000B1060000}"/>
    <cellStyle name="Финансовый 3 7 2 4 2" xfId="1742" xr:uid="{00000000-0005-0000-0000-0000B2060000}"/>
    <cellStyle name="Финансовый 3 7 2 5" xfId="1737" xr:uid="{00000000-0005-0000-0000-0000B3060000}"/>
    <cellStyle name="Финансовый 3 7 3" xfId="182" xr:uid="{00000000-0005-0000-0000-0000B4060000}"/>
    <cellStyle name="Финансовый 3 7 3 2" xfId="472" xr:uid="{00000000-0005-0000-0000-0000B5060000}"/>
    <cellStyle name="Финансовый 3 7 3 2 2" xfId="1744" xr:uid="{00000000-0005-0000-0000-0000B6060000}"/>
    <cellStyle name="Финансовый 3 7 3 3" xfId="882" xr:uid="{00000000-0005-0000-0000-0000B7060000}"/>
    <cellStyle name="Финансовый 3 7 3 3 2" xfId="1745" xr:uid="{00000000-0005-0000-0000-0000B8060000}"/>
    <cellStyle name="Финансовый 3 7 3 4" xfId="1743" xr:uid="{00000000-0005-0000-0000-0000B9060000}"/>
    <cellStyle name="Финансовый 3 7 4" xfId="334" xr:uid="{00000000-0005-0000-0000-0000BA060000}"/>
    <cellStyle name="Финансовый 3 7 4 2" xfId="1746" xr:uid="{00000000-0005-0000-0000-0000BB060000}"/>
    <cellStyle name="Финансовый 3 7 5" xfId="879" xr:uid="{00000000-0005-0000-0000-0000BC060000}"/>
    <cellStyle name="Финансовый 3 7 5 2" xfId="1747" xr:uid="{00000000-0005-0000-0000-0000BD060000}"/>
    <cellStyle name="Финансовый 3 7 6" xfId="1736" xr:uid="{00000000-0005-0000-0000-0000BE060000}"/>
    <cellStyle name="Финансовый 3 8" xfId="73" xr:uid="{00000000-0005-0000-0000-0000BF060000}"/>
    <cellStyle name="Финансовый 3 8 2" xfId="218" xr:uid="{00000000-0005-0000-0000-0000C0060000}"/>
    <cellStyle name="Финансовый 3 8 2 2" xfId="508" xr:uid="{00000000-0005-0000-0000-0000C1060000}"/>
    <cellStyle name="Финансовый 3 8 2 2 2" xfId="1750" xr:uid="{00000000-0005-0000-0000-0000C2060000}"/>
    <cellStyle name="Финансовый 3 8 2 3" xfId="884" xr:uid="{00000000-0005-0000-0000-0000C3060000}"/>
    <cellStyle name="Финансовый 3 8 2 3 2" xfId="1751" xr:uid="{00000000-0005-0000-0000-0000C4060000}"/>
    <cellStyle name="Финансовый 3 8 2 4" xfId="1749" xr:uid="{00000000-0005-0000-0000-0000C5060000}"/>
    <cellStyle name="Финансовый 3 8 3" xfId="370" xr:uid="{00000000-0005-0000-0000-0000C6060000}"/>
    <cellStyle name="Финансовый 3 8 3 2" xfId="1752" xr:uid="{00000000-0005-0000-0000-0000C7060000}"/>
    <cellStyle name="Финансовый 3 8 4" xfId="883" xr:uid="{00000000-0005-0000-0000-0000C8060000}"/>
    <cellStyle name="Финансовый 3 8 4 2" xfId="1753" xr:uid="{00000000-0005-0000-0000-0000C9060000}"/>
    <cellStyle name="Финансовый 3 8 5" xfId="1748" xr:uid="{00000000-0005-0000-0000-0000CA060000}"/>
    <cellStyle name="Финансовый 3 9" xfId="61" xr:uid="{00000000-0005-0000-0000-0000CB060000}"/>
    <cellStyle name="Финансовый 3 9 2" xfId="206" xr:uid="{00000000-0005-0000-0000-0000CC060000}"/>
    <cellStyle name="Финансовый 3 9 2 2" xfId="496" xr:uid="{00000000-0005-0000-0000-0000CD060000}"/>
    <cellStyle name="Финансовый 3 9 2 2 2" xfId="1756" xr:uid="{00000000-0005-0000-0000-0000CE060000}"/>
    <cellStyle name="Финансовый 3 9 2 3" xfId="886" xr:uid="{00000000-0005-0000-0000-0000CF060000}"/>
    <cellStyle name="Финансовый 3 9 2 3 2" xfId="1757" xr:uid="{00000000-0005-0000-0000-0000D0060000}"/>
    <cellStyle name="Финансовый 3 9 2 4" xfId="1755" xr:uid="{00000000-0005-0000-0000-0000D1060000}"/>
    <cellStyle name="Финансовый 3 9 3" xfId="358" xr:uid="{00000000-0005-0000-0000-0000D2060000}"/>
    <cellStyle name="Финансовый 3 9 3 2" xfId="1758" xr:uid="{00000000-0005-0000-0000-0000D3060000}"/>
    <cellStyle name="Финансовый 3 9 4" xfId="885" xr:uid="{00000000-0005-0000-0000-0000D4060000}"/>
    <cellStyle name="Финансовый 3 9 4 2" xfId="1759" xr:uid="{00000000-0005-0000-0000-0000D5060000}"/>
    <cellStyle name="Финансовый 3 9 5" xfId="1754" xr:uid="{00000000-0005-0000-0000-0000D6060000}"/>
    <cellStyle name="Финансовый 4" xfId="20" xr:uid="{00000000-0005-0000-0000-0000D7060000}"/>
    <cellStyle name="Финансовый 4 2" xfId="46" xr:uid="{00000000-0005-0000-0000-0000D8060000}"/>
    <cellStyle name="Финансовый 4 2 2" xfId="110" xr:uid="{00000000-0005-0000-0000-0000D9060000}"/>
    <cellStyle name="Финансовый 4 3" xfId="84" xr:uid="{00000000-0005-0000-0000-0000DA060000}"/>
    <cellStyle name="Финансовый 4 4" xfId="137" xr:uid="{00000000-0005-0000-0000-0000DB060000}"/>
    <cellStyle name="Финансовый 5" xfId="33" xr:uid="{00000000-0005-0000-0000-0000DC060000}"/>
    <cellStyle name="Финансовый 5 2" xfId="97" xr:uid="{00000000-0005-0000-0000-0000DD060000}"/>
    <cellStyle name="Финансовый 6" xfId="59" xr:uid="{00000000-0005-0000-0000-0000DE060000}"/>
    <cellStyle name="Финансовый 7" xfId="124" xr:uid="{00000000-0005-0000-0000-0000DF060000}"/>
    <cellStyle name="Финансовый 8" xfId="150" xr:uid="{00000000-0005-0000-0000-0000E006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DEA900"/>
        </patternFill>
      </fill>
    </dxf>
    <dxf>
      <alignment vertical="center"/>
    </dxf>
    <dxf>
      <alignment vertical="center"/>
    </dxf>
  </dxfs>
  <tableStyles count="1" defaultTableStyle="TableStyleMedium2" defaultPivotStyle="PivotStyleLight16">
    <tableStyle name="Стиль таблицы 1" pivot="0" count="0" xr9:uid="{00000000-0011-0000-FFFF-FFFF00000000}"/>
  </tableStyles>
  <colors>
    <mruColors>
      <color rgb="FFDEA900"/>
      <color rgb="FF00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effectLst/>
              </a:rPr>
              <a:t>График движения рабочей силы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'Люди (2)'!$C$4:$N$4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'Люди (2)'!$C$5:$N$5</c:f>
              <c:numCache>
                <c:formatCode>0</c:formatCode>
                <c:ptCount val="12"/>
                <c:pt idx="0">
                  <c:v>1630</c:v>
                </c:pt>
                <c:pt idx="1">
                  <c:v>1762</c:v>
                </c:pt>
                <c:pt idx="2">
                  <c:v>1654</c:v>
                </c:pt>
                <c:pt idx="3">
                  <c:v>1778</c:v>
                </c:pt>
                <c:pt idx="4">
                  <c:v>1806</c:v>
                </c:pt>
                <c:pt idx="5">
                  <c:v>1986</c:v>
                </c:pt>
                <c:pt idx="6">
                  <c:v>1848</c:v>
                </c:pt>
                <c:pt idx="7">
                  <c:v>1996</c:v>
                </c:pt>
                <c:pt idx="8">
                  <c:v>1720</c:v>
                </c:pt>
                <c:pt idx="9">
                  <c:v>1654</c:v>
                </c:pt>
                <c:pt idx="10">
                  <c:v>1526</c:v>
                </c:pt>
                <c:pt idx="11">
                  <c:v>1442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04E-B0BE-062CAD89D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609728"/>
        <c:axId val="581564688"/>
      </c:barChart>
      <c:catAx>
        <c:axId val="17660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1564688"/>
        <c:crosses val="autoZero"/>
        <c:auto val="1"/>
        <c:lblAlgn val="ctr"/>
        <c:lblOffset val="100"/>
        <c:noMultiLvlLbl val="0"/>
      </c:catAx>
      <c:valAx>
        <c:axId val="58156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60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2114550</xdr:colOff>
      <xdr:row>14</xdr:row>
      <xdr:rowOff>371475</xdr:rowOff>
    </xdr:from>
    <xdr:to>
      <xdr:col>14</xdr:col>
      <xdr:colOff>266699</xdr:colOff>
      <xdr:row>25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4F1A4BB-3E7C-4849-A11A-249AFCB17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Калайчев Георгий" refreshedDate="44532.697485416669" createdVersion="7" refreshedVersion="7" minRefreshableVersion="3" recordCount="133" xr:uid="{00000000-000A-0000-FFFF-FFFF25000000}">
  <cacheSource type="worksheet">
    <worksheetSource ref="AY8:BM13" sheet="График по ПП"/>
  </cacheSource>
  <cacheFields count="15">
    <cacheField name="Наименование объекта" numFmtId="49">
      <sharedItems containsMixedTypes="1" containsNumber="1" containsInteger="1" minValue="0" maxValue="0"/>
    </cacheField>
    <cacheField name="Подрядчик" numFmtId="1">
      <sharedItems count="4">
        <s v="СУ-1"/>
        <s v="СУ-2"/>
        <s v="УМ"/>
        <s v="Субподряд"/>
      </sharedItems>
    </cacheField>
    <cacheField name="Категория работ" numFmtId="0">
      <sharedItems count="10">
        <s v="Монтажные работы"/>
        <s v="Бетонные работы"/>
        <s v="Общестроительные работы"/>
        <s v="Земляные работы"/>
        <s v="Гидроизоляционные работы"/>
        <s v="Обслуживающие процессы"/>
        <s v="Архитектурно-строительные работы"/>
        <s v="Горно-проходческие работы"/>
        <s v="Верхнее строение пути"/>
        <s v="Мониторинг"/>
      </sharedItems>
    </cacheField>
    <cacheField name="Январь" numFmtId="2">
      <sharedItems containsSemiMixedTypes="0" containsString="0" containsNumber="1" containsInteger="1" minValue="0" maxValue="186"/>
    </cacheField>
    <cacheField name="Февраль" numFmtId="2">
      <sharedItems containsSemiMixedTypes="0" containsString="0" containsNumber="1" containsInteger="1" minValue="0" maxValue="186"/>
    </cacheField>
    <cacheField name="Март" numFmtId="2">
      <sharedItems containsSemiMixedTypes="0" containsString="0" containsNumber="1" containsInteger="1" minValue="0" maxValue="186"/>
    </cacheField>
    <cacheField name="Апрель" numFmtId="2">
      <sharedItems containsSemiMixedTypes="0" containsString="0" containsNumber="1" containsInteger="1" minValue="0" maxValue="186"/>
    </cacheField>
    <cacheField name="Май" numFmtId="2">
      <sharedItems containsSemiMixedTypes="0" containsString="0" containsNumber="1" containsInteger="1" minValue="0" maxValue="186"/>
    </cacheField>
    <cacheField name="Июнь" numFmtId="2">
      <sharedItems containsSemiMixedTypes="0" containsString="0" containsNumber="1" minValue="0" maxValue="186"/>
    </cacheField>
    <cacheField name="Июль" numFmtId="2">
      <sharedItems containsSemiMixedTypes="0" containsString="0" containsNumber="1" containsInteger="1" minValue="0" maxValue="186"/>
    </cacheField>
    <cacheField name="Август" numFmtId="2">
      <sharedItems containsSemiMixedTypes="0" containsString="0" containsNumber="1" minValue="0" maxValue="186"/>
    </cacheField>
    <cacheField name="Сентябрь" numFmtId="2">
      <sharedItems containsSemiMixedTypes="0" containsString="0" containsNumber="1" containsInteger="1" minValue="0" maxValue="186"/>
    </cacheField>
    <cacheField name="Октябрь" numFmtId="2">
      <sharedItems containsSemiMixedTypes="0" containsString="0" containsNumber="1" containsInteger="1" minValue="0" maxValue="186"/>
    </cacheField>
    <cacheField name="Ноябрь" numFmtId="2">
      <sharedItems containsSemiMixedTypes="0" containsString="0" containsNumber="1" containsInteger="1" minValue="0" maxValue="186"/>
    </cacheField>
    <cacheField name="Декабрь" numFmtId="2">
      <sharedItems containsSemiMixedTypes="0" containsString="0" containsNumber="1" containsInteger="1" minValue="0" maxValue="1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Калайчев Георгий" refreshedDate="44537.532022685184" createdVersion="7" refreshedVersion="7" minRefreshableVersion="3" recordCount="133" xr:uid="{00000000-000A-0000-FFFF-FFFF26000000}">
  <cacheSource type="worksheet">
    <worksheetSource ref="BQ8:CE13" sheet="График по ПП"/>
  </cacheSource>
  <cacheFields count="15">
    <cacheField name="Наименование объекта" numFmtId="49">
      <sharedItems containsMixedTypes="1" containsNumber="1" containsInteger="1" minValue="0" maxValue="0"/>
    </cacheField>
    <cacheField name="Подрядчик" numFmtId="1">
      <sharedItems count="4">
        <s v="СУ-1"/>
        <s v="СУ-2"/>
        <s v="УМ"/>
        <s v="Субподряд"/>
      </sharedItems>
    </cacheField>
    <cacheField name="Категория работ" numFmtId="0">
      <sharedItems count="10">
        <s v="Монтажные работы"/>
        <s v="Бетонные работы"/>
        <s v="Общестроительные работы"/>
        <s v="Земляные работы"/>
        <s v="Гидроизоляционные работы"/>
        <s v="Обслуживающие процессы"/>
        <s v="Архитектурно-строительные работы"/>
        <s v="Горно-проходческие работы"/>
        <s v="Верхнее строение пути"/>
        <s v="Мониторинг"/>
      </sharedItems>
    </cacheField>
    <cacheField name="Январь" numFmtId="4">
      <sharedItems containsSemiMixedTypes="0" containsString="0" containsNumber="1" minValue="0" maxValue="51146.534639999998"/>
    </cacheField>
    <cacheField name="Февраль" numFmtId="4">
      <sharedItems containsSemiMixedTypes="0" containsString="0" containsNumber="1" minValue="0" maxValue="47212.185821538456"/>
    </cacheField>
    <cacheField name="Март" numFmtId="4">
      <sharedItems containsString="0" containsBlank="1" containsNumber="1" minValue="0" maxValue="51146.534639999998"/>
    </cacheField>
    <cacheField name="Апрель" numFmtId="4">
      <sharedItems containsSemiMixedTypes="0" containsString="0" containsNumber="1" minValue="0" maxValue="21939.767729625593"/>
    </cacheField>
    <cacheField name="Май" numFmtId="4">
      <sharedItems containsSemiMixedTypes="0" containsString="0" containsNumber="1" minValue="0" maxValue="25218.049102385045"/>
    </cacheField>
    <cacheField name="Июнь" numFmtId="4">
      <sharedItems containsSemiMixedTypes="0" containsString="0" containsNumber="1" minValue="0" maxValue="17668.39113915593"/>
    </cacheField>
    <cacheField name="Июль" numFmtId="4">
      <sharedItems containsSemiMixedTypes="0" containsString="0" containsNumber="1" minValue="0" maxValue="21887.335658447995"/>
    </cacheField>
    <cacheField name="Август" numFmtId="4">
      <sharedItems containsSemiMixedTypes="0" containsString="0" containsNumber="1" minValue="0" maxValue="31305.164402960741"/>
    </cacheField>
    <cacheField name="Сентябрь" numFmtId="4">
      <sharedItems containsSemiMixedTypes="0" containsString="0" containsNumber="1" minValue="0" maxValue="26087.637002467287"/>
    </cacheField>
    <cacheField name="Октябрь" numFmtId="4">
      <sharedItems containsSemiMixedTypes="0" containsString="0" containsNumber="1" minValue="0" maxValue="41213.185323839993"/>
    </cacheField>
    <cacheField name="Ноябрь" numFmtId="4">
      <sharedItems containsSemiMixedTypes="0" containsString="0" containsNumber="1" minValue="0" maxValue="35255.239534367996"/>
    </cacheField>
    <cacheField name="Декабрь" numFmtId="4">
      <sharedItems containsSemiMixedTypes="0" containsString="0" containsNumber="1" minValue="0" maxValue="33022.1383517852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s v="Н/х ст. &quot;Большой проспект&quot;"/>
    <x v="0"/>
    <x v="0"/>
    <n v="0"/>
    <n v="0"/>
    <n v="18"/>
    <n v="0"/>
    <n v="0"/>
    <n v="0"/>
    <n v="0"/>
    <n v="0"/>
    <n v="0"/>
    <n v="0"/>
    <n v="0"/>
    <n v="0"/>
  </r>
  <r>
    <s v="Н/х ст. &quot;Большой проспект&quot;"/>
    <x v="0"/>
    <x v="0"/>
    <n v="0"/>
    <n v="0"/>
    <n v="0"/>
    <n v="18"/>
    <n v="18"/>
    <n v="18"/>
    <n v="0"/>
    <n v="0"/>
    <n v="0"/>
    <n v="0"/>
    <n v="0"/>
    <n v="0"/>
  </r>
  <r>
    <s v="Н/х ст. &quot;Большой проспект&quot;"/>
    <x v="0"/>
    <x v="0"/>
    <n v="0"/>
    <n v="0"/>
    <n v="9"/>
    <n v="18"/>
    <n v="0"/>
    <n v="0"/>
    <n v="0"/>
    <n v="0"/>
    <n v="0"/>
    <n v="0"/>
    <n v="0"/>
    <n v="0"/>
  </r>
  <r>
    <s v="Н/х ст. &quot;Большой проспект&quot;"/>
    <x v="0"/>
    <x v="0"/>
    <n v="0"/>
    <n v="0"/>
    <n v="9"/>
    <n v="0"/>
    <n v="0"/>
    <n v="0"/>
    <n v="0"/>
    <n v="0"/>
    <n v="0"/>
    <n v="0"/>
    <n v="0"/>
    <n v="0"/>
  </r>
  <r>
    <s v="Н/х ст. &quot;Большой проспект&quot;"/>
    <x v="0"/>
    <x v="1"/>
    <n v="0"/>
    <n v="0"/>
    <n v="0"/>
    <n v="24"/>
    <n v="24"/>
    <n v="24"/>
    <n v="0"/>
    <n v="0"/>
    <n v="0"/>
    <n v="0"/>
    <n v="0"/>
    <n v="0"/>
  </r>
  <r>
    <s v="Н/х ст. &quot;Большой проспект&quot;"/>
    <x v="0"/>
    <x v="0"/>
    <n v="0"/>
    <n v="0"/>
    <n v="0"/>
    <n v="0"/>
    <n v="0"/>
    <n v="0"/>
    <n v="24"/>
    <n v="0"/>
    <n v="0"/>
    <n v="0"/>
    <n v="0"/>
    <n v="0"/>
  </r>
  <r>
    <s v="Н/х ст. &quot;Большой проспект&quot;"/>
    <x v="0"/>
    <x v="0"/>
    <n v="0"/>
    <n v="0"/>
    <n v="0"/>
    <n v="0"/>
    <n v="0"/>
    <n v="0"/>
    <n v="0"/>
    <n v="24"/>
    <n v="24"/>
    <n v="0"/>
    <n v="0"/>
    <n v="0"/>
  </r>
  <r>
    <s v="Н/х ст. &quot;Большой проспект&quot;"/>
    <x v="0"/>
    <x v="1"/>
    <n v="0"/>
    <n v="0"/>
    <n v="0"/>
    <n v="0"/>
    <n v="0"/>
    <n v="0"/>
    <n v="0"/>
    <n v="18"/>
    <n v="18"/>
    <n v="0"/>
    <n v="0"/>
    <n v="0"/>
  </r>
  <r>
    <s v="Н/х ст. &quot;Большой проспект&quot;"/>
    <x v="0"/>
    <x v="0"/>
    <n v="0"/>
    <n v="0"/>
    <n v="0"/>
    <n v="0"/>
    <n v="0"/>
    <n v="0"/>
    <n v="0"/>
    <n v="0"/>
    <n v="0"/>
    <n v="9"/>
    <n v="0"/>
    <n v="0"/>
  </r>
  <r>
    <s v="Н/х ст. &quot;Большой проспект&quot;"/>
    <x v="0"/>
    <x v="0"/>
    <n v="18"/>
    <n v="0"/>
    <n v="0"/>
    <n v="0"/>
    <n v="0"/>
    <n v="0"/>
    <n v="0"/>
    <n v="0"/>
    <n v="0"/>
    <n v="0"/>
    <n v="0"/>
    <n v="0"/>
  </r>
  <r>
    <s v="Н/х ст. &quot;Большой проспект&quot;"/>
    <x v="0"/>
    <x v="0"/>
    <n v="0"/>
    <n v="0"/>
    <n v="9"/>
    <n v="0"/>
    <n v="0"/>
    <n v="0"/>
    <n v="0"/>
    <n v="0"/>
    <n v="0"/>
    <n v="0"/>
    <n v="0"/>
    <n v="0"/>
  </r>
  <r>
    <s v="Н/х ст. &quot;Большой проспект&quot;"/>
    <x v="0"/>
    <x v="2"/>
    <n v="0"/>
    <n v="0"/>
    <n v="0"/>
    <n v="0"/>
    <n v="0"/>
    <n v="0"/>
    <n v="0"/>
    <n v="0"/>
    <n v="0"/>
    <n v="9"/>
    <n v="18"/>
    <n v="18"/>
  </r>
  <r>
    <s v="Н/х ст. &quot;Большой проспект&quot;"/>
    <x v="0"/>
    <x v="3"/>
    <n v="0"/>
    <n v="0"/>
    <n v="0"/>
    <n v="0"/>
    <n v="0"/>
    <n v="0"/>
    <n v="0"/>
    <n v="0"/>
    <n v="0"/>
    <n v="24"/>
    <n v="24"/>
    <n v="12"/>
  </r>
  <r>
    <s v="Н/х ст. &quot;Большой проспект&quot;"/>
    <x v="0"/>
    <x v="4"/>
    <n v="0"/>
    <n v="0"/>
    <n v="0"/>
    <n v="0"/>
    <n v="0"/>
    <n v="0"/>
    <n v="0"/>
    <n v="0"/>
    <n v="0"/>
    <n v="0"/>
    <n v="0"/>
    <n v="12"/>
  </r>
  <r>
    <s v="Н/х ст. &quot;Большой проспект&quot;"/>
    <x v="0"/>
    <x v="5"/>
    <n v="15"/>
    <n v="15"/>
    <n v="15"/>
    <n v="15"/>
    <n v="15"/>
    <n v="15"/>
    <n v="15"/>
    <n v="15"/>
    <n v="8"/>
    <n v="8"/>
    <n v="8"/>
    <n v="8"/>
  </r>
  <r>
    <s v="Шахта №571"/>
    <x v="1"/>
    <x v="1"/>
    <n v="8"/>
    <n v="8"/>
    <n v="8"/>
    <n v="8"/>
    <n v="0"/>
    <n v="0"/>
    <n v="0"/>
    <n v="0"/>
    <n v="0"/>
    <n v="0"/>
    <n v="0"/>
    <n v="0"/>
  </r>
  <r>
    <s v="Шахта №571"/>
    <x v="1"/>
    <x v="3"/>
    <n v="0"/>
    <n v="0"/>
    <n v="0"/>
    <n v="0"/>
    <n v="5"/>
    <n v="0"/>
    <n v="0"/>
    <n v="0"/>
    <n v="0"/>
    <n v="0"/>
    <n v="0"/>
    <n v="0"/>
  </r>
  <r>
    <s v="Шахта №571"/>
    <x v="1"/>
    <x v="6"/>
    <n v="0"/>
    <n v="0"/>
    <n v="0"/>
    <n v="0"/>
    <n v="4"/>
    <n v="4"/>
    <n v="0"/>
    <n v="0"/>
    <n v="0"/>
    <n v="0"/>
    <n v="0"/>
    <n v="0"/>
  </r>
  <r>
    <s v="Шахта №571"/>
    <x v="1"/>
    <x v="3"/>
    <n v="0"/>
    <n v="0"/>
    <n v="0"/>
    <n v="0"/>
    <n v="0"/>
    <n v="0"/>
    <n v="8"/>
    <n v="0"/>
    <n v="0"/>
    <n v="0"/>
    <n v="0"/>
    <n v="0"/>
  </r>
  <r>
    <s v="Шахта №571"/>
    <x v="1"/>
    <x v="1"/>
    <n v="0"/>
    <n v="0"/>
    <n v="0"/>
    <n v="0"/>
    <n v="0"/>
    <n v="0"/>
    <n v="8"/>
    <n v="16"/>
    <n v="0"/>
    <n v="0"/>
    <n v="0"/>
    <n v="0"/>
  </r>
  <r>
    <s v="Шахта №572"/>
    <x v="1"/>
    <x v="1"/>
    <n v="0"/>
    <n v="0"/>
    <n v="0"/>
    <n v="0"/>
    <n v="5"/>
    <n v="5"/>
    <n v="5"/>
    <n v="5"/>
    <n v="0"/>
    <n v="0"/>
    <n v="0"/>
    <n v="0"/>
  </r>
  <r>
    <s v="Шахта №572"/>
    <x v="1"/>
    <x v="1"/>
    <n v="0"/>
    <n v="0"/>
    <n v="0"/>
    <n v="0"/>
    <n v="0"/>
    <n v="0"/>
    <n v="5"/>
    <n v="5"/>
    <n v="5"/>
    <n v="5"/>
    <n v="0"/>
    <n v="0"/>
  </r>
  <r>
    <s v="Шахта №572"/>
    <x v="1"/>
    <x v="1"/>
    <n v="0"/>
    <n v="0"/>
    <n v="0"/>
    <n v="0"/>
    <n v="0"/>
    <n v="0"/>
    <n v="0"/>
    <n v="0"/>
    <n v="5"/>
    <n v="5"/>
    <n v="5"/>
    <n v="5"/>
  </r>
  <r>
    <s v="Шахта №572"/>
    <x v="1"/>
    <x v="6"/>
    <n v="28"/>
    <n v="30"/>
    <n v="30"/>
    <n v="30"/>
    <n v="30"/>
    <n v="0"/>
    <n v="0"/>
    <n v="0"/>
    <n v="0"/>
    <n v="0"/>
    <n v="0"/>
    <n v="0"/>
  </r>
  <r>
    <s v="Шахта №572"/>
    <x v="0"/>
    <x v="7"/>
    <n v="24"/>
    <n v="0"/>
    <n v="0"/>
    <n v="0"/>
    <n v="0"/>
    <n v="0"/>
    <n v="0"/>
    <n v="0"/>
    <n v="0"/>
    <n v="0"/>
    <n v="0"/>
    <n v="0"/>
  </r>
  <r>
    <s v="Шахта №572"/>
    <x v="0"/>
    <x v="7"/>
    <n v="0"/>
    <n v="24"/>
    <n v="24"/>
    <n v="24"/>
    <n v="0"/>
    <n v="0"/>
    <n v="0"/>
    <n v="0"/>
    <n v="0"/>
    <n v="0"/>
    <n v="0"/>
    <n v="0"/>
  </r>
  <r>
    <s v="Шахта №572"/>
    <x v="0"/>
    <x v="1"/>
    <n v="0"/>
    <n v="0"/>
    <n v="0"/>
    <n v="0"/>
    <n v="0"/>
    <n v="0"/>
    <n v="18"/>
    <n v="18"/>
    <n v="18"/>
    <n v="0"/>
    <n v="0"/>
    <n v="0"/>
  </r>
  <r>
    <s v="Шахта №572"/>
    <x v="0"/>
    <x v="7"/>
    <n v="30"/>
    <n v="30"/>
    <n v="30"/>
    <n v="30"/>
    <n v="0"/>
    <n v="0"/>
    <n v="0"/>
    <n v="0"/>
    <n v="0"/>
    <n v="0"/>
    <n v="0"/>
    <n v="0"/>
  </r>
  <r>
    <s v="Шахта №572"/>
    <x v="0"/>
    <x v="7"/>
    <n v="0"/>
    <n v="12"/>
    <n v="12"/>
    <n v="0"/>
    <n v="0"/>
    <n v="0"/>
    <n v="0"/>
    <n v="0"/>
    <n v="0"/>
    <n v="0"/>
    <n v="0"/>
    <n v="0"/>
  </r>
  <r>
    <s v="Шахта №572"/>
    <x v="0"/>
    <x v="7"/>
    <n v="0"/>
    <n v="0"/>
    <n v="12"/>
    <n v="24"/>
    <n v="24"/>
    <n v="0"/>
    <n v="0"/>
    <n v="0"/>
    <n v="0"/>
    <n v="0"/>
    <n v="0"/>
    <n v="0"/>
  </r>
  <r>
    <s v="Шахта №572"/>
    <x v="0"/>
    <x v="7"/>
    <n v="24"/>
    <n v="0"/>
    <n v="0"/>
    <n v="0"/>
    <n v="0"/>
    <n v="0"/>
    <n v="0"/>
    <n v="0"/>
    <n v="0"/>
    <n v="0"/>
    <n v="0"/>
    <n v="0"/>
  </r>
  <r>
    <s v="Шахта №572"/>
    <x v="0"/>
    <x v="7"/>
    <n v="0"/>
    <n v="12"/>
    <n v="0"/>
    <n v="0"/>
    <n v="0"/>
    <n v="0"/>
    <n v="0"/>
    <n v="0"/>
    <n v="0"/>
    <n v="0"/>
    <n v="0"/>
    <n v="0"/>
  </r>
  <r>
    <s v="Шахта №572"/>
    <x v="0"/>
    <x v="7"/>
    <n v="30"/>
    <n v="30"/>
    <n v="30"/>
    <n v="0"/>
    <n v="0"/>
    <n v="0"/>
    <n v="0"/>
    <n v="0"/>
    <n v="0"/>
    <n v="0"/>
    <n v="0"/>
    <n v="0"/>
  </r>
  <r>
    <s v="Шахта №572"/>
    <x v="0"/>
    <x v="1"/>
    <n v="0"/>
    <n v="0"/>
    <n v="0"/>
    <n v="30"/>
    <n v="30"/>
    <n v="30"/>
    <n v="0"/>
    <n v="0"/>
    <n v="0"/>
    <n v="0"/>
    <n v="0"/>
    <n v="0"/>
  </r>
  <r>
    <s v="Шахта №572"/>
    <x v="0"/>
    <x v="1"/>
    <n v="0"/>
    <n v="0"/>
    <n v="0"/>
    <n v="0"/>
    <n v="24"/>
    <n v="24"/>
    <n v="24"/>
    <n v="0"/>
    <n v="0"/>
    <n v="0"/>
    <n v="0"/>
    <n v="0"/>
  </r>
  <r>
    <s v="Шахта №572"/>
    <x v="0"/>
    <x v="1"/>
    <n v="0"/>
    <n v="0"/>
    <n v="0"/>
    <n v="0"/>
    <n v="0"/>
    <n v="0"/>
    <n v="18"/>
    <n v="18"/>
    <n v="18"/>
    <n v="0"/>
    <n v="0"/>
    <n v="0"/>
  </r>
  <r>
    <s v="Шахта №572"/>
    <x v="0"/>
    <x v="1"/>
    <n v="0"/>
    <n v="0"/>
    <n v="0"/>
    <n v="0"/>
    <n v="0"/>
    <n v="15"/>
    <n v="15"/>
    <n v="15"/>
    <n v="0"/>
    <n v="0"/>
    <n v="0"/>
    <n v="0"/>
  </r>
  <r>
    <s v="Шахта №572"/>
    <x v="0"/>
    <x v="1"/>
    <n v="0"/>
    <n v="0"/>
    <n v="0"/>
    <n v="0"/>
    <n v="0"/>
    <n v="15"/>
    <n v="15"/>
    <n v="0"/>
    <n v="0"/>
    <n v="0"/>
    <n v="0"/>
    <n v="0"/>
  </r>
  <r>
    <s v="Шахта №572"/>
    <x v="0"/>
    <x v="1"/>
    <n v="0"/>
    <n v="0"/>
    <n v="0"/>
    <n v="0"/>
    <n v="0"/>
    <n v="0"/>
    <n v="15"/>
    <n v="15"/>
    <n v="0"/>
    <n v="0"/>
    <n v="0"/>
    <n v="0"/>
  </r>
  <r>
    <s v="Шахта №572"/>
    <x v="0"/>
    <x v="7"/>
    <n v="24"/>
    <n v="24"/>
    <n v="0"/>
    <n v="0"/>
    <n v="0"/>
    <n v="0"/>
    <n v="0"/>
    <n v="0"/>
    <n v="0"/>
    <n v="0"/>
    <n v="0"/>
    <n v="0"/>
  </r>
  <r>
    <s v="Шахта №572"/>
    <x v="0"/>
    <x v="1"/>
    <n v="24"/>
    <n v="24"/>
    <n v="24"/>
    <n v="24"/>
    <n v="24"/>
    <n v="24"/>
    <n v="24"/>
    <n v="24"/>
    <n v="24"/>
    <n v="24"/>
    <n v="24"/>
    <n v="24"/>
  </r>
  <r>
    <s v="Шахта №572"/>
    <x v="0"/>
    <x v="7"/>
    <n v="0"/>
    <n v="0"/>
    <n v="0"/>
    <n v="0"/>
    <n v="36"/>
    <n v="36"/>
    <n v="36"/>
    <n v="36"/>
    <n v="36"/>
    <n v="36"/>
    <n v="36"/>
    <n v="36"/>
  </r>
  <r>
    <s v="Шахта №572"/>
    <x v="0"/>
    <x v="1"/>
    <n v="24"/>
    <n v="24"/>
    <n v="24"/>
    <n v="24"/>
    <n v="24"/>
    <n v="0"/>
    <n v="0"/>
    <n v="0"/>
    <n v="0"/>
    <n v="0"/>
    <n v="0"/>
    <n v="0"/>
  </r>
  <r>
    <s v="Шахта №572"/>
    <x v="0"/>
    <x v="7"/>
    <n v="0"/>
    <n v="0"/>
    <n v="0"/>
    <n v="0"/>
    <n v="0"/>
    <n v="0"/>
    <n v="0"/>
    <n v="0"/>
    <n v="30"/>
    <n v="0"/>
    <n v="0"/>
    <n v="0"/>
  </r>
  <r>
    <s v="Шахта №572"/>
    <x v="0"/>
    <x v="7"/>
    <n v="0"/>
    <n v="0"/>
    <n v="0"/>
    <n v="0"/>
    <n v="0"/>
    <n v="0"/>
    <n v="0"/>
    <n v="0"/>
    <n v="0"/>
    <n v="30"/>
    <n v="0"/>
    <n v="0"/>
  </r>
  <r>
    <s v="Шахта №572"/>
    <x v="0"/>
    <x v="7"/>
    <n v="0"/>
    <n v="0"/>
    <n v="0"/>
    <n v="0"/>
    <n v="0"/>
    <n v="0"/>
    <n v="0"/>
    <n v="0"/>
    <n v="0"/>
    <n v="0"/>
    <n v="30"/>
    <n v="30"/>
  </r>
  <r>
    <s v="Шахта №572, _x000a_шахта №574"/>
    <x v="0"/>
    <x v="5"/>
    <n v="186"/>
    <n v="186"/>
    <n v="186"/>
    <n v="186"/>
    <n v="186"/>
    <n v="186"/>
    <n v="186"/>
    <n v="186"/>
    <n v="186"/>
    <n v="186"/>
    <n v="186"/>
    <n v="186"/>
  </r>
  <r>
    <s v="Шахта №573"/>
    <x v="1"/>
    <x v="2"/>
    <n v="0"/>
    <n v="0"/>
    <n v="0"/>
    <n v="2"/>
    <n v="0"/>
    <n v="0"/>
    <n v="0"/>
    <n v="0"/>
    <n v="0"/>
    <n v="0"/>
    <n v="0"/>
    <n v="0"/>
  </r>
  <r>
    <s v="Шахта №573"/>
    <x v="1"/>
    <x v="1"/>
    <n v="0"/>
    <n v="0"/>
    <n v="0"/>
    <n v="2"/>
    <n v="0"/>
    <n v="0"/>
    <n v="0"/>
    <n v="0"/>
    <n v="0"/>
    <n v="0"/>
    <n v="0"/>
    <n v="0"/>
  </r>
  <r>
    <s v="Шахта №573"/>
    <x v="1"/>
    <x v="6"/>
    <n v="0"/>
    <n v="0"/>
    <n v="0"/>
    <n v="4"/>
    <n v="0"/>
    <n v="0"/>
    <n v="0"/>
    <n v="0"/>
    <n v="0"/>
    <n v="0"/>
    <n v="0"/>
    <n v="0"/>
  </r>
  <r>
    <s v="Шахта №573"/>
    <x v="1"/>
    <x v="6"/>
    <n v="0"/>
    <n v="0"/>
    <n v="0"/>
    <n v="0"/>
    <n v="4"/>
    <n v="0"/>
    <n v="0"/>
    <n v="0"/>
    <n v="0"/>
    <n v="0"/>
    <n v="0"/>
    <n v="0"/>
  </r>
  <r>
    <s v="Шахта №573"/>
    <x v="0"/>
    <x v="7"/>
    <n v="21"/>
    <n v="21"/>
    <n v="0"/>
    <n v="0"/>
    <n v="0"/>
    <n v="21"/>
    <n v="21"/>
    <n v="0"/>
    <n v="0"/>
    <n v="0"/>
    <n v="0"/>
    <n v="0"/>
  </r>
  <r>
    <s v="Шахта №573"/>
    <x v="0"/>
    <x v="1"/>
    <n v="0"/>
    <n v="21"/>
    <n v="21"/>
    <n v="0"/>
    <n v="0"/>
    <n v="0"/>
    <n v="0"/>
    <n v="21"/>
    <n v="21"/>
    <n v="0"/>
    <n v="0"/>
    <n v="0"/>
  </r>
  <r>
    <s v="Шахта №573"/>
    <x v="0"/>
    <x v="7"/>
    <n v="0"/>
    <n v="0"/>
    <n v="0"/>
    <n v="0"/>
    <n v="0"/>
    <n v="0"/>
    <n v="0"/>
    <n v="0"/>
    <n v="24"/>
    <n v="24"/>
    <n v="24"/>
    <n v="24"/>
  </r>
  <r>
    <s v="Шахта №573"/>
    <x v="0"/>
    <x v="1"/>
    <n v="0"/>
    <n v="0"/>
    <n v="0"/>
    <n v="0"/>
    <n v="0"/>
    <n v="0"/>
    <n v="0"/>
    <n v="0"/>
    <n v="0"/>
    <n v="0"/>
    <n v="21"/>
    <n v="21"/>
  </r>
  <r>
    <s v="Шахта №573"/>
    <x v="0"/>
    <x v="7"/>
    <n v="0"/>
    <n v="18"/>
    <n v="0"/>
    <n v="18"/>
    <n v="18"/>
    <n v="18"/>
    <n v="18"/>
    <n v="0"/>
    <n v="0"/>
    <n v="0"/>
    <n v="0"/>
    <n v="0"/>
  </r>
  <r>
    <s v="Шахта №573"/>
    <x v="0"/>
    <x v="7"/>
    <n v="0"/>
    <n v="0"/>
    <n v="0"/>
    <n v="18"/>
    <n v="18"/>
    <n v="18"/>
    <n v="18"/>
    <n v="0"/>
    <n v="0"/>
    <n v="0"/>
    <n v="0"/>
    <n v="0"/>
  </r>
  <r>
    <s v="Шахта №574"/>
    <x v="2"/>
    <x v="0"/>
    <n v="3"/>
    <n v="0"/>
    <n v="0"/>
    <n v="0"/>
    <n v="0"/>
    <n v="0"/>
    <n v="0"/>
    <n v="0"/>
    <n v="0"/>
    <n v="0"/>
    <n v="0"/>
    <n v="0"/>
  </r>
  <r>
    <s v="Шахта №574"/>
    <x v="0"/>
    <x v="1"/>
    <n v="9"/>
    <n v="0"/>
    <n v="0"/>
    <n v="0"/>
    <n v="0"/>
    <n v="0"/>
    <n v="0"/>
    <n v="0"/>
    <n v="0"/>
    <n v="0"/>
    <n v="0"/>
    <n v="0"/>
  </r>
  <r>
    <s v="Шахта №574"/>
    <x v="0"/>
    <x v="7"/>
    <n v="0"/>
    <n v="0"/>
    <n v="0"/>
    <n v="0"/>
    <n v="30"/>
    <n v="30"/>
    <n v="30"/>
    <n v="30"/>
    <n v="30"/>
    <n v="30"/>
    <n v="0"/>
    <n v="0"/>
  </r>
  <r>
    <s v="Шахта №574"/>
    <x v="0"/>
    <x v="7"/>
    <n v="36"/>
    <n v="36"/>
    <n v="0"/>
    <n v="0"/>
    <n v="0"/>
    <n v="0"/>
    <n v="0"/>
    <n v="0"/>
    <n v="0"/>
    <n v="0"/>
    <n v="0"/>
    <n v="0"/>
  </r>
  <r>
    <s v="Шахта №574"/>
    <x v="2"/>
    <x v="0"/>
    <n v="0"/>
    <n v="0"/>
    <n v="5"/>
    <n v="0"/>
    <n v="0"/>
    <n v="0"/>
    <n v="0"/>
    <n v="0"/>
    <n v="0"/>
    <n v="0"/>
    <n v="0"/>
    <n v="0"/>
  </r>
  <r>
    <s v="Шахта №574"/>
    <x v="0"/>
    <x v="7"/>
    <n v="36"/>
    <n v="36"/>
    <n v="36"/>
    <n v="36"/>
    <n v="0"/>
    <n v="0"/>
    <n v="0"/>
    <n v="0"/>
    <n v="0"/>
    <n v="0"/>
    <n v="0"/>
    <n v="0"/>
  </r>
  <r>
    <s v="Шахта №574"/>
    <x v="2"/>
    <x v="0"/>
    <n v="0"/>
    <n v="0"/>
    <n v="0"/>
    <n v="0"/>
    <n v="3"/>
    <n v="3"/>
    <n v="0"/>
    <n v="0"/>
    <n v="0"/>
    <n v="0"/>
    <n v="0"/>
    <n v="0"/>
  </r>
  <r>
    <s v="Шахта №574"/>
    <x v="0"/>
    <x v="1"/>
    <n v="15"/>
    <n v="0"/>
    <n v="0"/>
    <n v="0"/>
    <n v="0"/>
    <n v="0"/>
    <n v="0"/>
    <n v="0"/>
    <n v="0"/>
    <n v="0"/>
    <n v="0"/>
    <n v="0"/>
  </r>
  <r>
    <s v="Шахта №574"/>
    <x v="0"/>
    <x v="7"/>
    <n v="0"/>
    <n v="0"/>
    <n v="0"/>
    <n v="0"/>
    <n v="30"/>
    <n v="0"/>
    <n v="0"/>
    <n v="0"/>
    <n v="0"/>
    <n v="0"/>
    <n v="0"/>
    <n v="0"/>
  </r>
  <r>
    <s v="Шахта №574"/>
    <x v="0"/>
    <x v="7"/>
    <n v="36"/>
    <n v="36"/>
    <n v="36"/>
    <n v="36"/>
    <n v="36"/>
    <n v="0"/>
    <n v="0"/>
    <n v="0"/>
    <n v="0"/>
    <n v="0"/>
    <n v="0"/>
    <n v="0"/>
  </r>
  <r>
    <s v="Шахта №574"/>
    <x v="0"/>
    <x v="2"/>
    <n v="0"/>
    <n v="0"/>
    <n v="0"/>
    <n v="0"/>
    <n v="0"/>
    <n v="0"/>
    <n v="0"/>
    <n v="0"/>
    <n v="0"/>
    <n v="21"/>
    <n v="0"/>
    <n v="0"/>
  </r>
  <r>
    <s v="Шахта №574"/>
    <x v="0"/>
    <x v="7"/>
    <n v="0"/>
    <n v="0"/>
    <n v="0"/>
    <n v="0"/>
    <n v="0"/>
    <n v="0"/>
    <n v="0"/>
    <n v="0"/>
    <n v="0"/>
    <n v="0"/>
    <n v="21"/>
    <n v="0"/>
  </r>
  <r>
    <s v="Шахта №574"/>
    <x v="0"/>
    <x v="7"/>
    <n v="0"/>
    <n v="0"/>
    <n v="0"/>
    <n v="0"/>
    <n v="0"/>
    <n v="0"/>
    <n v="0"/>
    <n v="0"/>
    <n v="0"/>
    <n v="0"/>
    <n v="27"/>
    <n v="0"/>
  </r>
  <r>
    <s v="Шахта №574"/>
    <x v="0"/>
    <x v="1"/>
    <n v="0"/>
    <n v="0"/>
    <n v="0"/>
    <n v="0"/>
    <n v="0"/>
    <n v="0"/>
    <n v="0"/>
    <n v="0"/>
    <n v="0"/>
    <n v="0"/>
    <n v="0"/>
    <n v="21"/>
  </r>
  <r>
    <s v="Шахта №574"/>
    <x v="0"/>
    <x v="1"/>
    <n v="21"/>
    <n v="21"/>
    <n v="0"/>
    <n v="0"/>
    <n v="0"/>
    <n v="0"/>
    <n v="0"/>
    <n v="0"/>
    <n v="0"/>
    <n v="0"/>
    <n v="0"/>
    <n v="0"/>
  </r>
  <r>
    <s v="Шахта №574"/>
    <x v="0"/>
    <x v="1"/>
    <n v="0"/>
    <n v="0"/>
    <n v="0"/>
    <n v="0"/>
    <n v="21"/>
    <n v="21"/>
    <n v="21"/>
    <n v="0"/>
    <n v="0"/>
    <n v="0"/>
    <n v="0"/>
    <n v="0"/>
  </r>
  <r>
    <s v="Шахта №574"/>
    <x v="0"/>
    <x v="7"/>
    <n v="30"/>
    <n v="0"/>
    <n v="0"/>
    <n v="0"/>
    <n v="0"/>
    <n v="0"/>
    <n v="0"/>
    <n v="0"/>
    <n v="0"/>
    <n v="0"/>
    <n v="0"/>
    <n v="0"/>
  </r>
  <r>
    <s v="Шахта №574"/>
    <x v="0"/>
    <x v="7"/>
    <n v="0"/>
    <n v="30"/>
    <n v="30"/>
    <n v="0"/>
    <n v="0"/>
    <n v="0"/>
    <n v="0"/>
    <n v="0"/>
    <n v="0"/>
    <n v="0"/>
    <n v="0"/>
    <n v="0"/>
  </r>
  <r>
    <s v="Шахта №574"/>
    <x v="0"/>
    <x v="1"/>
    <n v="0"/>
    <n v="0"/>
    <n v="0"/>
    <n v="21"/>
    <n v="21"/>
    <n v="10.5"/>
    <n v="21"/>
    <n v="10.5"/>
    <n v="0"/>
    <n v="0"/>
    <n v="0"/>
    <n v="0"/>
  </r>
  <r>
    <s v="Шахта №574"/>
    <x v="0"/>
    <x v="2"/>
    <n v="0"/>
    <n v="0"/>
    <n v="0"/>
    <n v="0"/>
    <n v="0"/>
    <n v="21"/>
    <n v="0"/>
    <n v="0"/>
    <n v="0"/>
    <n v="0"/>
    <n v="0"/>
    <n v="0"/>
  </r>
  <r>
    <s v="Шахта №574"/>
    <x v="0"/>
    <x v="1"/>
    <n v="0"/>
    <n v="0"/>
    <n v="0"/>
    <n v="0"/>
    <n v="0"/>
    <n v="0"/>
    <n v="0"/>
    <n v="9"/>
    <n v="0"/>
    <n v="0"/>
    <n v="0"/>
    <n v="0"/>
  </r>
  <r>
    <s v="Шахта №574"/>
    <x v="0"/>
    <x v="1"/>
    <n v="0"/>
    <n v="0"/>
    <n v="0"/>
    <n v="0"/>
    <n v="0"/>
    <n v="0"/>
    <n v="0"/>
    <n v="21"/>
    <n v="21"/>
    <n v="21"/>
    <n v="21"/>
    <n v="21"/>
  </r>
  <r>
    <s v="Шахта №574"/>
    <x v="0"/>
    <x v="1"/>
    <n v="0"/>
    <n v="0"/>
    <n v="24"/>
    <n v="24"/>
    <n v="24"/>
    <n v="24"/>
    <n v="24"/>
    <n v="24"/>
    <n v="24"/>
    <n v="24"/>
    <n v="0"/>
    <n v="0"/>
  </r>
  <r>
    <s v="Шахта №574"/>
    <x v="0"/>
    <x v="7"/>
    <n v="24"/>
    <n v="24"/>
    <n v="12"/>
    <n v="12"/>
    <n v="0"/>
    <n v="0"/>
    <n v="0"/>
    <n v="0"/>
    <n v="0"/>
    <n v="0"/>
    <n v="0"/>
    <n v="0"/>
  </r>
  <r>
    <s v="Шахта №574"/>
    <x v="0"/>
    <x v="1"/>
    <n v="0"/>
    <n v="0"/>
    <n v="12"/>
    <n v="12"/>
    <n v="0"/>
    <n v="0"/>
    <n v="0"/>
    <n v="0"/>
    <n v="0"/>
    <n v="0"/>
    <n v="0"/>
    <n v="0"/>
  </r>
  <r>
    <s v="Шахта №574"/>
    <x v="0"/>
    <x v="7"/>
    <n v="21"/>
    <n v="21"/>
    <n v="21"/>
    <n v="0"/>
    <n v="0"/>
    <n v="21"/>
    <n v="0"/>
    <n v="21"/>
    <n v="21"/>
    <n v="21"/>
    <n v="0"/>
    <n v="0"/>
  </r>
  <r>
    <s v="Шахта №574"/>
    <x v="0"/>
    <x v="1"/>
    <n v="0"/>
    <n v="0"/>
    <n v="0"/>
    <n v="0"/>
    <n v="0"/>
    <n v="0"/>
    <n v="0"/>
    <n v="0"/>
    <n v="0"/>
    <n v="0"/>
    <n v="21"/>
    <n v="21"/>
  </r>
  <r>
    <s v="Шахта №574"/>
    <x v="0"/>
    <x v="7"/>
    <n v="0"/>
    <n v="21"/>
    <n v="21"/>
    <n v="21"/>
    <n v="0"/>
    <n v="0"/>
    <n v="0"/>
    <n v="21"/>
    <n v="21"/>
    <n v="21"/>
    <n v="0"/>
    <n v="0"/>
  </r>
  <r>
    <s v="Шахта №574"/>
    <x v="0"/>
    <x v="1"/>
    <n v="0"/>
    <n v="0"/>
    <n v="0"/>
    <n v="0"/>
    <n v="0"/>
    <n v="0"/>
    <n v="0"/>
    <n v="0"/>
    <n v="0"/>
    <n v="0"/>
    <n v="21"/>
    <n v="21"/>
  </r>
  <r>
    <s v="Шахта №574"/>
    <x v="0"/>
    <x v="7"/>
    <n v="24"/>
    <n v="24"/>
    <n v="24"/>
    <n v="0"/>
    <n v="0"/>
    <n v="24"/>
    <n v="24"/>
    <n v="24"/>
    <n v="0"/>
    <n v="0"/>
    <n v="0"/>
    <n v="0"/>
  </r>
  <r>
    <s v="Шахта №574"/>
    <x v="0"/>
    <x v="1"/>
    <n v="0"/>
    <n v="0"/>
    <n v="0"/>
    <n v="0"/>
    <n v="0"/>
    <n v="0"/>
    <n v="0"/>
    <n v="0"/>
    <n v="12"/>
    <n v="12"/>
    <n v="12"/>
    <n v="0"/>
  </r>
  <r>
    <s v="Шахта №574"/>
    <x v="0"/>
    <x v="1"/>
    <n v="21"/>
    <n v="0"/>
    <n v="0"/>
    <n v="0"/>
    <n v="0"/>
    <n v="0"/>
    <n v="0"/>
    <n v="0"/>
    <n v="0"/>
    <n v="0"/>
    <n v="0"/>
    <n v="0"/>
  </r>
  <r>
    <s v="Шахта №574"/>
    <x v="0"/>
    <x v="1"/>
    <n v="0"/>
    <n v="21"/>
    <n v="0"/>
    <n v="0"/>
    <n v="0"/>
    <n v="0"/>
    <n v="0"/>
    <n v="0"/>
    <n v="0"/>
    <n v="0"/>
    <n v="0"/>
    <n v="0"/>
  </r>
  <r>
    <s v="Шахта №574"/>
    <x v="2"/>
    <x v="0"/>
    <n v="0"/>
    <n v="0"/>
    <n v="0"/>
    <n v="3"/>
    <n v="0"/>
    <n v="0"/>
    <n v="0"/>
    <n v="0"/>
    <n v="0"/>
    <n v="0"/>
    <n v="0"/>
    <n v="0"/>
  </r>
  <r>
    <s v="Шахта №574"/>
    <x v="0"/>
    <x v="7"/>
    <n v="0"/>
    <n v="0"/>
    <n v="0"/>
    <n v="21"/>
    <n v="0"/>
    <n v="0"/>
    <n v="0"/>
    <n v="0"/>
    <n v="0"/>
    <n v="0"/>
    <n v="0"/>
    <n v="0"/>
  </r>
  <r>
    <s v="Шахта №574"/>
    <x v="0"/>
    <x v="7"/>
    <n v="0"/>
    <n v="0"/>
    <n v="0"/>
    <n v="30"/>
    <n v="30"/>
    <n v="0"/>
    <n v="0"/>
    <n v="30"/>
    <n v="30"/>
    <n v="30"/>
    <n v="0"/>
    <n v="0"/>
  </r>
  <r>
    <s v="Шахта №574"/>
    <x v="0"/>
    <x v="7"/>
    <n v="0"/>
    <n v="0"/>
    <n v="0"/>
    <n v="0"/>
    <n v="30"/>
    <n v="30"/>
    <n v="30"/>
    <n v="0"/>
    <n v="0"/>
    <n v="0"/>
    <n v="0"/>
    <n v="0"/>
  </r>
  <r>
    <s v="Шахта №574"/>
    <x v="2"/>
    <x v="0"/>
    <n v="0"/>
    <n v="0"/>
    <n v="0"/>
    <n v="0"/>
    <n v="0"/>
    <n v="0"/>
    <n v="0"/>
    <n v="0"/>
    <n v="0"/>
    <n v="2"/>
    <n v="0"/>
    <n v="0"/>
  </r>
  <r>
    <s v="Шахта №574"/>
    <x v="2"/>
    <x v="0"/>
    <n v="0"/>
    <n v="0"/>
    <n v="0"/>
    <n v="0"/>
    <n v="0"/>
    <n v="0"/>
    <n v="0"/>
    <n v="0"/>
    <n v="0"/>
    <n v="0"/>
    <n v="3"/>
    <n v="0"/>
  </r>
  <r>
    <s v="Шахта №574"/>
    <x v="0"/>
    <x v="7"/>
    <n v="0"/>
    <n v="0"/>
    <n v="0"/>
    <n v="0"/>
    <n v="0"/>
    <n v="0"/>
    <n v="0"/>
    <n v="0"/>
    <n v="21"/>
    <n v="0"/>
    <n v="0"/>
    <n v="0"/>
  </r>
  <r>
    <s v="Шахта №574"/>
    <x v="0"/>
    <x v="7"/>
    <n v="0"/>
    <n v="0"/>
    <n v="0"/>
    <n v="0"/>
    <n v="0"/>
    <n v="0"/>
    <n v="0"/>
    <n v="0"/>
    <n v="0"/>
    <n v="30"/>
    <n v="30"/>
    <n v="30"/>
  </r>
  <r>
    <s v="Шахта №574"/>
    <x v="0"/>
    <x v="7"/>
    <n v="0"/>
    <n v="0"/>
    <n v="14"/>
    <n v="14"/>
    <n v="0"/>
    <n v="0"/>
    <n v="14"/>
    <n v="14"/>
    <n v="0"/>
    <n v="0"/>
    <n v="0"/>
    <n v="0"/>
  </r>
  <r>
    <s v="Шахта №574"/>
    <x v="2"/>
    <x v="0"/>
    <n v="4"/>
    <n v="0"/>
    <n v="0"/>
    <n v="1"/>
    <n v="2"/>
    <n v="0"/>
    <n v="3"/>
    <n v="2"/>
    <n v="0"/>
    <n v="0"/>
    <n v="0"/>
    <n v="0"/>
  </r>
  <r>
    <s v="Шахта №574"/>
    <x v="0"/>
    <x v="0"/>
    <n v="0"/>
    <n v="21"/>
    <n v="21"/>
    <n v="21"/>
    <n v="21"/>
    <n v="21"/>
    <n v="21"/>
    <n v="21"/>
    <n v="0"/>
    <n v="0"/>
    <n v="0"/>
    <n v="0"/>
  </r>
  <r>
    <s v="Шахта №574"/>
    <x v="0"/>
    <x v="1"/>
    <n v="0"/>
    <n v="14"/>
    <n v="14"/>
    <n v="14"/>
    <n v="14"/>
    <n v="14"/>
    <n v="14"/>
    <n v="14"/>
    <n v="14"/>
    <n v="0"/>
    <n v="0"/>
    <n v="0"/>
  </r>
  <r>
    <s v="Шахта №574"/>
    <x v="0"/>
    <x v="7"/>
    <n v="0"/>
    <n v="0"/>
    <n v="0"/>
    <n v="0"/>
    <n v="28"/>
    <n v="56"/>
    <n v="56"/>
    <n v="56"/>
    <n v="56"/>
    <n v="56"/>
    <n v="56"/>
    <n v="56"/>
  </r>
  <r>
    <s v="Шахта №574"/>
    <x v="0"/>
    <x v="7"/>
    <n v="0"/>
    <n v="0"/>
    <n v="0"/>
    <n v="24"/>
    <n v="24"/>
    <n v="24"/>
    <n v="24"/>
    <n v="24"/>
    <n v="24"/>
    <n v="24"/>
    <n v="24"/>
    <n v="24"/>
  </r>
  <r>
    <s v="Шахта №574"/>
    <x v="0"/>
    <x v="1"/>
    <n v="0"/>
    <n v="0"/>
    <n v="0"/>
    <n v="0"/>
    <n v="0"/>
    <n v="0"/>
    <n v="0"/>
    <n v="0"/>
    <n v="0"/>
    <n v="0"/>
    <n v="21"/>
    <n v="0"/>
  </r>
  <r>
    <s v="Шахта №574"/>
    <x v="0"/>
    <x v="1"/>
    <n v="0"/>
    <n v="0"/>
    <n v="0"/>
    <n v="0"/>
    <n v="0"/>
    <n v="0"/>
    <n v="0"/>
    <n v="0"/>
    <n v="0"/>
    <n v="0"/>
    <n v="0"/>
    <n v="21"/>
  </r>
  <r>
    <s v="Шахта №574"/>
    <x v="0"/>
    <x v="1"/>
    <n v="0"/>
    <n v="0"/>
    <n v="0"/>
    <n v="0"/>
    <n v="0"/>
    <n v="0"/>
    <n v="0"/>
    <n v="0"/>
    <n v="0"/>
    <n v="21"/>
    <n v="21"/>
    <n v="21"/>
  </r>
  <r>
    <n v="0"/>
    <x v="0"/>
    <x v="8"/>
    <n v="0"/>
    <n v="0"/>
    <n v="21"/>
    <n v="21"/>
    <n v="21"/>
    <n v="21"/>
    <n v="21"/>
    <n v="21"/>
    <n v="21"/>
    <n v="21"/>
    <n v="21"/>
    <n v="21"/>
  </r>
  <r>
    <n v="0"/>
    <x v="0"/>
    <x v="8"/>
    <n v="0"/>
    <n v="0"/>
    <n v="0"/>
    <n v="0"/>
    <n v="0"/>
    <n v="0"/>
    <n v="0"/>
    <n v="21"/>
    <n v="21"/>
    <n v="21"/>
    <n v="0"/>
    <n v="0"/>
  </r>
  <r>
    <s v="Шахта №572"/>
    <x v="0"/>
    <x v="8"/>
    <n v="0"/>
    <n v="21"/>
    <n v="21"/>
    <n v="21"/>
    <n v="21"/>
    <n v="21"/>
    <n v="21"/>
    <n v="0"/>
    <n v="0"/>
    <n v="0"/>
    <n v="0"/>
    <n v="0"/>
  </r>
  <r>
    <s v="Перегонные тоннели. Участок 3: от ПК 222+00.000 до ПК 236+00.000"/>
    <x v="1"/>
    <x v="8"/>
    <n v="0"/>
    <n v="18"/>
    <n v="0"/>
    <n v="18"/>
    <n v="0"/>
    <n v="18"/>
    <n v="0"/>
    <n v="18"/>
    <n v="0"/>
    <n v="18"/>
    <n v="0"/>
    <n v="9"/>
  </r>
  <r>
    <s v="Перегонные тоннели. Участок 3: от ПК 222+00.000 до ПК 236+00.000"/>
    <x v="1"/>
    <x v="8"/>
    <n v="0"/>
    <n v="0"/>
    <n v="18"/>
    <n v="0"/>
    <n v="18"/>
    <n v="0"/>
    <n v="18"/>
    <n v="0"/>
    <n v="18"/>
    <n v="0"/>
    <n v="18"/>
    <n v="9"/>
  </r>
  <r>
    <s v="Перегонные тоннелиот. Участок 4: ПК 222+00.000 до ПК 208+42.597"/>
    <x v="1"/>
    <x v="8"/>
    <n v="0"/>
    <n v="0"/>
    <n v="0"/>
    <n v="0"/>
    <n v="0"/>
    <n v="0"/>
    <n v="18"/>
    <n v="18"/>
    <n v="18"/>
    <n v="18"/>
    <n v="0"/>
    <n v="0"/>
  </r>
  <r>
    <s v="ЛПЛ"/>
    <x v="2"/>
    <x v="0"/>
    <n v="20"/>
    <n v="20"/>
    <n v="20"/>
    <n v="20"/>
    <n v="0"/>
    <n v="0"/>
    <n v="0"/>
    <n v="0"/>
    <n v="0"/>
    <n v="0"/>
    <n v="0"/>
    <n v="0"/>
  </r>
  <r>
    <s v="ЛПЛ"/>
    <x v="2"/>
    <x v="0"/>
    <n v="0"/>
    <n v="0"/>
    <n v="0"/>
    <n v="4"/>
    <n v="4"/>
    <n v="4"/>
    <n v="4"/>
    <n v="4"/>
    <n v="4"/>
    <n v="4"/>
    <n v="4"/>
    <n v="4"/>
  </r>
  <r>
    <s v="ЛПЛ"/>
    <x v="2"/>
    <x v="0"/>
    <n v="0"/>
    <n v="0"/>
    <n v="0"/>
    <n v="0"/>
    <n v="20"/>
    <n v="20"/>
    <n v="20"/>
    <n v="0"/>
    <n v="0"/>
    <n v="0"/>
    <n v="0"/>
    <n v="0"/>
  </r>
  <r>
    <s v="ЛПЛ"/>
    <x v="2"/>
    <x v="0"/>
    <n v="0"/>
    <n v="0"/>
    <n v="0"/>
    <n v="0"/>
    <n v="0"/>
    <n v="0"/>
    <n v="0"/>
    <n v="20"/>
    <n v="0"/>
    <n v="0"/>
    <n v="0"/>
    <n v="0"/>
  </r>
  <r>
    <s v="ЛПЛ"/>
    <x v="2"/>
    <x v="0"/>
    <n v="0"/>
    <n v="0"/>
    <n v="0"/>
    <n v="0"/>
    <n v="0"/>
    <n v="0"/>
    <n v="0"/>
    <n v="0"/>
    <n v="20"/>
    <n v="0"/>
    <n v="0"/>
    <n v="0"/>
  </r>
  <r>
    <s v="ЛПЛ"/>
    <x v="2"/>
    <x v="0"/>
    <n v="0"/>
    <n v="0"/>
    <n v="0"/>
    <n v="0"/>
    <n v="0"/>
    <n v="0"/>
    <n v="0"/>
    <n v="0"/>
    <n v="0"/>
    <n v="20"/>
    <n v="20"/>
    <n v="20"/>
  </r>
  <r>
    <s v="Линия ЛПЛ"/>
    <x v="2"/>
    <x v="0"/>
    <n v="0"/>
    <n v="0"/>
    <n v="0"/>
    <n v="0"/>
    <n v="0"/>
    <n v="30"/>
    <n v="30"/>
    <n v="30"/>
    <n v="30"/>
    <n v="0"/>
    <n v="0"/>
    <n v="0"/>
  </r>
  <r>
    <s v="Линия ЛПЛ"/>
    <x v="2"/>
    <x v="0"/>
    <n v="0"/>
    <n v="0"/>
    <n v="0"/>
    <n v="0"/>
    <n v="0"/>
    <n v="0"/>
    <n v="0"/>
    <n v="0"/>
    <n v="0"/>
    <n v="30"/>
    <n v="30"/>
    <n v="30"/>
  </r>
  <r>
    <s v="Линия ЛПЛ"/>
    <x v="2"/>
    <x v="2"/>
    <n v="3"/>
    <n v="0"/>
    <n v="0"/>
    <n v="0"/>
    <n v="0"/>
    <n v="0"/>
    <n v="0"/>
    <n v="0"/>
    <n v="0"/>
    <n v="0"/>
    <n v="0"/>
    <n v="0"/>
  </r>
  <r>
    <s v="Линия ЛПЛ"/>
    <x v="2"/>
    <x v="2"/>
    <n v="14"/>
    <n v="0"/>
    <n v="0"/>
    <n v="0"/>
    <n v="0"/>
    <n v="0"/>
    <n v="0"/>
    <n v="0"/>
    <n v="0"/>
    <n v="0"/>
    <n v="0"/>
    <n v="0"/>
  </r>
  <r>
    <s v="Н/х ст. &quot;Большой проспект&quot;"/>
    <x v="2"/>
    <x v="0"/>
    <n v="26"/>
    <n v="22"/>
    <n v="0"/>
    <n v="0"/>
    <n v="0"/>
    <n v="0"/>
    <n v="0"/>
    <n v="0"/>
    <n v="0"/>
    <n v="0"/>
    <n v="0"/>
    <n v="0"/>
  </r>
  <r>
    <s v="ш. 571 и ш. 574"/>
    <x v="3"/>
    <x v="2"/>
    <n v="0"/>
    <n v="0"/>
    <n v="0"/>
    <n v="0"/>
    <n v="0"/>
    <n v="0"/>
    <n v="6"/>
    <n v="6"/>
    <n v="6"/>
    <n v="6"/>
    <n v="0"/>
    <n v="0"/>
  </r>
  <r>
    <s v="Н/х ст. &quot;Большой проспект&quot;"/>
    <x v="3"/>
    <x v="2"/>
    <n v="0"/>
    <n v="0"/>
    <n v="0"/>
    <n v="0"/>
    <n v="0"/>
    <n v="15"/>
    <n v="15"/>
    <n v="15"/>
    <n v="15"/>
    <n v="0"/>
    <n v="0"/>
    <n v="0"/>
  </r>
  <r>
    <s v="Линия ЛПЛ"/>
    <x v="3"/>
    <x v="7"/>
    <n v="8"/>
    <n v="8"/>
    <n v="8"/>
    <n v="8"/>
    <n v="8"/>
    <n v="8"/>
    <n v="8"/>
    <n v="8"/>
    <n v="8"/>
    <n v="8"/>
    <n v="8"/>
    <n v="8"/>
  </r>
  <r>
    <s v="Линия ЛПЛ"/>
    <x v="3"/>
    <x v="2"/>
    <n v="0"/>
    <n v="0"/>
    <n v="0"/>
    <n v="0"/>
    <n v="0"/>
    <n v="0"/>
    <n v="0"/>
    <n v="0"/>
    <n v="0"/>
    <n v="0"/>
    <n v="0"/>
    <n v="0"/>
  </r>
  <r>
    <s v="ш. 574"/>
    <x v="3"/>
    <x v="2"/>
    <n v="8"/>
    <n v="8"/>
    <n v="8"/>
    <n v="8"/>
    <n v="8"/>
    <n v="8"/>
    <n v="8"/>
    <n v="8"/>
    <n v="8"/>
    <n v="8"/>
    <n v="8"/>
    <n v="8"/>
  </r>
  <r>
    <s v="Линия ЛПЛ"/>
    <x v="3"/>
    <x v="9"/>
    <n v="0"/>
    <n v="0"/>
    <n v="0"/>
    <n v="0"/>
    <n v="0"/>
    <n v="0"/>
    <n v="0"/>
    <n v="0"/>
    <n v="0"/>
    <n v="0"/>
    <n v="0"/>
    <n v="0"/>
  </r>
  <r>
    <s v="Линия ЛПЛ"/>
    <x v="3"/>
    <x v="9"/>
    <n v="0"/>
    <n v="0"/>
    <n v="0"/>
    <n v="0"/>
    <n v="0"/>
    <n v="0"/>
    <n v="0"/>
    <n v="0"/>
    <n v="0"/>
    <n v="0"/>
    <n v="0"/>
    <n v="0"/>
  </r>
  <r>
    <s v="Н/х ст. &quot;Большой проспект&quot;"/>
    <x v="3"/>
    <x v="7"/>
    <n v="0"/>
    <n v="0"/>
    <n v="0"/>
    <n v="0"/>
    <n v="0"/>
    <n v="0"/>
    <n v="0"/>
    <n v="0"/>
    <n v="0"/>
    <n v="0"/>
    <n v="0"/>
    <n v="0"/>
  </r>
  <r>
    <s v="Линия ЛПЛ"/>
    <x v="0"/>
    <x v="5"/>
    <n v="0"/>
    <n v="0"/>
    <n v="0"/>
    <n v="0"/>
    <n v="0"/>
    <n v="0"/>
    <n v="0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s v="Н/х ст. &quot;Большой проспект&quot;"/>
    <x v="0"/>
    <x v="0"/>
    <n v="0"/>
    <n v="0"/>
    <n v="4830.0039573120002"/>
    <n v="0"/>
    <n v="0"/>
    <n v="0"/>
    <n v="0"/>
    <n v="0"/>
    <n v="0"/>
    <n v="0"/>
    <n v="0"/>
    <n v="0"/>
  </r>
  <r>
    <s v="Н/х ст. &quot;Большой проспект&quot;"/>
    <x v="0"/>
    <x v="0"/>
    <n v="0"/>
    <n v="0"/>
    <n v="0"/>
    <n v="2232.1126259040002"/>
    <n v="2232.1126259040002"/>
    <n v="2232.1126259040002"/>
    <n v="0"/>
    <n v="0"/>
    <n v="0"/>
    <n v="0"/>
    <n v="0"/>
    <n v="0"/>
  </r>
  <r>
    <s v="Н/х ст. &quot;Большой проспект&quot;"/>
    <x v="0"/>
    <x v="0"/>
    <n v="0"/>
    <n v="0"/>
    <n v="2534.0158713599999"/>
    <n v="1689.3439142399998"/>
    <n v="0"/>
    <n v="0"/>
    <n v="0"/>
    <n v="0"/>
    <n v="0"/>
    <n v="0"/>
    <n v="0"/>
    <n v="0"/>
  </r>
  <r>
    <s v="Н/х ст. &quot;Большой проспект&quot;"/>
    <x v="0"/>
    <x v="0"/>
    <n v="0"/>
    <n v="0"/>
    <n v="3510.9410111999996"/>
    <n v="0"/>
    <n v="0"/>
    <n v="0"/>
    <n v="0"/>
    <n v="0"/>
    <n v="0"/>
    <n v="0"/>
    <n v="0"/>
    <n v="0"/>
  </r>
  <r>
    <s v="Н/х ст. &quot;Большой проспект&quot;"/>
    <x v="0"/>
    <x v="1"/>
    <n v="0"/>
    <n v="0"/>
    <n v="0"/>
    <n v="9137.0769015360002"/>
    <n v="9137.0769015360002"/>
    <n v="9137.0769015360002"/>
    <n v="0"/>
    <n v="0"/>
    <n v="0"/>
    <n v="0"/>
    <n v="0"/>
    <n v="0"/>
  </r>
  <r>
    <s v="Н/х ст. &quot;Большой проспект&quot;"/>
    <x v="0"/>
    <x v="0"/>
    <n v="0"/>
    <n v="0"/>
    <n v="0"/>
    <n v="0"/>
    <n v="0"/>
    <n v="0"/>
    <n v="21887.335658447995"/>
    <n v="0"/>
    <n v="0"/>
    <n v="0"/>
    <n v="0"/>
    <n v="0"/>
  </r>
  <r>
    <s v="Н/х ст. &quot;Большой проспект&quot;"/>
    <x v="0"/>
    <x v="0"/>
    <n v="0"/>
    <n v="0"/>
    <n v="0"/>
    <n v="0"/>
    <n v="0"/>
    <n v="0"/>
    <n v="0"/>
    <n v="5479.18531081739"/>
    <n v="5496.8601021426075"/>
    <n v="0"/>
    <n v="0"/>
    <n v="0"/>
  </r>
  <r>
    <s v="Н/х ст. &quot;Большой проспект&quot;"/>
    <x v="0"/>
    <x v="1"/>
    <n v="0"/>
    <n v="0"/>
    <n v="0"/>
    <n v="0"/>
    <n v="0"/>
    <n v="0"/>
    <n v="0"/>
    <n v="3521.9216489759997"/>
    <n v="3521.9216489759997"/>
    <n v="0"/>
    <n v="0"/>
    <n v="0"/>
  </r>
  <r>
    <s v="Н/х ст. &quot;Большой проспект&quot;"/>
    <x v="0"/>
    <x v="0"/>
    <n v="0"/>
    <n v="0"/>
    <n v="0"/>
    <n v="0"/>
    <n v="0"/>
    <n v="0"/>
    <n v="0"/>
    <n v="0"/>
    <n v="0"/>
    <n v="2365.3091424959998"/>
    <n v="0"/>
    <n v="0"/>
  </r>
  <r>
    <s v="Н/х ст. &quot;Большой проспект&quot;"/>
    <x v="0"/>
    <x v="0"/>
    <n v="10730.8736352"/>
    <n v="0"/>
    <n v="0"/>
    <n v="0"/>
    <n v="0"/>
    <n v="0"/>
    <n v="0"/>
    <n v="0"/>
    <n v="0"/>
    <n v="0"/>
    <n v="0"/>
    <n v="0"/>
  </r>
  <r>
    <s v="Н/х ст. &quot;Большой проспект&quot;"/>
    <x v="0"/>
    <x v="0"/>
    <n v="0"/>
    <n v="0"/>
    <n v="1832.6596887359997"/>
    <n v="0"/>
    <n v="0"/>
    <n v="0"/>
    <n v="0"/>
    <n v="0"/>
    <n v="0"/>
    <n v="0"/>
    <n v="0"/>
    <n v="0"/>
  </r>
  <r>
    <s v="Н/х ст. &quot;Большой проспект&quot;"/>
    <x v="0"/>
    <x v="2"/>
    <n v="0"/>
    <n v="0"/>
    <n v="0"/>
    <n v="0"/>
    <n v="0"/>
    <n v="0"/>
    <n v="0"/>
    <n v="0"/>
    <n v="0"/>
    <n v="6232.1353507148324"/>
    <n v="7782.5690233316936"/>
    <n v="1520.0330123694714"/>
  </r>
  <r>
    <s v="Н/х ст. &quot;Большой проспект&quot;"/>
    <x v="0"/>
    <x v="3"/>
    <n v="0"/>
    <n v="0"/>
    <n v="0"/>
    <n v="0"/>
    <n v="0"/>
    <n v="0"/>
    <n v="0"/>
    <n v="0"/>
    <n v="0"/>
    <n v="26440.149132123723"/>
    <n v="35255.239534367996"/>
    <n v="8815.0904022442719"/>
  </r>
  <r>
    <s v="Н/х ст. &quot;Большой проспект&quot;"/>
    <x v="0"/>
    <x v="4"/>
    <n v="0"/>
    <n v="0"/>
    <n v="0"/>
    <n v="0"/>
    <n v="0"/>
    <n v="0"/>
    <n v="0"/>
    <n v="0"/>
    <n v="0"/>
    <n v="0"/>
    <n v="0"/>
    <n v="15715.501661554534"/>
  </r>
  <r>
    <s v="Н/х ст. &quot;Большой проспект&quot;"/>
    <x v="0"/>
    <x v="5"/>
    <n v="0"/>
    <n v="0"/>
    <n v="0"/>
    <n v="0"/>
    <n v="0"/>
    <n v="0"/>
    <n v="0"/>
    <n v="0"/>
    <n v="0"/>
    <n v="0"/>
    <n v="0"/>
    <n v="0"/>
  </r>
  <r>
    <s v="Шахта №571"/>
    <x v="1"/>
    <x v="1"/>
    <n v="982.35299999999995"/>
    <n v="1409.463"/>
    <n v="2220.9719999999998"/>
    <n v="1793.8619999999999"/>
    <n v="0"/>
    <n v="0"/>
    <n v="0"/>
    <n v="0"/>
    <n v="0"/>
    <n v="0"/>
    <n v="0"/>
    <n v="0"/>
  </r>
  <r>
    <s v="Шахта №571"/>
    <x v="1"/>
    <x v="3"/>
    <n v="0"/>
    <n v="0"/>
    <n v="0"/>
    <n v="0"/>
    <n v="1374.912"/>
    <n v="0"/>
    <n v="0"/>
    <n v="0"/>
    <n v="0"/>
    <n v="0"/>
    <n v="0"/>
    <n v="0"/>
  </r>
  <r>
    <s v="Шахта №571"/>
    <x v="1"/>
    <x v="6"/>
    <n v="0"/>
    <n v="0"/>
    <n v="0"/>
    <n v="0"/>
    <n v="2235.8710000000001"/>
    <n v="2235.8710000000001"/>
    <n v="0"/>
    <n v="0"/>
    <n v="0"/>
    <n v="0"/>
    <n v="0"/>
    <n v="0"/>
  </r>
  <r>
    <s v="Шахта №571"/>
    <x v="1"/>
    <x v="3"/>
    <n v="0"/>
    <n v="0"/>
    <n v="0"/>
    <n v="0"/>
    <n v="0"/>
    <n v="0"/>
    <n v="825.24"/>
    <n v="0"/>
    <n v="0"/>
    <n v="0"/>
    <n v="0"/>
    <n v="0"/>
  </r>
  <r>
    <s v="Шахта №571"/>
    <x v="1"/>
    <x v="1"/>
    <n v="0"/>
    <n v="0"/>
    <n v="0"/>
    <n v="0"/>
    <n v="0"/>
    <n v="0"/>
    <n v="2016.2049999999999"/>
    <n v="6451.8559999999998"/>
    <n v="0"/>
    <n v="0"/>
    <n v="0"/>
    <n v="0"/>
  </r>
  <r>
    <s v="Шахта №572"/>
    <x v="1"/>
    <x v="1"/>
    <n v="0"/>
    <n v="0"/>
    <n v="0"/>
    <n v="0"/>
    <n v="833.404"/>
    <n v="1153.944"/>
    <n v="1314.2140000000002"/>
    <n v="512.86400000000003"/>
    <n v="0"/>
    <n v="0"/>
    <n v="0"/>
    <n v="0"/>
  </r>
  <r>
    <s v="Шахта №572"/>
    <x v="1"/>
    <x v="1"/>
    <n v="0"/>
    <n v="0"/>
    <n v="0"/>
    <n v="0"/>
    <n v="0"/>
    <n v="0"/>
    <n v="970.81599999999992"/>
    <n v="797.4559999999999"/>
    <n v="1144.1759999999999"/>
    <n v="1352.2079999999999"/>
    <n v="0"/>
    <n v="0"/>
  </r>
  <r>
    <s v="Шахта №572"/>
    <x v="1"/>
    <x v="1"/>
    <n v="0"/>
    <n v="0"/>
    <n v="0"/>
    <n v="0"/>
    <n v="0"/>
    <n v="0"/>
    <n v="0"/>
    <n v="0"/>
    <n v="1143.5840000000001"/>
    <n v="1143.5840000000001"/>
    <n v="1319.52"/>
    <n v="1231.5520000000001"/>
  </r>
  <r>
    <s v="Шахта №572"/>
    <x v="1"/>
    <x v="6"/>
    <n v="2910.9378220451526"/>
    <n v="5240.79920318725"/>
    <n v="6405.4212483399733"/>
    <n v="5823.1102257636121"/>
    <n v="7279.9166002656038"/>
    <n v="0"/>
    <n v="0"/>
    <n v="0"/>
    <n v="0"/>
    <n v="0"/>
    <n v="0"/>
    <n v="0"/>
  </r>
  <r>
    <s v="Шахта №572"/>
    <x v="0"/>
    <x v="7"/>
    <n v="2917.8232284959995"/>
    <n v="0"/>
    <n v="0"/>
    <n v="0"/>
    <n v="0"/>
    <n v="0"/>
    <n v="0"/>
    <n v="0"/>
    <n v="0"/>
    <n v="0"/>
    <n v="0"/>
    <n v="0"/>
  </r>
  <r>
    <s v="Шахта №572"/>
    <x v="0"/>
    <x v="7"/>
    <n v="0"/>
    <n v="4415.5537604247975"/>
    <n v="6240.6493147337142"/>
    <n v="11186.069526409487"/>
    <n v="0"/>
    <n v="0"/>
    <n v="0"/>
    <n v="0"/>
    <n v="0"/>
    <n v="0"/>
    <n v="0"/>
    <n v="0"/>
  </r>
  <r>
    <s v="Шахта №572"/>
    <x v="0"/>
    <x v="1"/>
    <n v="0"/>
    <n v="0"/>
    <n v="0"/>
    <n v="0"/>
    <n v="0"/>
    <n v="0"/>
    <n v="1487.2875782830461"/>
    <n v="885.72957515615644"/>
    <n v="738.10797929679711"/>
    <n v="0"/>
    <n v="0"/>
    <n v="0"/>
  </r>
  <r>
    <s v="Шахта №572"/>
    <x v="0"/>
    <x v="7"/>
    <n v="1868.7427433478936"/>
    <n v="6407.1179771927782"/>
    <n v="6941.0444752921767"/>
    <n v="3411.7903228551545"/>
    <n v="0"/>
    <n v="0"/>
    <n v="0"/>
    <n v="0"/>
    <n v="0"/>
    <n v="0"/>
    <n v="0"/>
    <n v="0"/>
  </r>
  <r>
    <s v="Шахта №572"/>
    <x v="0"/>
    <x v="7"/>
    <n v="0"/>
    <n v="2678.6366497606"/>
    <n v="6076.1848132633995"/>
    <n v="0"/>
    <n v="0"/>
    <n v="0"/>
    <n v="0"/>
    <n v="0"/>
    <n v="0"/>
    <n v="0"/>
    <n v="0"/>
    <n v="0"/>
  </r>
  <r>
    <s v="Шахта №572"/>
    <x v="0"/>
    <x v="7"/>
    <n v="0"/>
    <n v="0"/>
    <n v="2488.7305417680282"/>
    <n v="5772.0162169237374"/>
    <n v="8818.905323468236"/>
    <n v="0"/>
    <n v="0"/>
    <n v="0"/>
    <n v="0"/>
    <n v="0"/>
    <n v="0"/>
    <n v="0"/>
  </r>
  <r>
    <s v="Шахта №572"/>
    <x v="0"/>
    <x v="7"/>
    <n v="1884.8272861794342"/>
    <n v="0"/>
    <n v="0"/>
    <n v="0"/>
    <n v="0"/>
    <n v="0"/>
    <n v="0"/>
    <n v="0"/>
    <n v="0"/>
    <n v="0"/>
    <n v="0"/>
    <n v="0"/>
  </r>
  <r>
    <s v="Шахта №572"/>
    <x v="0"/>
    <x v="7"/>
    <n v="0"/>
    <n v="1978.5501979199996"/>
    <n v="0"/>
    <n v="0"/>
    <n v="0"/>
    <n v="0"/>
    <n v="0"/>
    <n v="0"/>
    <n v="0"/>
    <n v="0"/>
    <n v="0"/>
    <n v="0"/>
  </r>
  <r>
    <s v="Шахта №572"/>
    <x v="0"/>
    <x v="7"/>
    <n v="7583.6028855076529"/>
    <n v="3681.3606240328413"/>
    <n v="11333.436817147505"/>
    <n v="0"/>
    <n v="0"/>
    <n v="0"/>
    <n v="0"/>
    <n v="0"/>
    <n v="0"/>
    <n v="0"/>
    <n v="0"/>
    <n v="0"/>
  </r>
  <r>
    <s v="Шахта №572"/>
    <x v="0"/>
    <x v="1"/>
    <n v="0"/>
    <n v="0"/>
    <n v="0"/>
    <n v="5047.6872483870966"/>
    <n v="4886.1612564387087"/>
    <n v="10095.374496774193"/>
    <n v="0"/>
    <n v="0"/>
    <n v="0"/>
    <n v="0"/>
    <n v="0"/>
    <n v="0"/>
  </r>
  <r>
    <s v="Шахта №572"/>
    <x v="0"/>
    <x v="1"/>
    <n v="0"/>
    <n v="0"/>
    <n v="0"/>
    <n v="0"/>
    <n v="1004.2209176832"/>
    <n v="2008.4418353664"/>
    <n v="2008.4418353664"/>
    <n v="0"/>
    <n v="0"/>
    <n v="0"/>
    <n v="0"/>
    <n v="0"/>
  </r>
  <r>
    <s v="Шахта №572"/>
    <x v="0"/>
    <x v="1"/>
    <n v="0"/>
    <n v="0"/>
    <n v="0"/>
    <n v="0"/>
    <n v="0"/>
    <n v="0"/>
    <n v="2698.5111924184612"/>
    <n v="3352.6957239138455"/>
    <n v="1602.7521021636921"/>
    <n v="0"/>
    <n v="0"/>
    <n v="0"/>
  </r>
  <r>
    <s v="Шахта №572"/>
    <x v="0"/>
    <x v="1"/>
    <n v="0"/>
    <n v="0"/>
    <n v="0"/>
    <n v="0"/>
    <n v="0"/>
    <n v="326.17432912319998"/>
    <n v="326.17432912319998"/>
    <n v="978.52298736959995"/>
    <n v="0"/>
    <n v="0"/>
    <n v="0"/>
    <n v="0"/>
  </r>
  <r>
    <s v="Шахта №572"/>
    <x v="0"/>
    <x v="1"/>
    <n v="0"/>
    <n v="0"/>
    <n v="0"/>
    <n v="0"/>
    <n v="0"/>
    <n v="1192.8625128000001"/>
    <n v="511.22679119999998"/>
    <n v="0"/>
    <n v="0"/>
    <n v="0"/>
    <n v="0"/>
    <n v="0"/>
  </r>
  <r>
    <s v="Шахта №572"/>
    <x v="0"/>
    <x v="1"/>
    <n v="0"/>
    <n v="0"/>
    <n v="0"/>
    <n v="0"/>
    <n v="0"/>
    <n v="0"/>
    <n v="718.56882863999988"/>
    <n v="1676.6606001599998"/>
    <n v="0"/>
    <n v="0"/>
    <n v="0"/>
    <n v="0"/>
  </r>
  <r>
    <s v="Шахта №572"/>
    <x v="0"/>
    <x v="7"/>
    <n v="4980.4874809957082"/>
    <n v="11597.420848604292"/>
    <n v="0"/>
    <n v="0"/>
    <n v="0"/>
    <n v="0"/>
    <n v="0"/>
    <n v="0"/>
    <n v="0"/>
    <n v="0"/>
    <n v="0"/>
    <n v="0"/>
  </r>
  <r>
    <s v="Шахта №572"/>
    <x v="0"/>
    <x v="1"/>
    <n v="6259.8607307999991"/>
    <n v="6259.8607307999991"/>
    <n v="12519.721461599998"/>
    <n v="6259.8607307999991"/>
    <n v="6259.8607307999991"/>
    <n v="6259.8607307999991"/>
    <n v="6259.8607307999991"/>
    <n v="6259.8607307999991"/>
    <n v="6259.8607307999991"/>
    <n v="6259.8607307999991"/>
    <n v="8137.8189500399985"/>
    <n v="12519.721461599998"/>
  </r>
  <r>
    <s v="Шахта №572"/>
    <x v="0"/>
    <x v="7"/>
    <n v="0"/>
    <n v="0"/>
    <n v="0"/>
    <n v="0"/>
    <n v="1893.9414535199999"/>
    <n v="1893.9414535199999"/>
    <n v="1893.9414535199999"/>
    <n v="1893.9414535199999"/>
    <n v="1893.9414535199999"/>
    <n v="1893.9414535199999"/>
    <n v="2462.1238895759998"/>
    <n v="3787.8829070399997"/>
  </r>
  <r>
    <s v="Шахта №572"/>
    <x v="0"/>
    <x v="1"/>
    <n v="1900"/>
    <n v="1999.0834930415094"/>
    <n v="3331.8058217358489"/>
    <n v="3331.8058217358489"/>
    <n v="3331.8058217358489"/>
    <n v="0"/>
    <n v="0"/>
    <n v="0"/>
    <n v="0"/>
    <n v="0"/>
    <n v="0"/>
    <n v="0"/>
  </r>
  <r>
    <s v="Шахта №572"/>
    <x v="0"/>
    <x v="7"/>
    <n v="0"/>
    <n v="0"/>
    <n v="0"/>
    <n v="0"/>
    <n v="0"/>
    <n v="0"/>
    <n v="0"/>
    <n v="0"/>
    <n v="9785.2759487999992"/>
    <n v="0"/>
    <n v="0"/>
    <n v="0"/>
  </r>
  <r>
    <s v="Шахта №572"/>
    <x v="0"/>
    <x v="7"/>
    <n v="0"/>
    <n v="0"/>
    <n v="0"/>
    <n v="0"/>
    <n v="0"/>
    <n v="0"/>
    <n v="0"/>
    <n v="0"/>
    <n v="0"/>
    <n v="41213.185323839993"/>
    <n v="0"/>
    <n v="0"/>
  </r>
  <r>
    <s v="Шахта №572"/>
    <x v="0"/>
    <x v="7"/>
    <n v="0"/>
    <n v="0"/>
    <n v="0"/>
    <n v="0"/>
    <n v="0"/>
    <n v="0"/>
    <n v="0"/>
    <n v="0"/>
    <n v="0"/>
    <n v="0"/>
    <n v="20853.432872400001"/>
    <n v="21687.570187296002"/>
  </r>
  <r>
    <s v="Шахта №572, _x000a_шахта №574"/>
    <x v="0"/>
    <x v="5"/>
    <n v="0"/>
    <n v="0"/>
    <n v="0"/>
    <n v="0"/>
    <n v="0"/>
    <n v="0"/>
    <n v="0"/>
    <n v="0"/>
    <n v="0"/>
    <n v="0"/>
    <n v="0"/>
    <n v="0"/>
  </r>
  <r>
    <s v="Шахта №573"/>
    <x v="1"/>
    <x v="2"/>
    <n v="0"/>
    <n v="0"/>
    <n v="0"/>
    <n v="136.83099999999999"/>
    <n v="0"/>
    <n v="0"/>
    <n v="0"/>
    <n v="0"/>
    <n v="0"/>
    <n v="0"/>
    <n v="0"/>
    <n v="0"/>
  </r>
  <r>
    <s v="Шахта №573"/>
    <x v="1"/>
    <x v="1"/>
    <n v="0"/>
    <n v="0"/>
    <n v="0"/>
    <n v="308.24"/>
    <n v="0"/>
    <n v="0"/>
    <n v="0"/>
    <n v="0"/>
    <n v="0"/>
    <n v="0"/>
    <n v="0"/>
    <n v="0"/>
  </r>
  <r>
    <s v="Шахта №573"/>
    <x v="1"/>
    <x v="6"/>
    <n v="0"/>
    <n v="0"/>
    <n v="0"/>
    <n v="357.1"/>
    <n v="0"/>
    <n v="0"/>
    <n v="0"/>
    <n v="0"/>
    <n v="0"/>
    <n v="0"/>
    <n v="0"/>
    <n v="0"/>
  </r>
  <r>
    <s v="Шахта №573"/>
    <x v="1"/>
    <x v="6"/>
    <n v="0"/>
    <n v="0"/>
    <n v="0"/>
    <n v="0"/>
    <n v="1212.7920000000001"/>
    <n v="0"/>
    <n v="0"/>
    <n v="0"/>
    <n v="0"/>
    <n v="0"/>
    <n v="0"/>
    <n v="0"/>
  </r>
  <r>
    <s v="Шахта №573"/>
    <x v="0"/>
    <x v="7"/>
    <n v="2005.7541571209927"/>
    <n v="4197.6752097964581"/>
    <n v="0"/>
    <n v="0"/>
    <n v="0"/>
    <n v="4114.351356881999"/>
    <n v="2365.3899807203043"/>
    <n v="0"/>
    <n v="0"/>
    <n v="0"/>
    <n v="0"/>
    <n v="0"/>
  </r>
  <r>
    <s v="Шахта №573"/>
    <x v="0"/>
    <x v="1"/>
    <n v="0"/>
    <n v="1368.0670372176494"/>
    <n v="2540.0444657674361"/>
    <n v="0"/>
    <n v="0"/>
    <n v="0"/>
    <n v="0"/>
    <n v="5139.3718364809702"/>
    <n v="5690.2468301339431"/>
    <n v="0"/>
    <n v="0"/>
    <n v="0"/>
  </r>
  <r>
    <s v="Шахта №573"/>
    <x v="0"/>
    <x v="7"/>
    <n v="0"/>
    <n v="0"/>
    <n v="0"/>
    <n v="0"/>
    <n v="0"/>
    <n v="0"/>
    <n v="0"/>
    <n v="0"/>
    <n v="2166.7728252018428"/>
    <n v="5797.4173711100502"/>
    <n v="4766.9002154440541"/>
    <n v="4766.9002154440541"/>
  </r>
  <r>
    <s v="Шахта №573"/>
    <x v="0"/>
    <x v="1"/>
    <n v="0"/>
    <n v="0"/>
    <n v="0"/>
    <n v="0"/>
    <n v="0"/>
    <n v="0"/>
    <n v="0"/>
    <n v="0"/>
    <n v="0"/>
    <n v="0"/>
    <n v="284.13056159999996"/>
    <n v="284.13056159999996"/>
  </r>
  <r>
    <s v="Шахта №573"/>
    <x v="0"/>
    <x v="7"/>
    <n v="0"/>
    <n v="1477.1448784935578"/>
    <n v="0"/>
    <n v="1477.1448784935578"/>
    <n v="7878.1060186323084"/>
    <n v="7878.1060186323084"/>
    <n v="11098.281853748265"/>
    <n v="0"/>
    <n v="0"/>
    <n v="0"/>
    <n v="0"/>
    <n v="0"/>
  </r>
  <r>
    <s v="Шахта №573"/>
    <x v="0"/>
    <x v="7"/>
    <n v="0"/>
    <n v="0"/>
    <n v="0"/>
    <n v="425.92683701385789"/>
    <n v="2555.5610220831472"/>
    <n v="3407.4146961108631"/>
    <n v="3139.0807887921328"/>
    <n v="0"/>
    <n v="0"/>
    <n v="0"/>
    <n v="0"/>
    <n v="0"/>
  </r>
  <r>
    <s v="Шахта №574"/>
    <x v="2"/>
    <x v="0"/>
    <n v="0"/>
    <n v="0"/>
    <n v="0"/>
    <n v="0"/>
    <n v="0"/>
    <n v="0"/>
    <n v="0"/>
    <n v="0"/>
    <n v="0"/>
    <n v="0"/>
    <n v="0"/>
    <n v="0"/>
  </r>
  <r>
    <s v="Шахта №574"/>
    <x v="0"/>
    <x v="1"/>
    <n v="1043.3233421896134"/>
    <n v="0"/>
    <n v="0"/>
    <n v="0"/>
    <n v="0"/>
    <n v="0"/>
    <n v="0"/>
    <n v="0"/>
    <n v="0"/>
    <n v="0"/>
    <n v="0"/>
    <n v="0"/>
  </r>
  <r>
    <s v="Шахта №574"/>
    <x v="0"/>
    <x v="7"/>
    <n v="0"/>
    <n v="0"/>
    <n v="0"/>
    <n v="0"/>
    <n v="10752.404395386588"/>
    <n v="10752.404395386588"/>
    <n v="10752.404395386588"/>
    <n v="10779.974663067067"/>
    <n v="10752.404395386588"/>
    <n v="10752.404395386588"/>
    <n v="0"/>
    <n v="0"/>
  </r>
  <r>
    <s v="Шахта №574"/>
    <x v="0"/>
    <x v="7"/>
    <n v="49185.198208000002"/>
    <n v="43037.048432000003"/>
    <n v="0"/>
    <n v="0"/>
    <n v="0"/>
    <n v="0"/>
    <n v="0"/>
    <n v="0"/>
    <n v="0"/>
    <n v="0"/>
    <n v="0"/>
    <n v="0"/>
  </r>
  <r>
    <s v="Шахта №574"/>
    <x v="2"/>
    <x v="0"/>
    <n v="0"/>
    <n v="0"/>
    <n v="0"/>
    <n v="0"/>
    <n v="0"/>
    <n v="0"/>
    <n v="0"/>
    <n v="0"/>
    <n v="0"/>
    <n v="0"/>
    <n v="0"/>
    <n v="0"/>
  </r>
  <r>
    <s v="Шахта №574"/>
    <x v="0"/>
    <x v="7"/>
    <n v="51146.534639999998"/>
    <n v="47212.185821538456"/>
    <n v="51146.534639999998"/>
    <n v="3934.348818461538"/>
    <n v="0"/>
    <n v="0"/>
    <n v="0"/>
    <n v="0"/>
    <n v="0"/>
    <n v="0"/>
    <n v="0"/>
    <n v="0"/>
  </r>
  <r>
    <s v="Шахта №574"/>
    <x v="2"/>
    <x v="0"/>
    <n v="0"/>
    <n v="0"/>
    <n v="0"/>
    <n v="0"/>
    <n v="0"/>
    <n v="0"/>
    <n v="0"/>
    <n v="0"/>
    <n v="0"/>
    <n v="0"/>
    <n v="0"/>
    <n v="0"/>
  </r>
  <r>
    <s v="Шахта №574"/>
    <x v="0"/>
    <x v="1"/>
    <n v="1319.1383663999998"/>
    <n v="0"/>
    <n v="0"/>
    <n v="0"/>
    <n v="0"/>
    <n v="0"/>
    <n v="0"/>
    <n v="0"/>
    <n v="0"/>
    <n v="0"/>
    <n v="0"/>
    <n v="0"/>
  </r>
  <r>
    <s v="Шахта №574"/>
    <x v="0"/>
    <x v="7"/>
    <n v="0"/>
    <n v="0"/>
    <n v="0"/>
    <n v="0"/>
    <n v="14028.266260800001"/>
    <n v="0"/>
    <n v="0"/>
    <n v="0"/>
    <n v="0"/>
    <n v="0"/>
    <n v="0"/>
    <n v="0"/>
  </r>
  <r>
    <s v="Шахта №574"/>
    <x v="0"/>
    <x v="7"/>
    <n v="4464.0011616972797"/>
    <n v="10803.784629723921"/>
    <n v="9992.148054869871"/>
    <n v="10803.784629723921"/>
    <n v="802.61839068900588"/>
    <n v="0"/>
    <n v="0"/>
    <n v="0"/>
    <n v="0"/>
    <n v="0"/>
    <n v="0"/>
    <n v="0"/>
  </r>
  <r>
    <s v="Шахта №574"/>
    <x v="0"/>
    <x v="2"/>
    <n v="0"/>
    <n v="0"/>
    <n v="0"/>
    <n v="0"/>
    <n v="0"/>
    <n v="0"/>
    <n v="0"/>
    <n v="0"/>
    <n v="0"/>
    <n v="1225.1283112799999"/>
    <n v="0"/>
    <n v="0"/>
  </r>
  <r>
    <s v="Шахта №574"/>
    <x v="0"/>
    <x v="7"/>
    <n v="0"/>
    <n v="0"/>
    <n v="0"/>
    <n v="0"/>
    <n v="0"/>
    <n v="0"/>
    <n v="0"/>
    <n v="0"/>
    <n v="0"/>
    <n v="0"/>
    <n v="1421.2439999999999"/>
    <n v="0"/>
  </r>
  <r>
    <s v="Шахта №574"/>
    <x v="0"/>
    <x v="7"/>
    <n v="0"/>
    <n v="0"/>
    <n v="0"/>
    <n v="0"/>
    <n v="0"/>
    <n v="0"/>
    <n v="0"/>
    <n v="0"/>
    <n v="0"/>
    <n v="0"/>
    <n v="2405.1294719999996"/>
    <n v="0"/>
  </r>
  <r>
    <s v="Шахта №574"/>
    <x v="0"/>
    <x v="1"/>
    <n v="0"/>
    <n v="0"/>
    <n v="0"/>
    <n v="0"/>
    <n v="0"/>
    <n v="0"/>
    <n v="0"/>
    <n v="0"/>
    <n v="0"/>
    <n v="0"/>
    <n v="0"/>
    <n v="4778.6122655999989"/>
  </r>
  <r>
    <s v="Шахта №574"/>
    <x v="0"/>
    <x v="1"/>
    <n v="8881.5251981857109"/>
    <n v="4440.7625990928555"/>
    <n v="0"/>
    <n v="0"/>
    <n v="0"/>
    <n v="0"/>
    <n v="0"/>
    <n v="0"/>
    <n v="0"/>
    <n v="0"/>
    <n v="0"/>
    <n v="0"/>
  </r>
  <r>
    <s v="Шахта №574"/>
    <x v="0"/>
    <x v="1"/>
    <n v="0"/>
    <n v="0"/>
    <n v="0"/>
    <n v="0"/>
    <n v="4151.390559062399"/>
    <n v="8302.781118124798"/>
    <n v="8302.781118124798"/>
    <n v="0"/>
    <n v="0"/>
    <n v="0"/>
    <n v="0"/>
    <n v="0"/>
  </r>
  <r>
    <s v="Шахта №574"/>
    <x v="0"/>
    <x v="7"/>
    <n v="3604.571877255757"/>
    <n v="0"/>
    <n v="0"/>
    <n v="0"/>
    <n v="0"/>
    <n v="0"/>
    <n v="0"/>
    <n v="0"/>
    <n v="0"/>
    <n v="0"/>
    <n v="0"/>
    <n v="0"/>
  </r>
  <r>
    <s v="Шахта №574"/>
    <x v="0"/>
    <x v="7"/>
    <n v="0"/>
    <n v="1178.6428271999998"/>
    <n v="6640.2412799999993"/>
    <n v="0"/>
    <n v="0"/>
    <n v="0"/>
    <n v="0"/>
    <n v="0"/>
    <n v="0"/>
    <n v="0"/>
    <n v="0"/>
    <n v="0"/>
  </r>
  <r>
    <s v="Шахта №574"/>
    <x v="0"/>
    <x v="1"/>
    <n v="0"/>
    <n v="0"/>
    <n v="0"/>
    <n v="1058.7567894545455"/>
    <n v="3710.2520534798414"/>
    <n v="2301.6451944664032"/>
    <n v="4603.2903889328063"/>
    <n v="2301.6451944664032"/>
    <n v="0"/>
    <n v="0"/>
    <n v="0"/>
    <n v="0"/>
  </r>
  <r>
    <s v="Шахта №574"/>
    <x v="0"/>
    <x v="2"/>
    <n v="0"/>
    <n v="0"/>
    <n v="0"/>
    <n v="0"/>
    <n v="0"/>
    <n v="1363.0114511999998"/>
    <n v="0"/>
    <n v="0"/>
    <n v="0"/>
    <n v="0"/>
    <n v="0"/>
    <n v="0"/>
  </r>
  <r>
    <s v="Шахта №574"/>
    <x v="0"/>
    <x v="1"/>
    <n v="0"/>
    <n v="0"/>
    <n v="0"/>
    <n v="0"/>
    <n v="0"/>
    <n v="0"/>
    <n v="0"/>
    <n v="445.71445920000002"/>
    <n v="0"/>
    <n v="0"/>
    <n v="0"/>
    <n v="0"/>
  </r>
  <r>
    <s v="Шахта №574"/>
    <x v="0"/>
    <x v="1"/>
    <n v="0"/>
    <n v="0"/>
    <n v="0"/>
    <n v="0"/>
    <n v="0"/>
    <n v="0"/>
    <n v="0"/>
    <n v="1965.5896577822991"/>
    <n v="1310.3931051881996"/>
    <n v="655.19655259409978"/>
    <n v="982.79482889114956"/>
    <n v="882.54975634425239"/>
  </r>
  <r>
    <s v="Шахта №574"/>
    <x v="0"/>
    <x v="1"/>
    <n v="0"/>
    <n v="0"/>
    <n v="1772.8186413599999"/>
    <n v="1772.8186413599999"/>
    <n v="1772.8186413599999"/>
    <n v="1772.8186413599999"/>
    <n v="1772.8186413599999"/>
    <n v="1772.8186413599999"/>
    <n v="1772.8186413599999"/>
    <n v="3545.6372827199998"/>
    <n v="0"/>
    <n v="0"/>
  </r>
  <r>
    <s v="Шахта №574"/>
    <x v="0"/>
    <x v="7"/>
    <n v="776.2058615283371"/>
    <n v="3585.1660868797635"/>
    <n v="2136.3064910897619"/>
    <n v="1800.4147169306386"/>
    <n v="0"/>
    <n v="0"/>
    <n v="0"/>
    <n v="0"/>
    <n v="0"/>
    <n v="0"/>
    <n v="0"/>
    <n v="0"/>
  </r>
  <r>
    <s v="Шахта №574"/>
    <x v="0"/>
    <x v="1"/>
    <n v="0"/>
    <n v="0"/>
    <n v="3483.1312865341165"/>
    <n v="7042.2744239938802"/>
    <n v="0"/>
    <n v="0"/>
    <n v="0"/>
    <n v="0"/>
    <n v="0"/>
    <n v="0"/>
    <n v="0"/>
    <n v="0"/>
  </r>
  <r>
    <s v="Шахта №574"/>
    <x v="0"/>
    <x v="7"/>
    <n v="953.99068031999991"/>
    <n v="1669.4836905599998"/>
    <n v="1669.4836905599998"/>
    <n v="0"/>
    <n v="0"/>
    <n v="684.24920639999993"/>
    <n v="0"/>
    <n v="2807.1313631999997"/>
    <n v="2807.1313631999997"/>
    <n v="2807.1313631999997"/>
    <n v="0"/>
    <n v="0"/>
  </r>
  <r>
    <s v="Шахта №574"/>
    <x v="0"/>
    <x v="1"/>
    <n v="0"/>
    <n v="0"/>
    <n v="0"/>
    <n v="0"/>
    <n v="0"/>
    <n v="0"/>
    <n v="0"/>
    <n v="0"/>
    <n v="0"/>
    <n v="0"/>
    <n v="204.09032880000001"/>
    <n v="204.09032880000001"/>
  </r>
  <r>
    <s v="Шахта №574"/>
    <x v="0"/>
    <x v="7"/>
    <n v="0"/>
    <n v="903.52772230040694"/>
    <n v="4937.3099579257205"/>
    <n v="5431.0409537182932"/>
    <n v="0"/>
    <n v="0"/>
    <n v="0"/>
    <n v="3846.8227652185269"/>
    <n v="3846.8227652185269"/>
    <n v="3846.8227652185269"/>
    <n v="0"/>
    <n v="0"/>
  </r>
  <r>
    <s v="Шахта №574"/>
    <x v="0"/>
    <x v="1"/>
    <n v="0"/>
    <n v="0"/>
    <n v="0"/>
    <n v="0"/>
    <n v="0"/>
    <n v="0"/>
    <n v="0"/>
    <n v="0"/>
    <n v="0"/>
    <n v="0"/>
    <n v="362.47632479999993"/>
    <n v="362.47632479999993"/>
  </r>
  <r>
    <s v="Шахта №574"/>
    <x v="0"/>
    <x v="7"/>
    <n v="3063.8828565010281"/>
    <n v="5106.4714275017141"/>
    <n v="12459.790283104181"/>
    <n v="0"/>
    <n v="0"/>
    <n v="17668.39113915593"/>
    <n v="10212.942855003428"/>
    <n v="5106.4714275017141"/>
    <n v="0"/>
    <n v="0"/>
    <n v="0"/>
    <n v="0"/>
  </r>
  <r>
    <s v="Шахта №574"/>
    <x v="0"/>
    <x v="1"/>
    <n v="0"/>
    <n v="0"/>
    <n v="0"/>
    <n v="0"/>
    <n v="0"/>
    <n v="0"/>
    <n v="0"/>
    <n v="0"/>
    <n v="830.6208590399998"/>
    <n v="830.6208590399998"/>
    <n v="1107.4944787199997"/>
    <n v="0"/>
  </r>
  <r>
    <s v="Шахта №574"/>
    <x v="0"/>
    <x v="1"/>
    <n v="853.23496319999992"/>
    <n v="0"/>
    <n v="0"/>
    <n v="0"/>
    <n v="0"/>
    <n v="0"/>
    <n v="0"/>
    <n v="0"/>
    <n v="0"/>
    <n v="0"/>
    <n v="0"/>
    <n v="0"/>
  </r>
  <r>
    <s v="Шахта №574"/>
    <x v="0"/>
    <x v="1"/>
    <n v="0"/>
    <n v="3211.6698719999995"/>
    <n v="0"/>
    <n v="0"/>
    <n v="0"/>
    <n v="0"/>
    <n v="0"/>
    <n v="0"/>
    <n v="0"/>
    <n v="0"/>
    <n v="0"/>
    <n v="0"/>
  </r>
  <r>
    <s v="Шахта №574"/>
    <x v="2"/>
    <x v="0"/>
    <n v="0"/>
    <n v="0"/>
    <n v="0"/>
    <n v="0"/>
    <n v="0"/>
    <n v="0"/>
    <n v="0"/>
    <n v="0"/>
    <n v="0"/>
    <n v="0"/>
    <n v="0"/>
    <n v="0"/>
  </r>
  <r>
    <s v="Шахта №574"/>
    <x v="0"/>
    <x v="7"/>
    <n v="0"/>
    <n v="0"/>
    <n v="0"/>
    <n v="1543.61772"/>
    <n v="0"/>
    <n v="0"/>
    <n v="0"/>
    <n v="0"/>
    <n v="0"/>
    <n v="0"/>
    <n v="0"/>
    <n v="0"/>
  </r>
  <r>
    <s v="Шахта №574"/>
    <x v="0"/>
    <x v="7"/>
    <n v="0"/>
    <n v="0"/>
    <n v="0"/>
    <n v="1739.1758001644857"/>
    <n v="25218.049102385045"/>
    <n v="0"/>
    <n v="0"/>
    <n v="31305.164402960741"/>
    <n v="26087.637002467287"/>
    <n v="8695.8790008224278"/>
    <n v="0"/>
    <n v="0"/>
  </r>
  <r>
    <s v="Шахта №574"/>
    <x v="0"/>
    <x v="7"/>
    <n v="0"/>
    <n v="0"/>
    <n v="0"/>
    <n v="0"/>
    <n v="2240.5616756064001"/>
    <n v="2240.5616756064001"/>
    <n v="2987.4155674752001"/>
    <n v="0"/>
    <n v="0"/>
    <n v="0"/>
    <n v="0"/>
    <n v="0"/>
  </r>
  <r>
    <s v="Шахта №574"/>
    <x v="2"/>
    <x v="0"/>
    <n v="0"/>
    <n v="0"/>
    <n v="0"/>
    <n v="0"/>
    <n v="0"/>
    <n v="0"/>
    <n v="0"/>
    <n v="0"/>
    <n v="0"/>
    <n v="0"/>
    <n v="0"/>
    <n v="0"/>
  </r>
  <r>
    <s v="Шахта №574"/>
    <x v="2"/>
    <x v="0"/>
    <n v="0"/>
    <n v="0"/>
    <n v="0"/>
    <n v="0"/>
    <n v="0"/>
    <n v="0"/>
    <n v="0"/>
    <n v="0"/>
    <n v="0"/>
    <n v="0"/>
    <n v="0"/>
    <n v="0"/>
  </r>
  <r>
    <s v="Шахта №574"/>
    <x v="0"/>
    <x v="7"/>
    <n v="0"/>
    <n v="0"/>
    <n v="0"/>
    <n v="0"/>
    <n v="0"/>
    <n v="0"/>
    <n v="0"/>
    <n v="0"/>
    <n v="17777.674195199997"/>
    <n v="0"/>
    <n v="0"/>
    <n v="0"/>
  </r>
  <r>
    <s v="Шахта №574"/>
    <x v="0"/>
    <x v="7"/>
    <n v="0"/>
    <n v="0"/>
    <n v="0"/>
    <n v="0"/>
    <n v="0"/>
    <n v="0"/>
    <n v="0"/>
    <n v="0"/>
    <n v="0"/>
    <n v="11275.852120121806"/>
    <n v="22551.704240243613"/>
    <n v="33022.138351785288"/>
  </r>
  <r>
    <s v="Шахта №574"/>
    <x v="0"/>
    <x v="7"/>
    <n v="0"/>
    <n v="0"/>
    <n v="4792.9099265279992"/>
    <n v="4792.9099265279992"/>
    <n v="0"/>
    <n v="0"/>
    <n v="4792.9099265279992"/>
    <n v="4792.9099265279992"/>
    <n v="0"/>
    <n v="0"/>
    <n v="0"/>
    <n v="0"/>
  </r>
  <r>
    <s v="Шахта №574"/>
    <x v="2"/>
    <x v="0"/>
    <n v="0"/>
    <n v="0"/>
    <n v="0"/>
    <n v="0"/>
    <n v="0"/>
    <n v="0"/>
    <n v="0"/>
    <n v="0"/>
    <n v="0"/>
    <n v="0"/>
    <n v="0"/>
    <n v="0"/>
  </r>
  <r>
    <s v="Шахта №574"/>
    <x v="0"/>
    <x v="0"/>
    <n v="0"/>
    <n v="21939.767729625593"/>
    <n v="21939.767729625593"/>
    <n v="21939.767729625593"/>
    <n v="21939.767729625593"/>
    <n v="16454.825797219193"/>
    <n v="16454.825797219193"/>
    <n v="16454.825797219193"/>
    <n v="0"/>
    <n v="0"/>
    <n v="0"/>
    <n v="0"/>
  </r>
  <r>
    <s v="Шахта №574"/>
    <x v="0"/>
    <x v="1"/>
    <n v="0"/>
    <n v="2636.6092975659608"/>
    <n v="5273.2185951319216"/>
    <n v="2636.6092975659608"/>
    <n v="3477.5967459275171"/>
    <n v="2636.6092975659608"/>
    <n v="3363.9497934462256"/>
    <n v="3363.9497934462256"/>
    <n v="3363.9497934462256"/>
    <n v="0"/>
    <n v="0"/>
    <n v="0"/>
  </r>
  <r>
    <s v="Шахта №574"/>
    <x v="0"/>
    <x v="7"/>
    <n v="0"/>
    <n v="0"/>
    <n v="0"/>
    <n v="0"/>
    <n v="4184.9395486670765"/>
    <n v="8369.8790973341529"/>
    <n v="12554.818646001229"/>
    <n v="16739.758194668306"/>
    <n v="16739.758194668306"/>
    <n v="16739.758194668306"/>
    <n v="16739.758194668306"/>
    <n v="16739.758194668306"/>
  </r>
  <r>
    <s v="Шахта №574"/>
    <x v="0"/>
    <x v="7"/>
    <n v="0"/>
    <n v="0"/>
    <n v="0"/>
    <n v="2132.0932775257729"/>
    <n v="3411.3492440412369"/>
    <n v="12792.559665154638"/>
    <n v="8528.3731101030917"/>
    <n v="4264.1865550515458"/>
    <n v="9807.6290766185557"/>
    <n v="9807.6290766185557"/>
    <n v="9381.210421113401"/>
    <n v="8528.3731101030917"/>
  </r>
  <r>
    <s v="Шахта №574"/>
    <x v="0"/>
    <x v="1"/>
    <n v="0"/>
    <n v="0"/>
    <n v="0"/>
    <n v="0"/>
    <n v="0"/>
    <n v="0"/>
    <n v="0"/>
    <n v="0"/>
    <n v="0"/>
    <n v="0"/>
    <n v="7376.2493838669834"/>
    <n v="0"/>
  </r>
  <r>
    <s v="Шахта №574"/>
    <x v="0"/>
    <x v="1"/>
    <n v="0"/>
    <n v="0"/>
    <n v="0"/>
    <n v="0"/>
    <n v="0"/>
    <n v="0"/>
    <n v="0"/>
    <n v="0"/>
    <n v="0"/>
    <n v="0"/>
    <n v="0"/>
    <n v="8229.7856375999982"/>
  </r>
  <r>
    <s v="Шахта №574"/>
    <x v="0"/>
    <x v="1"/>
    <n v="0"/>
    <n v="0"/>
    <n v="0"/>
    <n v="0"/>
    <n v="0"/>
    <n v="0"/>
    <n v="0"/>
    <n v="0"/>
    <n v="0"/>
    <n v="1796.4253527039502"/>
    <n v="1796.4253527039502"/>
    <n v="3592.8507054079005"/>
  </r>
  <r>
    <n v="0"/>
    <x v="0"/>
    <x v="8"/>
    <n v="0"/>
    <n v="0"/>
    <n v="4624.861919316726"/>
    <n v="4624.861919316726"/>
    <n v="4624.861919316726"/>
    <n v="4624.861919316726"/>
    <n v="4624.861919316726"/>
    <n v="8602.2431699291101"/>
    <n v="4624.861919316726"/>
    <n v="4624.861919316726"/>
    <n v="4624.861919316726"/>
    <n v="7792.8923340486826"/>
  </r>
  <r>
    <n v="0"/>
    <x v="0"/>
    <x v="8"/>
    <n v="0"/>
    <n v="0"/>
    <n v="0"/>
    <n v="0"/>
    <n v="0"/>
    <n v="0"/>
    <n v="0"/>
    <n v="4624.8619980400881"/>
    <n v="4624.8619980400881"/>
    <n v="3045.4716257093978"/>
    <n v="0"/>
    <n v="0"/>
  </r>
  <r>
    <s v="Шахта №572"/>
    <x v="0"/>
    <x v="8"/>
    <n v="0"/>
    <n v="4170.7010947773124"/>
    <n v="4170.7010947773124"/>
    <n v="4170.7010947773124"/>
    <n v="4170.7010947773124"/>
    <n v="4170.7010947773124"/>
    <n v="3070.7359708799995"/>
    <n v="0"/>
    <n v="0"/>
    <n v="0"/>
    <n v="0"/>
    <n v="0"/>
  </r>
  <r>
    <s v="Перегонные тоннели. Участок 3: от ПК 222+00.000 до ПК 236+00.000"/>
    <x v="1"/>
    <x v="8"/>
    <n v="0"/>
    <n v="13612.5"/>
    <n v="0"/>
    <n v="13612.5"/>
    <n v="0"/>
    <n v="13612.5"/>
    <n v="0"/>
    <n v="13612.5"/>
    <n v="0"/>
    <n v="13612.5"/>
    <n v="0"/>
    <n v="8167.5"/>
  </r>
  <r>
    <s v="Перегонные тоннели. Участок 3: от ПК 222+00.000 до ПК 236+00.000"/>
    <x v="1"/>
    <x v="8"/>
    <n v="0"/>
    <n v="0"/>
    <n v="13612.5"/>
    <n v="0"/>
    <n v="13612.5"/>
    <n v="0"/>
    <n v="13612.5"/>
    <n v="0"/>
    <n v="13612.5"/>
    <n v="0"/>
    <n v="13612.5"/>
    <n v="8167.5"/>
  </r>
  <r>
    <s v="Перегонные тоннелиот. Участок 4: ПК 222+00.000 до ПК 208+42.597"/>
    <x v="1"/>
    <x v="8"/>
    <n v="0"/>
    <n v="0"/>
    <n v="0"/>
    <n v="0"/>
    <n v="0"/>
    <n v="0"/>
    <n v="13612.5"/>
    <n v="13612.5"/>
    <n v="13612.5"/>
    <n v="13612.5"/>
    <n v="0"/>
    <n v="0"/>
  </r>
  <r>
    <s v="ЛПЛ"/>
    <x v="2"/>
    <x v="0"/>
    <n v="4173.6000000000004"/>
    <n v="6121.3"/>
    <n v="6260.4"/>
    <n v="6121.3"/>
    <n v="0"/>
    <n v="0"/>
    <n v="0"/>
    <n v="0"/>
    <n v="0"/>
    <n v="0"/>
    <n v="0"/>
    <n v="0"/>
  </r>
  <r>
    <s v="ЛПЛ"/>
    <x v="2"/>
    <x v="0"/>
    <n v="0"/>
    <n v="0"/>
    <n v="0"/>
    <n v="896.886238938053"/>
    <n v="896.886238938053"/>
    <n v="896.886238938053"/>
    <n v="896.886238938053"/>
    <n v="896.886238938053"/>
    <n v="896.886238938053"/>
    <n v="896.886238938053"/>
    <n v="896.886238938053"/>
    <n v="932.76168849557507"/>
  </r>
  <r>
    <s v="ЛПЛ"/>
    <x v="2"/>
    <x v="0"/>
    <n v="0"/>
    <n v="0"/>
    <n v="0"/>
    <n v="0"/>
    <n v="3926.9342399999991"/>
    <n v="3926.9342399999991"/>
    <n v="3926.9342399999991"/>
    <n v="0"/>
    <n v="0"/>
    <n v="0"/>
    <n v="0"/>
    <n v="0"/>
  </r>
  <r>
    <s v="ЛПЛ"/>
    <x v="2"/>
    <x v="0"/>
    <n v="0"/>
    <n v="0"/>
    <n v="0"/>
    <n v="0"/>
    <n v="0"/>
    <n v="0"/>
    <n v="0"/>
    <n v="5874.7950575999994"/>
    <n v="0"/>
    <n v="0"/>
    <n v="0"/>
    <n v="0"/>
  </r>
  <r>
    <s v="ЛПЛ"/>
    <x v="2"/>
    <x v="0"/>
    <n v="0"/>
    <n v="0"/>
    <n v="0"/>
    <n v="0"/>
    <n v="0"/>
    <n v="0"/>
    <n v="0"/>
    <n v="0"/>
    <n v="4215.2276879999999"/>
    <n v="0"/>
    <n v="0"/>
    <n v="0"/>
  </r>
  <r>
    <s v="ЛПЛ"/>
    <x v="2"/>
    <x v="0"/>
    <n v="0"/>
    <n v="0"/>
    <n v="0"/>
    <n v="0"/>
    <n v="0"/>
    <n v="0"/>
    <n v="0"/>
    <n v="0"/>
    <n v="0"/>
    <n v="4185.459429573034"/>
    <n v="4185.459429573034"/>
    <n v="4045.9441152539325"/>
  </r>
  <r>
    <s v="Линия ЛПЛ"/>
    <x v="2"/>
    <x v="0"/>
    <n v="0"/>
    <n v="0"/>
    <n v="0"/>
    <n v="0"/>
    <n v="0"/>
    <n v="12626.567276543999"/>
    <n v="12626.567276543999"/>
    <n v="12626.567276543999"/>
    <n v="13112.204479488"/>
    <n v="0"/>
    <n v="0"/>
    <n v="0"/>
  </r>
  <r>
    <s v="Линия ЛПЛ"/>
    <x v="2"/>
    <x v="0"/>
    <n v="0"/>
    <n v="0"/>
    <n v="0"/>
    <n v="0"/>
    <n v="0"/>
    <n v="0"/>
    <n v="0"/>
    <n v="0"/>
    <n v="0"/>
    <n v="8838.8572612753178"/>
    <n v="8838.8572612753178"/>
    <n v="8504.94487584936"/>
  </r>
  <r>
    <s v="Линия ЛПЛ"/>
    <x v="2"/>
    <x v="2"/>
    <n v="3482.6485589340723"/>
    <n v="0"/>
    <n v="0"/>
    <n v="0"/>
    <n v="0"/>
    <n v="0"/>
    <n v="0"/>
    <n v="0"/>
    <n v="0"/>
    <n v="0"/>
    <n v="0"/>
    <n v="0"/>
  </r>
  <r>
    <s v="Линия ЛПЛ"/>
    <x v="2"/>
    <x v="2"/>
    <n v="1608.5275487999997"/>
    <n v="0"/>
    <n v="0"/>
    <n v="0"/>
    <n v="0"/>
    <n v="0"/>
    <n v="0"/>
    <n v="0"/>
    <n v="0"/>
    <n v="0"/>
    <n v="0"/>
    <n v="0"/>
  </r>
  <r>
    <s v="Н/х ст. &quot;Большой проспект&quot;"/>
    <x v="2"/>
    <x v="0"/>
    <n v="11096.004999999999"/>
    <n v="11096.004999999999"/>
    <m/>
    <n v="0"/>
    <n v="0"/>
    <n v="0"/>
    <n v="0"/>
    <n v="0"/>
    <n v="0"/>
    <n v="0"/>
    <n v="0"/>
    <n v="0"/>
  </r>
  <r>
    <s v="ш. 571 и ш. 574"/>
    <x v="3"/>
    <x v="2"/>
    <n v="0"/>
    <n v="0"/>
    <n v="0"/>
    <n v="0"/>
    <n v="0"/>
    <n v="0"/>
    <n v="9261"/>
    <n v="9261"/>
    <n v="9261"/>
    <n v="9261"/>
    <n v="0"/>
    <n v="0"/>
  </r>
  <r>
    <s v="Н/х ст. &quot;Большой проспект&quot;"/>
    <x v="3"/>
    <x v="2"/>
    <n v="0"/>
    <n v="0"/>
    <n v="0"/>
    <n v="0"/>
    <n v="0"/>
    <n v="4028.18"/>
    <n v="4028.18"/>
    <n v="4028.18"/>
    <n v="4028.18"/>
    <n v="0"/>
    <n v="0"/>
    <n v="0"/>
  </r>
  <r>
    <s v="Линия ЛПЛ"/>
    <x v="3"/>
    <x v="7"/>
    <n v="7487.3166666666666"/>
    <n v="7487.3166666666666"/>
    <n v="7487.3166666666666"/>
    <n v="7487.3166666666666"/>
    <n v="7487.3166666666666"/>
    <n v="7487.3166666666666"/>
    <n v="7487.3166666666666"/>
    <n v="7487.3166666666666"/>
    <n v="7487.3166666666666"/>
    <n v="7487.3166666666666"/>
    <n v="7487.3166666666666"/>
    <n v="7487.3166666666666"/>
  </r>
  <r>
    <s v="Линия ЛПЛ"/>
    <x v="3"/>
    <x v="2"/>
    <n v="2458.9860000000003"/>
    <n v="2458.9860000000003"/>
    <n v="2458.9860000000003"/>
    <n v="2458.9860000000003"/>
    <n v="2458.9860000000003"/>
    <n v="2458.9860000000003"/>
    <n v="2458.9860000000003"/>
    <n v="2458.9860000000003"/>
    <n v="2458.9860000000003"/>
    <n v="2458.9860000000003"/>
    <n v="2458.9860000000003"/>
    <n v="2458.9860000000003"/>
  </r>
  <r>
    <s v="ш. 574"/>
    <x v="3"/>
    <x v="2"/>
    <n v="5355.2034999999996"/>
    <n v="5355.2034999999996"/>
    <n v="5355.2034999999996"/>
    <n v="5355.2034999999996"/>
    <n v="5355.2034999999996"/>
    <n v="5355.2034999999996"/>
    <n v="5355.2034999999996"/>
    <n v="5355.2034999999996"/>
    <n v="5355.2034999999996"/>
    <n v="5355.2034999999996"/>
    <n v="5355.2034999999996"/>
    <n v="5355.2034999999996"/>
  </r>
  <r>
    <s v="Линия ЛПЛ"/>
    <x v="3"/>
    <x v="9"/>
    <n v="7547.6549999999988"/>
    <n v="7547.6549999999988"/>
    <n v="7547.6549999999988"/>
    <n v="7547.6549999999988"/>
    <n v="7547.6549999999988"/>
    <n v="7547.6549999999988"/>
    <n v="7547.6549999999988"/>
    <n v="7547.6549999999988"/>
    <n v="7547.6549999999988"/>
    <n v="7547.6549999999988"/>
    <n v="7547.6549999999988"/>
    <n v="7547.6549999999988"/>
  </r>
  <r>
    <s v="Линия ЛПЛ"/>
    <x v="3"/>
    <x v="9"/>
    <n v="1412.6298000000002"/>
    <n v="1412.6298000000002"/>
    <n v="1412.6298000000002"/>
    <n v="1412.6298000000002"/>
    <n v="1412.6298000000002"/>
    <n v="1412.6298000000002"/>
    <n v="1412.6298000000002"/>
    <n v="1412.6298000000002"/>
    <n v="1412.6298000000002"/>
    <n v="1412.6298000000002"/>
    <n v="1412.6298000000002"/>
    <n v="1412.6298000000002"/>
  </r>
  <r>
    <s v="Н/х ст. &quot;Большой проспект&quot;"/>
    <x v="3"/>
    <x v="7"/>
    <n v="2036"/>
    <n v="0"/>
    <n v="0"/>
    <n v="0"/>
    <n v="0"/>
    <n v="0"/>
    <n v="0"/>
    <n v="0"/>
    <n v="0"/>
    <n v="0"/>
    <n v="0"/>
    <n v="0"/>
  </r>
  <r>
    <s v="Линия ЛПЛ"/>
    <x v="0"/>
    <x v="5"/>
    <n v="10029.319166666666"/>
    <n v="10029.319166666666"/>
    <n v="10029.319166666666"/>
    <n v="10029.319166666666"/>
    <n v="10029.319166666666"/>
    <n v="10029.319166666666"/>
    <n v="10029.319166666666"/>
    <n v="10029.319166666666"/>
    <n v="10029.319166666666"/>
    <n v="10029.319166666666"/>
    <n v="10029.319166666666"/>
    <n v="10029.3191666666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Сводная таблица5" cacheId="1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7" indent="0" outline="1" outlineData="1" multipleFieldFilters="0">
  <location ref="S5:AE10" firstHeaderRow="0" firstDataRow="1" firstDataCol="1"/>
  <pivotFields count="15"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Сумма по полю Январь" fld="3" baseField="0" baseItem="0"/>
    <dataField name="Сумма по полю Февраль" fld="4" baseField="0" baseItem="0"/>
    <dataField name="Сумма по полю Март" fld="5" baseField="0" baseItem="0"/>
    <dataField name="Сумма по полю Апрель" fld="6" baseField="0" baseItem="0"/>
    <dataField name="Сумма по полю Май" fld="7" baseField="0" baseItem="0"/>
    <dataField name="Сумма по полю Июнь" fld="8" baseField="0" baseItem="0"/>
    <dataField name="Сумма по полю Июль" fld="9" baseField="0" baseItem="0"/>
    <dataField name="Сумма по полю Август" fld="10" baseField="0" baseItem="0"/>
    <dataField name="Сумма по полю Сентябрь" fld="11" baseField="0" baseItem="0"/>
    <dataField name="Сумма по полю Октябрь" fld="12" baseField="0" baseItem="0"/>
    <dataField name="Сумма по полю Ноябрь" fld="13" baseField="0" baseItem="0"/>
    <dataField name="Сумма по полю Декабрь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Сводная таблица2" cacheId="0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7" indent="0" outline="1" outlineData="1" multipleFieldFilters="0">
  <location ref="Q4:AC9" firstHeaderRow="0" firstDataRow="1" firstDataCol="1"/>
  <pivotFields count="15">
    <pivotField showAll="0"/>
    <pivotField axis="axisRow" showAll="0">
      <items count="5">
        <item x="0"/>
        <item x="1"/>
        <item x="3"/>
        <item x="2"/>
        <item t="default"/>
      </items>
    </pivotField>
    <pivotField showAll="0"/>
    <pivotField dataField="1" numFmtId="169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  <pivotField dataField="1" numFmtId="3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Сумма по полю Январь" fld="3" baseField="0" baseItem="0"/>
    <dataField name="Сумма по полю Февраль" fld="4" baseField="0" baseItem="0"/>
    <dataField name="Сумма по полю Март" fld="5" baseField="0" baseItem="0"/>
    <dataField name="Сумма по полю Апрель" fld="6" baseField="0" baseItem="0"/>
    <dataField name="Сумма по полю Май" fld="7" baseField="0" baseItem="0"/>
    <dataField name="Сумма по полю Июнь" fld="8" baseField="0" baseItem="0"/>
    <dataField name="Сумма по полю Июль" fld="9" baseField="0" baseItem="0"/>
    <dataField name="Сумма по полю Август" fld="10" baseField="0" baseItem="0"/>
    <dataField name="Сумма по полю Сентябрь" fld="11" baseField="0" baseItem="0"/>
    <dataField name="Сумма по полю Октябрь" fld="12" baseField="0" baseItem="0"/>
    <dataField name="Сумма по полю Ноябрь" fld="13" baseField="0" baseItem="0"/>
    <dataField name="Сумма по полю Декабрь" fld="14" baseField="0" baseItem="0"/>
  </dataFields>
  <formats count="2">
    <format dxfId="14">
      <pivotArea grandRow="1" outline="0" collapsedLevelsAreSubtotals="1" fieldPosition="0"/>
    </format>
    <format dxfId="1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5C4A2-98BE-4933-AA17-CD7B0FAB4E3B}">
  <sheetPr>
    <pageSetUpPr fitToPage="1"/>
  </sheetPr>
  <dimension ref="A1:F9"/>
  <sheetViews>
    <sheetView showZeros="0" tabSelected="1" view="pageBreakPreview" zoomScale="85" zoomScaleNormal="25" zoomScaleSheetLayoutView="85" zoomScalePageLayoutView="40" workbookViewId="0">
      <selection activeCell="H8" sqref="H8"/>
    </sheetView>
  </sheetViews>
  <sheetFormatPr defaultColWidth="8.7265625" defaultRowHeight="21.75" x14ac:dyDescent="0.5"/>
  <cols>
    <col min="1" max="1" width="4.26953125" style="141" customWidth="1"/>
    <col min="2" max="2" width="27.26953125" style="162" customWidth="1"/>
    <col min="3" max="3" width="16.6328125" style="162" customWidth="1"/>
    <col min="4" max="4" width="14.54296875" style="162" customWidth="1"/>
    <col min="5" max="6" width="14.7265625" style="142" customWidth="1"/>
    <col min="7" max="16384" width="8.7265625" style="129"/>
  </cols>
  <sheetData>
    <row r="1" spans="1:6" s="245" customFormat="1" x14ac:dyDescent="0.5">
      <c r="A1" s="242"/>
      <c r="B1" s="243"/>
      <c r="C1" s="243"/>
      <c r="D1" s="243"/>
      <c r="E1" s="244"/>
      <c r="F1" s="246" t="s">
        <v>272</v>
      </c>
    </row>
    <row r="2" spans="1:6" s="247" customFormat="1" ht="91.5" customHeight="1" x14ac:dyDescent="0.5">
      <c r="A2" s="254" t="s">
        <v>274</v>
      </c>
      <c r="B2" s="254"/>
      <c r="C2" s="254"/>
      <c r="D2" s="254"/>
      <c r="E2" s="254"/>
      <c r="F2" s="254"/>
    </row>
    <row r="3" spans="1:6" s="248" customFormat="1" ht="37.5" x14ac:dyDescent="0.25">
      <c r="A3" s="252" t="s">
        <v>0</v>
      </c>
      <c r="B3" s="253" t="s">
        <v>275</v>
      </c>
      <c r="C3" s="253" t="s">
        <v>279</v>
      </c>
      <c r="D3" s="253" t="s">
        <v>280</v>
      </c>
      <c r="E3" s="252" t="s">
        <v>2</v>
      </c>
      <c r="F3" s="252" t="s">
        <v>3</v>
      </c>
    </row>
    <row r="4" spans="1:6" s="249" customFormat="1" ht="33" customHeight="1" x14ac:dyDescent="0.25">
      <c r="A4" s="250">
        <v>1</v>
      </c>
      <c r="B4" s="326" t="s">
        <v>276</v>
      </c>
      <c r="C4" s="328" t="s">
        <v>281</v>
      </c>
      <c r="D4" s="328" t="s">
        <v>285</v>
      </c>
      <c r="E4" s="329" t="s">
        <v>273</v>
      </c>
      <c r="F4" s="330">
        <v>45808</v>
      </c>
    </row>
    <row r="5" spans="1:6" s="249" customFormat="1" ht="33" customHeight="1" x14ac:dyDescent="0.25">
      <c r="A5" s="250">
        <v>2</v>
      </c>
      <c r="B5" s="327"/>
      <c r="C5" s="328" t="s">
        <v>282</v>
      </c>
      <c r="D5" s="328" t="s">
        <v>286</v>
      </c>
      <c r="E5" s="329">
        <v>45809</v>
      </c>
      <c r="F5" s="330">
        <v>45838</v>
      </c>
    </row>
    <row r="6" spans="1:6" s="249" customFormat="1" ht="33" customHeight="1" x14ac:dyDescent="0.25">
      <c r="A6" s="251" t="s">
        <v>202</v>
      </c>
      <c r="B6" s="326" t="s">
        <v>277</v>
      </c>
      <c r="C6" s="328" t="s">
        <v>281</v>
      </c>
      <c r="D6" s="328" t="s">
        <v>289</v>
      </c>
      <c r="E6" s="329" t="s">
        <v>273</v>
      </c>
      <c r="F6" s="330">
        <v>45792</v>
      </c>
    </row>
    <row r="7" spans="1:6" s="249" customFormat="1" ht="33" customHeight="1" x14ac:dyDescent="0.25">
      <c r="A7" s="251" t="s">
        <v>203</v>
      </c>
      <c r="B7" s="327"/>
      <c r="C7" s="328" t="s">
        <v>282</v>
      </c>
      <c r="D7" s="328" t="s">
        <v>287</v>
      </c>
      <c r="E7" s="329">
        <v>45792</v>
      </c>
      <c r="F7" s="330">
        <v>45808</v>
      </c>
    </row>
    <row r="8" spans="1:6" s="249" customFormat="1" ht="33" customHeight="1" x14ac:dyDescent="0.25">
      <c r="A8" s="251" t="s">
        <v>283</v>
      </c>
      <c r="B8" s="326" t="s">
        <v>278</v>
      </c>
      <c r="C8" s="328" t="s">
        <v>281</v>
      </c>
      <c r="D8" s="328" t="s">
        <v>290</v>
      </c>
      <c r="E8" s="329" t="s">
        <v>273</v>
      </c>
      <c r="F8" s="330">
        <v>45808</v>
      </c>
    </row>
    <row r="9" spans="1:6" s="249" customFormat="1" ht="33" customHeight="1" x14ac:dyDescent="0.25">
      <c r="A9" s="251" t="s">
        <v>284</v>
      </c>
      <c r="B9" s="327"/>
      <c r="C9" s="328" t="s">
        <v>282</v>
      </c>
      <c r="D9" s="328" t="s">
        <v>288</v>
      </c>
      <c r="E9" s="329">
        <v>45809</v>
      </c>
      <c r="F9" s="330">
        <v>45838</v>
      </c>
    </row>
  </sheetData>
  <mergeCells count="4">
    <mergeCell ref="B6:B7"/>
    <mergeCell ref="B8:B9"/>
    <mergeCell ref="A2:F2"/>
    <mergeCell ref="B4:B5"/>
  </mergeCells>
  <printOptions horizontalCentered="1"/>
  <pageMargins left="0.23622047244094491" right="0.23622047244094491" top="0.35433070866141736" bottom="0.35433070866141736" header="0.11811023622047245" footer="0.11811023622047245"/>
  <pageSetup paperSize="8" fitToHeight="0" orientation="landscape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BF13"/>
  <sheetViews>
    <sheetView showZeros="0" view="pageBreakPreview" topLeftCell="F1" zoomScale="25" zoomScaleNormal="25" zoomScaleSheetLayoutView="25" zoomScalePageLayoutView="40" workbookViewId="0">
      <selection activeCell="N1" sqref="N1:W1048576"/>
    </sheetView>
  </sheetViews>
  <sheetFormatPr defaultColWidth="8.7265625" defaultRowHeight="24" outlineLevelCol="1" x14ac:dyDescent="0.5"/>
  <cols>
    <col min="1" max="1" width="12.81640625" style="141" customWidth="1"/>
    <col min="2" max="2" width="34.26953125" style="160" customWidth="1"/>
    <col min="3" max="3" width="35.36328125" style="160" customWidth="1"/>
    <col min="4" max="4" width="124.81640625" style="162" bestFit="1" customWidth="1"/>
    <col min="5" max="5" width="74.36328125" style="142" customWidth="1"/>
    <col min="6" max="6" width="24.1796875" style="142" customWidth="1"/>
    <col min="7" max="7" width="27.36328125" style="142" customWidth="1"/>
    <col min="8" max="23" width="22.6328125" style="142" hidden="1" customWidth="1" outlineLevel="1"/>
    <col min="24" max="24" width="22.6328125" style="142" customWidth="1" collapsed="1"/>
    <col min="25" max="25" width="22.6328125" style="142" customWidth="1"/>
    <col min="26" max="26" width="22.6328125" style="153" customWidth="1"/>
    <col min="27" max="27" width="22.6328125" style="197" customWidth="1"/>
    <col min="28" max="31" width="22.6328125" style="157" customWidth="1"/>
    <col min="32" max="49" width="22.6328125" style="129" customWidth="1"/>
    <col min="50" max="57" width="22.6328125" style="129" hidden="1" customWidth="1" outlineLevel="1"/>
    <col min="58" max="58" width="8.7265625" style="129" collapsed="1"/>
    <col min="59" max="16384" width="8.7265625" style="129"/>
  </cols>
  <sheetData>
    <row r="1" spans="1:57" s="134" customFormat="1" ht="54.75" x14ac:dyDescent="0.9">
      <c r="A1" s="131"/>
      <c r="B1" s="158"/>
      <c r="C1" s="158"/>
      <c r="D1" s="130"/>
      <c r="E1" s="132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54"/>
      <c r="AA1" s="154"/>
      <c r="AB1" s="155"/>
      <c r="AC1" s="155"/>
      <c r="AD1" s="155"/>
      <c r="AE1" s="155"/>
    </row>
    <row r="2" spans="1:57" ht="234" customHeight="1" x14ac:dyDescent="0.5">
      <c r="A2" s="257" t="s">
        <v>208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</row>
    <row r="3" spans="1:57" s="137" customFormat="1" ht="48.75" customHeight="1" thickBot="1" x14ac:dyDescent="0.55000000000000004">
      <c r="A3" s="135"/>
      <c r="B3" s="159"/>
      <c r="C3" s="159"/>
      <c r="D3" s="161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52"/>
      <c r="AA3" s="152"/>
      <c r="AB3" s="156"/>
      <c r="AC3" s="156"/>
      <c r="AD3" s="156"/>
      <c r="AE3" s="156"/>
    </row>
    <row r="4" spans="1:57" s="138" customFormat="1" ht="45" customHeight="1" thickBot="1" x14ac:dyDescent="0.3">
      <c r="A4" s="258" t="s">
        <v>0</v>
      </c>
      <c r="B4" s="265" t="s">
        <v>164</v>
      </c>
      <c r="C4" s="265" t="s">
        <v>163</v>
      </c>
      <c r="D4" s="265" t="s">
        <v>165</v>
      </c>
      <c r="E4" s="273" t="s">
        <v>1</v>
      </c>
      <c r="F4" s="268" t="s">
        <v>2</v>
      </c>
      <c r="G4" s="268" t="s">
        <v>3</v>
      </c>
      <c r="H4" s="270" t="s">
        <v>204</v>
      </c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2"/>
      <c r="AF4" s="270" t="s">
        <v>205</v>
      </c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2"/>
      <c r="BD4" s="255" t="s">
        <v>207</v>
      </c>
      <c r="BE4" s="256"/>
    </row>
    <row r="5" spans="1:57" s="138" customFormat="1" ht="45" customHeight="1" thickBot="1" x14ac:dyDescent="0.3">
      <c r="A5" s="259"/>
      <c r="B5" s="266"/>
      <c r="C5" s="266"/>
      <c r="D5" s="266"/>
      <c r="E5" s="269"/>
      <c r="F5" s="269"/>
      <c r="G5" s="269"/>
      <c r="H5" s="261" t="s">
        <v>17</v>
      </c>
      <c r="I5" s="262"/>
      <c r="J5" s="263" t="s">
        <v>18</v>
      </c>
      <c r="K5" s="263"/>
      <c r="L5" s="262" t="s">
        <v>19</v>
      </c>
      <c r="M5" s="262"/>
      <c r="N5" s="263" t="s">
        <v>20</v>
      </c>
      <c r="O5" s="263"/>
      <c r="P5" s="262" t="s">
        <v>21</v>
      </c>
      <c r="Q5" s="262"/>
      <c r="R5" s="263" t="s">
        <v>22</v>
      </c>
      <c r="S5" s="263"/>
      <c r="T5" s="262" t="s">
        <v>23</v>
      </c>
      <c r="U5" s="262"/>
      <c r="V5" s="263" t="s">
        <v>24</v>
      </c>
      <c r="W5" s="263"/>
      <c r="X5" s="262" t="s">
        <v>25</v>
      </c>
      <c r="Y5" s="262"/>
      <c r="Z5" s="263" t="s">
        <v>26</v>
      </c>
      <c r="AA5" s="263"/>
      <c r="AB5" s="262" t="s">
        <v>27</v>
      </c>
      <c r="AC5" s="262"/>
      <c r="AD5" s="262" t="s">
        <v>28</v>
      </c>
      <c r="AE5" s="264"/>
      <c r="AF5" s="261" t="s">
        <v>17</v>
      </c>
      <c r="AG5" s="262"/>
      <c r="AH5" s="263" t="s">
        <v>18</v>
      </c>
      <c r="AI5" s="263"/>
      <c r="AJ5" s="262" t="s">
        <v>19</v>
      </c>
      <c r="AK5" s="262"/>
      <c r="AL5" s="263" t="s">
        <v>20</v>
      </c>
      <c r="AM5" s="263"/>
      <c r="AN5" s="262" t="s">
        <v>21</v>
      </c>
      <c r="AO5" s="262"/>
      <c r="AP5" s="263" t="s">
        <v>22</v>
      </c>
      <c r="AQ5" s="263"/>
      <c r="AR5" s="262" t="s">
        <v>23</v>
      </c>
      <c r="AS5" s="262"/>
      <c r="AT5" s="263" t="s">
        <v>24</v>
      </c>
      <c r="AU5" s="263"/>
      <c r="AV5" s="262" t="s">
        <v>25</v>
      </c>
      <c r="AW5" s="262"/>
      <c r="AX5" s="263" t="s">
        <v>26</v>
      </c>
      <c r="AY5" s="263"/>
      <c r="AZ5" s="262" t="s">
        <v>27</v>
      </c>
      <c r="BA5" s="262"/>
      <c r="BB5" s="262" t="s">
        <v>28</v>
      </c>
      <c r="BC5" s="264"/>
      <c r="BD5" s="255" t="s">
        <v>17</v>
      </c>
      <c r="BE5" s="256"/>
    </row>
    <row r="6" spans="1:57" s="139" customFormat="1" ht="84.75" customHeight="1" thickBot="1" x14ac:dyDescent="0.95">
      <c r="A6" s="260"/>
      <c r="B6" s="267"/>
      <c r="C6" s="267"/>
      <c r="D6" s="267"/>
      <c r="E6" s="274"/>
      <c r="F6" s="269"/>
      <c r="G6" s="259"/>
      <c r="H6" s="222" t="s">
        <v>212</v>
      </c>
      <c r="I6" s="223" t="s">
        <v>213</v>
      </c>
      <c r="J6" s="223" t="s">
        <v>214</v>
      </c>
      <c r="K6" s="223" t="s">
        <v>215</v>
      </c>
      <c r="L6" s="223" t="s">
        <v>216</v>
      </c>
      <c r="M6" s="223" t="s">
        <v>217</v>
      </c>
      <c r="N6" s="223" t="s">
        <v>218</v>
      </c>
      <c r="O6" s="223" t="s">
        <v>219</v>
      </c>
      <c r="P6" s="223" t="s">
        <v>220</v>
      </c>
      <c r="Q6" s="223" t="s">
        <v>221</v>
      </c>
      <c r="R6" s="223" t="s">
        <v>222</v>
      </c>
      <c r="S6" s="223" t="s">
        <v>223</v>
      </c>
      <c r="T6" s="223" t="s">
        <v>224</v>
      </c>
      <c r="U6" s="223" t="s">
        <v>225</v>
      </c>
      <c r="V6" s="223" t="s">
        <v>226</v>
      </c>
      <c r="W6" s="223" t="s">
        <v>227</v>
      </c>
      <c r="X6" s="223" t="s">
        <v>228</v>
      </c>
      <c r="Y6" s="223" t="s">
        <v>229</v>
      </c>
      <c r="Z6" s="223" t="s">
        <v>230</v>
      </c>
      <c r="AA6" s="223" t="s">
        <v>231</v>
      </c>
      <c r="AB6" s="223" t="s">
        <v>232</v>
      </c>
      <c r="AC6" s="223" t="s">
        <v>233</v>
      </c>
      <c r="AD6" s="223" t="s">
        <v>234</v>
      </c>
      <c r="AE6" s="224" t="s">
        <v>235</v>
      </c>
      <c r="AF6" s="222" t="s">
        <v>236</v>
      </c>
      <c r="AG6" s="223" t="s">
        <v>237</v>
      </c>
      <c r="AH6" s="223" t="s">
        <v>238</v>
      </c>
      <c r="AI6" s="223" t="s">
        <v>239</v>
      </c>
      <c r="AJ6" s="223" t="s">
        <v>240</v>
      </c>
      <c r="AK6" s="223" t="s">
        <v>241</v>
      </c>
      <c r="AL6" s="223" t="s">
        <v>242</v>
      </c>
      <c r="AM6" s="223" t="s">
        <v>243</v>
      </c>
      <c r="AN6" s="223" t="s">
        <v>244</v>
      </c>
      <c r="AO6" s="223" t="s">
        <v>245</v>
      </c>
      <c r="AP6" s="223" t="s">
        <v>246</v>
      </c>
      <c r="AQ6" s="223" t="s">
        <v>247</v>
      </c>
      <c r="AR6" s="223" t="s">
        <v>248</v>
      </c>
      <c r="AS6" s="223" t="s">
        <v>249</v>
      </c>
      <c r="AT6" s="223" t="s">
        <v>250</v>
      </c>
      <c r="AU6" s="223" t="s">
        <v>251</v>
      </c>
      <c r="AV6" s="223" t="s">
        <v>252</v>
      </c>
      <c r="AW6" s="223" t="s">
        <v>253</v>
      </c>
      <c r="AX6" s="223" t="s">
        <v>254</v>
      </c>
      <c r="AY6" s="223" t="s">
        <v>255</v>
      </c>
      <c r="AZ6" s="223" t="s">
        <v>256</v>
      </c>
      <c r="BA6" s="223" t="s">
        <v>257</v>
      </c>
      <c r="BB6" s="223" t="s">
        <v>258</v>
      </c>
      <c r="BC6" s="224" t="s">
        <v>259</v>
      </c>
      <c r="BD6" s="206" t="s">
        <v>260</v>
      </c>
      <c r="BE6" s="206" t="s">
        <v>261</v>
      </c>
    </row>
    <row r="7" spans="1:57" s="139" customFormat="1" ht="55.5" thickBot="1" x14ac:dyDescent="0.95">
      <c r="A7" s="198">
        <v>1</v>
      </c>
      <c r="B7" s="199" t="s">
        <v>201</v>
      </c>
      <c r="C7" s="199" t="s">
        <v>202</v>
      </c>
      <c r="D7" s="199" t="s">
        <v>203</v>
      </c>
      <c r="E7" s="198">
        <v>5</v>
      </c>
      <c r="F7" s="198">
        <v>6</v>
      </c>
      <c r="G7" s="198">
        <v>7</v>
      </c>
      <c r="H7" s="225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7"/>
      <c r="AF7" s="225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6"/>
      <c r="AX7" s="226"/>
      <c r="AY7" s="226"/>
      <c r="AZ7" s="226"/>
      <c r="BA7" s="226"/>
      <c r="BB7" s="226"/>
      <c r="BC7" s="227"/>
      <c r="BD7" s="207"/>
      <c r="BE7" s="208"/>
    </row>
    <row r="8" spans="1:57" s="140" customFormat="1" ht="120" customHeight="1" x14ac:dyDescent="0.25">
      <c r="A8" s="202">
        <v>1</v>
      </c>
      <c r="B8" s="275" t="s">
        <v>206</v>
      </c>
      <c r="C8" s="275" t="s">
        <v>209</v>
      </c>
      <c r="D8" s="203" t="s">
        <v>211</v>
      </c>
      <c r="E8" s="204" t="s">
        <v>210</v>
      </c>
      <c r="F8" s="205">
        <v>45170</v>
      </c>
      <c r="G8" s="205">
        <v>45199</v>
      </c>
      <c r="H8" s="228"/>
      <c r="I8" s="229"/>
      <c r="J8" s="230"/>
      <c r="K8" s="230"/>
      <c r="L8" s="230"/>
      <c r="M8" s="230"/>
      <c r="N8" s="229"/>
      <c r="O8" s="229"/>
      <c r="P8" s="230"/>
      <c r="Q8" s="230"/>
      <c r="R8" s="230"/>
      <c r="S8" s="230"/>
      <c r="T8" s="229"/>
      <c r="U8" s="229"/>
      <c r="V8" s="230"/>
      <c r="W8" s="230"/>
      <c r="X8" s="231"/>
      <c r="Y8" s="231"/>
      <c r="Z8" s="229"/>
      <c r="AA8" s="229"/>
      <c r="AB8" s="230"/>
      <c r="AC8" s="230"/>
      <c r="AD8" s="230"/>
      <c r="AE8" s="201"/>
      <c r="AF8" s="228"/>
      <c r="AG8" s="229"/>
      <c r="AH8" s="230"/>
      <c r="AI8" s="230"/>
      <c r="AJ8" s="230"/>
      <c r="AK8" s="230"/>
      <c r="AL8" s="229"/>
      <c r="AM8" s="229"/>
      <c r="AN8" s="230"/>
      <c r="AO8" s="230"/>
      <c r="AP8" s="230"/>
      <c r="AQ8" s="230"/>
      <c r="AR8" s="229"/>
      <c r="AS8" s="229"/>
      <c r="AT8" s="230"/>
      <c r="AU8" s="230"/>
      <c r="AV8" s="230"/>
      <c r="AW8" s="230"/>
      <c r="AX8" s="229"/>
      <c r="AY8" s="229"/>
      <c r="AZ8" s="230"/>
      <c r="BA8" s="230"/>
      <c r="BB8" s="230"/>
      <c r="BC8" s="201"/>
      <c r="BD8" s="200"/>
      <c r="BE8" s="201"/>
    </row>
    <row r="9" spans="1:57" s="140" customFormat="1" ht="120" customHeight="1" x14ac:dyDescent="0.25">
      <c r="A9" s="217">
        <v>2</v>
      </c>
      <c r="B9" s="276"/>
      <c r="C9" s="276"/>
      <c r="D9" s="218" t="s">
        <v>271</v>
      </c>
      <c r="E9" s="219" t="s">
        <v>266</v>
      </c>
      <c r="F9" s="220">
        <v>45170</v>
      </c>
      <c r="G9" s="220">
        <v>45412</v>
      </c>
      <c r="H9" s="232"/>
      <c r="I9" s="233"/>
      <c r="J9" s="234"/>
      <c r="K9" s="234"/>
      <c r="L9" s="234"/>
      <c r="M9" s="234"/>
      <c r="N9" s="233"/>
      <c r="O9" s="233"/>
      <c r="P9" s="234"/>
      <c r="Q9" s="234"/>
      <c r="R9" s="234"/>
      <c r="S9" s="234"/>
      <c r="T9" s="233"/>
      <c r="U9" s="233"/>
      <c r="V9" s="234"/>
      <c r="W9" s="234"/>
      <c r="X9" s="235"/>
      <c r="Y9" s="235"/>
      <c r="Z9" s="236"/>
      <c r="AA9" s="236"/>
      <c r="AB9" s="235"/>
      <c r="AC9" s="235"/>
      <c r="AD9" s="235"/>
      <c r="AE9" s="221"/>
      <c r="AF9" s="240"/>
      <c r="AG9" s="236"/>
      <c r="AH9" s="235"/>
      <c r="AI9" s="235"/>
      <c r="AJ9" s="235"/>
      <c r="AK9" s="235"/>
      <c r="AL9" s="236"/>
      <c r="AM9" s="236"/>
      <c r="AN9" s="234"/>
      <c r="AO9" s="234"/>
      <c r="AP9" s="234"/>
      <c r="AQ9" s="234"/>
      <c r="AR9" s="233"/>
      <c r="AS9" s="233"/>
      <c r="AT9" s="234"/>
      <c r="AU9" s="234"/>
      <c r="AV9" s="234"/>
      <c r="AW9" s="234"/>
      <c r="AX9" s="233"/>
      <c r="AY9" s="233"/>
      <c r="AZ9" s="234"/>
      <c r="BA9" s="234"/>
      <c r="BB9" s="234"/>
      <c r="BC9" s="210"/>
      <c r="BD9" s="209"/>
      <c r="BE9" s="210"/>
    </row>
    <row r="10" spans="1:57" s="140" customFormat="1" ht="120" customHeight="1" x14ac:dyDescent="0.25">
      <c r="A10" s="217">
        <v>3</v>
      </c>
      <c r="B10" s="276"/>
      <c r="C10" s="276"/>
      <c r="D10" s="218" t="s">
        <v>270</v>
      </c>
      <c r="E10" s="219" t="s">
        <v>269</v>
      </c>
      <c r="F10" s="220">
        <v>45170</v>
      </c>
      <c r="G10" s="220">
        <v>45443</v>
      </c>
      <c r="H10" s="232"/>
      <c r="I10" s="233"/>
      <c r="J10" s="234"/>
      <c r="K10" s="234"/>
      <c r="L10" s="234"/>
      <c r="M10" s="234"/>
      <c r="N10" s="233"/>
      <c r="O10" s="233"/>
      <c r="P10" s="234"/>
      <c r="Q10" s="234"/>
      <c r="R10" s="234"/>
      <c r="S10" s="234"/>
      <c r="T10" s="233"/>
      <c r="U10" s="233"/>
      <c r="V10" s="234"/>
      <c r="W10" s="234"/>
      <c r="X10" s="235"/>
      <c r="Y10" s="235"/>
      <c r="Z10" s="236"/>
      <c r="AA10" s="236"/>
      <c r="AB10" s="235"/>
      <c r="AC10" s="235"/>
      <c r="AD10" s="235"/>
      <c r="AE10" s="221"/>
      <c r="AF10" s="240"/>
      <c r="AG10" s="236"/>
      <c r="AH10" s="235"/>
      <c r="AI10" s="235"/>
      <c r="AJ10" s="235"/>
      <c r="AK10" s="235"/>
      <c r="AL10" s="236"/>
      <c r="AM10" s="236"/>
      <c r="AN10" s="235"/>
      <c r="AO10" s="235"/>
      <c r="AP10" s="234"/>
      <c r="AQ10" s="234"/>
      <c r="AR10" s="233"/>
      <c r="AS10" s="233"/>
      <c r="AT10" s="234"/>
      <c r="AU10" s="234"/>
      <c r="AV10" s="234"/>
      <c r="AW10" s="234"/>
      <c r="AX10" s="233"/>
      <c r="AY10" s="233"/>
      <c r="AZ10" s="234"/>
      <c r="BA10" s="234"/>
      <c r="BB10" s="234"/>
      <c r="BC10" s="210"/>
      <c r="BD10" s="209"/>
      <c r="BE10" s="210"/>
    </row>
    <row r="11" spans="1:57" s="140" customFormat="1" ht="120" customHeight="1" x14ac:dyDescent="0.25">
      <c r="A11" s="217">
        <v>4</v>
      </c>
      <c r="B11" s="276"/>
      <c r="C11" s="276"/>
      <c r="D11" s="218" t="s">
        <v>267</v>
      </c>
      <c r="E11" s="219" t="s">
        <v>268</v>
      </c>
      <c r="F11" s="220">
        <v>45170</v>
      </c>
      <c r="G11" s="220">
        <v>45473</v>
      </c>
      <c r="H11" s="232"/>
      <c r="I11" s="233"/>
      <c r="J11" s="234"/>
      <c r="K11" s="234"/>
      <c r="L11" s="234"/>
      <c r="M11" s="234"/>
      <c r="N11" s="233"/>
      <c r="O11" s="233"/>
      <c r="P11" s="234"/>
      <c r="Q11" s="234"/>
      <c r="R11" s="234"/>
      <c r="S11" s="234"/>
      <c r="T11" s="233"/>
      <c r="U11" s="233"/>
      <c r="V11" s="234"/>
      <c r="W11" s="234"/>
      <c r="X11" s="235"/>
      <c r="Y11" s="235"/>
      <c r="Z11" s="236"/>
      <c r="AA11" s="236"/>
      <c r="AB11" s="235"/>
      <c r="AC11" s="235"/>
      <c r="AD11" s="235"/>
      <c r="AE11" s="221"/>
      <c r="AF11" s="240"/>
      <c r="AG11" s="236"/>
      <c r="AH11" s="235"/>
      <c r="AI11" s="235"/>
      <c r="AJ11" s="235"/>
      <c r="AK11" s="235"/>
      <c r="AL11" s="236"/>
      <c r="AM11" s="236"/>
      <c r="AN11" s="235"/>
      <c r="AO11" s="235"/>
      <c r="AP11" s="235"/>
      <c r="AQ11" s="235"/>
      <c r="AR11" s="233"/>
      <c r="AS11" s="233"/>
      <c r="AT11" s="234"/>
      <c r="AU11" s="234"/>
      <c r="AV11" s="234"/>
      <c r="AW11" s="234"/>
      <c r="AX11" s="233"/>
      <c r="AY11" s="233"/>
      <c r="AZ11" s="234"/>
      <c r="BA11" s="234"/>
      <c r="BB11" s="234"/>
      <c r="BC11" s="210"/>
      <c r="BD11" s="209"/>
      <c r="BE11" s="210"/>
    </row>
    <row r="12" spans="1:57" s="140" customFormat="1" ht="120" customHeight="1" x14ac:dyDescent="0.25">
      <c r="A12" s="217">
        <v>5</v>
      </c>
      <c r="B12" s="276"/>
      <c r="C12" s="276"/>
      <c r="D12" s="218" t="s">
        <v>262</v>
      </c>
      <c r="E12" s="219" t="s">
        <v>263</v>
      </c>
      <c r="F12" s="220">
        <v>45294</v>
      </c>
      <c r="G12" s="220">
        <v>45443</v>
      </c>
      <c r="H12" s="232"/>
      <c r="I12" s="233"/>
      <c r="J12" s="234"/>
      <c r="K12" s="234"/>
      <c r="L12" s="234"/>
      <c r="M12" s="234"/>
      <c r="N12" s="233"/>
      <c r="O12" s="233"/>
      <c r="P12" s="234"/>
      <c r="Q12" s="234"/>
      <c r="R12" s="234"/>
      <c r="S12" s="234"/>
      <c r="T12" s="233"/>
      <c r="U12" s="233"/>
      <c r="V12" s="234"/>
      <c r="W12" s="234"/>
      <c r="X12" s="234"/>
      <c r="Y12" s="234"/>
      <c r="Z12" s="233"/>
      <c r="AA12" s="233"/>
      <c r="AB12" s="234"/>
      <c r="AC12" s="234"/>
      <c r="AD12" s="234"/>
      <c r="AE12" s="210"/>
      <c r="AF12" s="240"/>
      <c r="AG12" s="236"/>
      <c r="AH12" s="235"/>
      <c r="AI12" s="235"/>
      <c r="AJ12" s="235"/>
      <c r="AK12" s="235"/>
      <c r="AL12" s="236"/>
      <c r="AM12" s="236"/>
      <c r="AN12" s="235"/>
      <c r="AO12" s="235"/>
      <c r="AP12" s="234"/>
      <c r="AQ12" s="234"/>
      <c r="AR12" s="233"/>
      <c r="AS12" s="233"/>
      <c r="AT12" s="234"/>
      <c r="AU12" s="234"/>
      <c r="AV12" s="234"/>
      <c r="AW12" s="234"/>
      <c r="AX12" s="233"/>
      <c r="AY12" s="233"/>
      <c r="AZ12" s="234"/>
      <c r="BA12" s="234"/>
      <c r="BB12" s="234"/>
      <c r="BC12" s="210"/>
      <c r="BD12" s="209"/>
      <c r="BE12" s="210"/>
    </row>
    <row r="13" spans="1:57" s="140" customFormat="1" ht="120" customHeight="1" thickBot="1" x14ac:dyDescent="0.3">
      <c r="A13" s="211">
        <v>6</v>
      </c>
      <c r="B13" s="277"/>
      <c r="C13" s="277"/>
      <c r="D13" s="212" t="s">
        <v>264</v>
      </c>
      <c r="E13" s="213" t="s">
        <v>265</v>
      </c>
      <c r="F13" s="214">
        <v>45536</v>
      </c>
      <c r="G13" s="214">
        <v>45565</v>
      </c>
      <c r="H13" s="237"/>
      <c r="I13" s="238"/>
      <c r="J13" s="239"/>
      <c r="K13" s="239"/>
      <c r="L13" s="239"/>
      <c r="M13" s="239"/>
      <c r="N13" s="238"/>
      <c r="O13" s="238"/>
      <c r="P13" s="239"/>
      <c r="Q13" s="239"/>
      <c r="R13" s="239"/>
      <c r="S13" s="239"/>
      <c r="T13" s="238"/>
      <c r="U13" s="238"/>
      <c r="V13" s="239"/>
      <c r="W13" s="239"/>
      <c r="X13" s="239"/>
      <c r="Y13" s="239"/>
      <c r="Z13" s="238"/>
      <c r="AA13" s="238"/>
      <c r="AB13" s="239"/>
      <c r="AC13" s="239"/>
      <c r="AD13" s="239"/>
      <c r="AE13" s="216"/>
      <c r="AF13" s="237"/>
      <c r="AG13" s="238"/>
      <c r="AH13" s="239"/>
      <c r="AI13" s="239"/>
      <c r="AJ13" s="239"/>
      <c r="AK13" s="239"/>
      <c r="AL13" s="238"/>
      <c r="AM13" s="238"/>
      <c r="AN13" s="239"/>
      <c r="AO13" s="239"/>
      <c r="AP13" s="239"/>
      <c r="AQ13" s="239"/>
      <c r="AR13" s="238"/>
      <c r="AS13" s="238"/>
      <c r="AT13" s="239"/>
      <c r="AU13" s="239"/>
      <c r="AV13" s="241"/>
      <c r="AW13" s="241"/>
      <c r="AX13" s="238"/>
      <c r="AY13" s="238"/>
      <c r="AZ13" s="239"/>
      <c r="BA13" s="239"/>
      <c r="BB13" s="239"/>
      <c r="BC13" s="216"/>
      <c r="BD13" s="215"/>
      <c r="BE13" s="216"/>
    </row>
  </sheetData>
  <mergeCells count="38">
    <mergeCell ref="B8:B13"/>
    <mergeCell ref="C8:C13"/>
    <mergeCell ref="AF4:BC4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AB5:AC5"/>
    <mergeCell ref="AD5:AE5"/>
    <mergeCell ref="H4:AE4"/>
    <mergeCell ref="E4:E6"/>
    <mergeCell ref="P5:Q5"/>
    <mergeCell ref="R5:S5"/>
    <mergeCell ref="T5:U5"/>
    <mergeCell ref="Z5:AA5"/>
    <mergeCell ref="BD5:BE5"/>
    <mergeCell ref="BD4:BE4"/>
    <mergeCell ref="A2:BE2"/>
    <mergeCell ref="A4:A6"/>
    <mergeCell ref="H5:I5"/>
    <mergeCell ref="J5:K5"/>
    <mergeCell ref="L5:M5"/>
    <mergeCell ref="N5:O5"/>
    <mergeCell ref="BB5:BC5"/>
    <mergeCell ref="C4:C6"/>
    <mergeCell ref="B4:B6"/>
    <mergeCell ref="F4:F6"/>
    <mergeCell ref="G4:G6"/>
    <mergeCell ref="D4:D6"/>
    <mergeCell ref="V5:W5"/>
    <mergeCell ref="X5:Y5"/>
  </mergeCells>
  <phoneticPr fontId="45" type="noConversion"/>
  <conditionalFormatting sqref="H8:BE13">
    <cfRule type="notContainsBlanks" dxfId="12" priority="514">
      <formula>LEN(TRIM(H8))&gt;0</formula>
    </cfRule>
  </conditionalFormatting>
  <printOptions horizontalCentered="1"/>
  <pageMargins left="0.23622047244094491" right="0.23622047244094491" top="0.35433070866141736" bottom="0.35433070866141736" header="0.11811023622047245" footer="0.11811023622047245"/>
  <pageSetup paperSize="8" scale="16" orientation="landscape" r:id="rId1"/>
  <headerFooter>
    <oddFooter>Страница 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8"/>
  <sheetViews>
    <sheetView zoomScale="55" zoomScaleNormal="55" workbookViewId="0">
      <selection activeCell="T8" sqref="T8"/>
    </sheetView>
  </sheetViews>
  <sheetFormatPr defaultRowHeight="18" outlineLevelRow="1" x14ac:dyDescent="0.25"/>
  <cols>
    <col min="1" max="1" width="6.08984375" customWidth="1"/>
    <col min="2" max="2" width="21.54296875" customWidth="1"/>
    <col min="3" max="3" width="15.54296875" customWidth="1"/>
    <col min="4" max="4" width="15" customWidth="1"/>
    <col min="5" max="16" width="11.36328125" customWidth="1"/>
    <col min="19" max="19" width="16.81640625" bestFit="1" customWidth="1"/>
    <col min="20" max="20" width="21.26953125" bestFit="1" customWidth="1"/>
    <col min="21" max="21" width="22.7265625" bestFit="1" customWidth="1"/>
    <col min="22" max="22" width="19.1796875" bestFit="1" customWidth="1"/>
    <col min="23" max="23" width="21.26953125" bestFit="1" customWidth="1"/>
    <col min="24" max="24" width="18.36328125" bestFit="1" customWidth="1"/>
    <col min="25" max="25" width="19.453125" bestFit="1" customWidth="1"/>
    <col min="26" max="26" width="19.54296875" bestFit="1" customWidth="1"/>
    <col min="27" max="27" width="20.54296875" bestFit="1" customWidth="1"/>
    <col min="28" max="28" width="23.1796875" bestFit="1" customWidth="1"/>
    <col min="29" max="29" width="22.1796875" bestFit="1" customWidth="1"/>
    <col min="30" max="30" width="21.36328125" bestFit="1" customWidth="1"/>
    <col min="31" max="31" width="22.26953125" bestFit="1" customWidth="1"/>
  </cols>
  <sheetData>
    <row r="1" spans="1:31" ht="52.5" customHeight="1" thickBot="1" x14ac:dyDescent="0.3">
      <c r="A1" s="284" t="s">
        <v>200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</row>
    <row r="2" spans="1:31" ht="27.75" customHeight="1" thickBot="1" x14ac:dyDescent="0.3">
      <c r="A2" s="285" t="s">
        <v>186</v>
      </c>
      <c r="B2" s="288" t="s">
        <v>187</v>
      </c>
      <c r="C2" s="288" t="s">
        <v>188</v>
      </c>
      <c r="D2" s="291" t="s">
        <v>196</v>
      </c>
      <c r="E2" s="294" t="s">
        <v>193</v>
      </c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6"/>
    </row>
    <row r="3" spans="1:31" ht="26.25" customHeight="1" thickBot="1" x14ac:dyDescent="0.3">
      <c r="A3" s="286"/>
      <c r="B3" s="289"/>
      <c r="C3" s="289"/>
      <c r="D3" s="292"/>
      <c r="E3" s="294" t="s">
        <v>189</v>
      </c>
      <c r="F3" s="295"/>
      <c r="G3" s="296"/>
      <c r="H3" s="294" t="s">
        <v>190</v>
      </c>
      <c r="I3" s="295"/>
      <c r="J3" s="296"/>
      <c r="K3" s="294" t="s">
        <v>191</v>
      </c>
      <c r="L3" s="295"/>
      <c r="M3" s="296"/>
      <c r="N3" s="294" t="s">
        <v>192</v>
      </c>
      <c r="O3" s="295"/>
      <c r="P3" s="296"/>
    </row>
    <row r="4" spans="1:31" ht="33" customHeight="1" thickBot="1" x14ac:dyDescent="0.3">
      <c r="A4" s="287"/>
      <c r="B4" s="290"/>
      <c r="C4" s="290"/>
      <c r="D4" s="293"/>
      <c r="E4" s="195" t="s">
        <v>4</v>
      </c>
      <c r="F4" s="195" t="s">
        <v>5</v>
      </c>
      <c r="G4" s="195" t="s">
        <v>6</v>
      </c>
      <c r="H4" s="195" t="s">
        <v>7</v>
      </c>
      <c r="I4" s="195" t="s">
        <v>8</v>
      </c>
      <c r="J4" s="195" t="s">
        <v>9</v>
      </c>
      <c r="K4" s="195" t="s">
        <v>10</v>
      </c>
      <c r="L4" s="195" t="s">
        <v>11</v>
      </c>
      <c r="M4" s="195" t="s">
        <v>12</v>
      </c>
      <c r="N4" s="195" t="s">
        <v>13</v>
      </c>
      <c r="O4" s="195" t="s">
        <v>14</v>
      </c>
      <c r="P4" s="195" t="s">
        <v>15</v>
      </c>
    </row>
    <row r="5" spans="1:31" ht="87" hidden="1" customHeight="1" outlineLevel="1" x14ac:dyDescent="0.5">
      <c r="A5" s="146"/>
      <c r="B5" s="172" t="str">
        <f t="shared" ref="B5:B15" si="0">S5</f>
        <v>Названия строк</v>
      </c>
      <c r="C5" s="172"/>
      <c r="D5" s="172"/>
      <c r="E5" s="172" t="str">
        <f t="shared" ref="E5:P15" si="1">T5</f>
        <v>Сумма по полю Январь</v>
      </c>
      <c r="F5" s="172" t="str">
        <f t="shared" si="1"/>
        <v>Сумма по полю Февраль</v>
      </c>
      <c r="G5" s="172" t="str">
        <f t="shared" si="1"/>
        <v>Сумма по полю Март</v>
      </c>
      <c r="H5" s="172" t="str">
        <f t="shared" si="1"/>
        <v>Сумма по полю Апрель</v>
      </c>
      <c r="I5" s="172" t="str">
        <f t="shared" si="1"/>
        <v>Сумма по полю Май</v>
      </c>
      <c r="J5" s="172" t="str">
        <f t="shared" si="1"/>
        <v>Сумма по полю Июнь</v>
      </c>
      <c r="K5" s="172" t="str">
        <f t="shared" si="1"/>
        <v>Сумма по полю Июль</v>
      </c>
      <c r="L5" s="172" t="str">
        <f t="shared" si="1"/>
        <v>Сумма по полю Август</v>
      </c>
      <c r="M5" s="172" t="str">
        <f t="shared" si="1"/>
        <v>Сумма по полю Сентябрь</v>
      </c>
      <c r="N5" s="172" t="str">
        <f t="shared" si="1"/>
        <v>Сумма по полю Октябрь</v>
      </c>
      <c r="O5" s="172" t="str">
        <f t="shared" si="1"/>
        <v>Сумма по полю Ноябрь</v>
      </c>
      <c r="P5" s="172" t="str">
        <f t="shared" si="1"/>
        <v>Сумма по полю Декабрь</v>
      </c>
      <c r="S5" s="143" t="s">
        <v>171</v>
      </c>
      <c r="T5" s="196" t="s">
        <v>174</v>
      </c>
      <c r="U5" s="196" t="s">
        <v>175</v>
      </c>
      <c r="V5" s="196" t="s">
        <v>176</v>
      </c>
      <c r="W5" s="196" t="s">
        <v>177</v>
      </c>
      <c r="X5" s="196" t="s">
        <v>178</v>
      </c>
      <c r="Y5" s="196" t="s">
        <v>179</v>
      </c>
      <c r="Z5" s="196" t="s">
        <v>180</v>
      </c>
      <c r="AA5" s="196" t="s">
        <v>181</v>
      </c>
      <c r="AB5" s="196" t="s">
        <v>182</v>
      </c>
      <c r="AC5" s="196" t="s">
        <v>183</v>
      </c>
      <c r="AD5" s="196" t="s">
        <v>184</v>
      </c>
      <c r="AE5" s="196" t="s">
        <v>185</v>
      </c>
    </row>
    <row r="6" spans="1:31" ht="60" customHeight="1" collapsed="1" x14ac:dyDescent="0.25">
      <c r="A6" s="147">
        <v>1</v>
      </c>
      <c r="B6" s="151" t="str">
        <f t="shared" si="0"/>
        <v>СУ-1</v>
      </c>
      <c r="C6" s="163">
        <f>SUM(E6:P6)</f>
        <v>2009365.8393106537</v>
      </c>
      <c r="D6" s="165">
        <f>C6/$C$18</f>
        <v>0.35929280062410718</v>
      </c>
      <c r="E6" s="164">
        <f t="shared" si="1"/>
        <v>175452.89846959207</v>
      </c>
      <c r="F6" s="164">
        <f t="shared" si="1"/>
        <v>205985.61180471713</v>
      </c>
      <c r="G6" s="164">
        <f t="shared" si="1"/>
        <v>209247.78099740593</v>
      </c>
      <c r="H6" s="164">
        <f t="shared" si="1"/>
        <v>135423.32993011203</v>
      </c>
      <c r="I6" s="164">
        <f t="shared" si="1"/>
        <v>162512.64859959285</v>
      </c>
      <c r="J6" s="164">
        <f t="shared" si="1"/>
        <v>152710.33581718372</v>
      </c>
      <c r="K6" s="164">
        <f t="shared" si="1"/>
        <v>156445.54831750374</v>
      </c>
      <c r="L6" s="164">
        <f t="shared" si="1"/>
        <v>158391.27704349981</v>
      </c>
      <c r="M6" s="164">
        <f t="shared" si="1"/>
        <v>151531.62209685205</v>
      </c>
      <c r="N6" s="164">
        <f t="shared" si="1"/>
        <v>179880.13649067166</v>
      </c>
      <c r="O6" s="164">
        <f t="shared" si="1"/>
        <v>158524.97315855054</v>
      </c>
      <c r="P6" s="164">
        <f t="shared" si="1"/>
        <v>163259.67658497251</v>
      </c>
      <c r="S6" s="144" t="s">
        <v>166</v>
      </c>
      <c r="T6" s="145">
        <v>175452.89846959207</v>
      </c>
      <c r="U6" s="145">
        <v>205985.61180471713</v>
      </c>
      <c r="V6" s="145">
        <v>209247.78099740593</v>
      </c>
      <c r="W6" s="145">
        <v>135423.32993011203</v>
      </c>
      <c r="X6" s="145">
        <v>162512.64859959285</v>
      </c>
      <c r="Y6" s="145">
        <v>152710.33581718372</v>
      </c>
      <c r="Z6" s="145">
        <v>156445.54831750374</v>
      </c>
      <c r="AA6" s="145">
        <v>158391.27704349981</v>
      </c>
      <c r="AB6" s="145">
        <v>151531.62209685205</v>
      </c>
      <c r="AC6" s="145">
        <v>179880.13649067166</v>
      </c>
      <c r="AD6" s="145">
        <v>158524.97315855054</v>
      </c>
      <c r="AE6" s="145">
        <v>163259.67658497251</v>
      </c>
    </row>
    <row r="7" spans="1:31" ht="60" customHeight="1" x14ac:dyDescent="0.25">
      <c r="A7" s="147">
        <v>2</v>
      </c>
      <c r="B7" s="151" t="str">
        <f t="shared" si="0"/>
        <v>СУ-2</v>
      </c>
      <c r="C7" s="163">
        <f t="shared" ref="C7:C18" si="2">SUM(E7:P7)</f>
        <v>271049.07509960158</v>
      </c>
      <c r="D7" s="165">
        <f t="shared" ref="D7:D15" si="3">C7/$C$18</f>
        <v>4.8466028133791549E-2</v>
      </c>
      <c r="E7" s="164">
        <f t="shared" si="1"/>
        <v>3893.2908220451527</v>
      </c>
      <c r="F7" s="164">
        <f t="shared" si="1"/>
        <v>20262.762203187249</v>
      </c>
      <c r="G7" s="164">
        <f t="shared" si="1"/>
        <v>22238.893248339973</v>
      </c>
      <c r="H7" s="164">
        <f t="shared" si="1"/>
        <v>22031.643225763612</v>
      </c>
      <c r="I7" s="164">
        <f t="shared" si="1"/>
        <v>26549.395600265605</v>
      </c>
      <c r="J7" s="164">
        <f t="shared" si="1"/>
        <v>17002.314999999999</v>
      </c>
      <c r="K7" s="164">
        <f t="shared" si="1"/>
        <v>32351.474999999999</v>
      </c>
      <c r="L7" s="164">
        <f t="shared" si="1"/>
        <v>34987.175999999999</v>
      </c>
      <c r="M7" s="164">
        <f t="shared" si="1"/>
        <v>29512.760000000002</v>
      </c>
      <c r="N7" s="164">
        <f t="shared" si="1"/>
        <v>29720.792000000001</v>
      </c>
      <c r="O7" s="164">
        <f t="shared" si="1"/>
        <v>14932.02</v>
      </c>
      <c r="P7" s="164">
        <f t="shared" si="1"/>
        <v>17566.552</v>
      </c>
      <c r="S7" s="144" t="s">
        <v>167</v>
      </c>
      <c r="T7" s="145">
        <v>3893.2908220451527</v>
      </c>
      <c r="U7" s="145">
        <v>20262.762203187249</v>
      </c>
      <c r="V7" s="145">
        <v>22238.893248339973</v>
      </c>
      <c r="W7" s="145">
        <v>22031.643225763612</v>
      </c>
      <c r="X7" s="145">
        <v>26549.395600265605</v>
      </c>
      <c r="Y7" s="145">
        <v>17002.314999999999</v>
      </c>
      <c r="Z7" s="145">
        <v>32351.474999999999</v>
      </c>
      <c r="AA7" s="145">
        <v>34987.175999999999</v>
      </c>
      <c r="AB7" s="145">
        <v>29512.760000000002</v>
      </c>
      <c r="AC7" s="145">
        <v>29720.792000000001</v>
      </c>
      <c r="AD7" s="145">
        <v>14932.02</v>
      </c>
      <c r="AE7" s="145">
        <v>17566.552</v>
      </c>
    </row>
    <row r="8" spans="1:31" ht="60" customHeight="1" x14ac:dyDescent="0.25">
      <c r="A8" s="147">
        <v>3</v>
      </c>
      <c r="B8" s="151" t="str">
        <f t="shared" si="0"/>
        <v>УМ</v>
      </c>
      <c r="C8" s="163">
        <f t="shared" si="2"/>
        <v>169529.89185525407</v>
      </c>
      <c r="D8" s="165">
        <f t="shared" si="3"/>
        <v>3.0313479229383506E-2</v>
      </c>
      <c r="E8" s="164">
        <f t="shared" si="1"/>
        <v>20360.781107734074</v>
      </c>
      <c r="F8" s="164">
        <f t="shared" si="1"/>
        <v>17217.305</v>
      </c>
      <c r="G8" s="164">
        <f t="shared" si="1"/>
        <v>6260.4</v>
      </c>
      <c r="H8" s="164">
        <f t="shared" si="1"/>
        <v>7018.1862389380531</v>
      </c>
      <c r="I8" s="164">
        <f t="shared" si="1"/>
        <v>4823.8204789380525</v>
      </c>
      <c r="J8" s="164">
        <f t="shared" si="1"/>
        <v>17450.38775548205</v>
      </c>
      <c r="K8" s="164">
        <f t="shared" si="1"/>
        <v>17450.38775548205</v>
      </c>
      <c r="L8" s="164">
        <f t="shared" si="1"/>
        <v>19398.248573082052</v>
      </c>
      <c r="M8" s="164">
        <f t="shared" si="1"/>
        <v>18224.318406426053</v>
      </c>
      <c r="N8" s="164">
        <f t="shared" si="1"/>
        <v>13921.202929786405</v>
      </c>
      <c r="O8" s="164">
        <f t="shared" si="1"/>
        <v>13921.202929786405</v>
      </c>
      <c r="P8" s="164">
        <f t="shared" si="1"/>
        <v>13483.650679598868</v>
      </c>
      <c r="S8" s="144" t="s">
        <v>168</v>
      </c>
      <c r="T8" s="145">
        <v>20360.781107734074</v>
      </c>
      <c r="U8" s="145">
        <v>17217.305</v>
      </c>
      <c r="V8" s="145">
        <v>6260.4</v>
      </c>
      <c r="W8" s="145">
        <v>7018.1862389380531</v>
      </c>
      <c r="X8" s="145">
        <v>4823.8204789380525</v>
      </c>
      <c r="Y8" s="145">
        <v>17450.38775548205</v>
      </c>
      <c r="Z8" s="145">
        <v>17450.38775548205</v>
      </c>
      <c r="AA8" s="145">
        <v>19398.248573082052</v>
      </c>
      <c r="AB8" s="145">
        <v>18224.318406426053</v>
      </c>
      <c r="AC8" s="145">
        <v>13921.202929786405</v>
      </c>
      <c r="AD8" s="145">
        <v>13921.202929786405</v>
      </c>
      <c r="AE8" s="145">
        <v>13483.650679598868</v>
      </c>
    </row>
    <row r="9" spans="1:31" ht="60" customHeight="1" x14ac:dyDescent="0.25">
      <c r="A9" s="147">
        <v>4</v>
      </c>
      <c r="B9" s="151" t="str">
        <f t="shared" si="0"/>
        <v>Субподряд</v>
      </c>
      <c r="C9" s="163">
        <f t="shared" si="2"/>
        <v>346334.21159999998</v>
      </c>
      <c r="D9" s="165">
        <f t="shared" si="3"/>
        <v>6.1927692012717687E-2</v>
      </c>
      <c r="E9" s="164">
        <f t="shared" si="1"/>
        <v>26297.790966666664</v>
      </c>
      <c r="F9" s="164">
        <f t="shared" si="1"/>
        <v>24261.790966666664</v>
      </c>
      <c r="G9" s="164">
        <f t="shared" si="1"/>
        <v>24261.790966666664</v>
      </c>
      <c r="H9" s="164">
        <f t="shared" si="1"/>
        <v>24261.790966666664</v>
      </c>
      <c r="I9" s="164">
        <f t="shared" si="1"/>
        <v>24261.790966666664</v>
      </c>
      <c r="J9" s="164">
        <f t="shared" si="1"/>
        <v>28289.970966666664</v>
      </c>
      <c r="K9" s="164">
        <f t="shared" si="1"/>
        <v>37550.970966666668</v>
      </c>
      <c r="L9" s="164">
        <f t="shared" si="1"/>
        <v>37550.970966666668</v>
      </c>
      <c r="M9" s="164">
        <f t="shared" si="1"/>
        <v>37550.970966666668</v>
      </c>
      <c r="N9" s="164">
        <f t="shared" si="1"/>
        <v>33522.790966666667</v>
      </c>
      <c r="O9" s="164">
        <f t="shared" si="1"/>
        <v>24261.790966666664</v>
      </c>
      <c r="P9" s="164">
        <f t="shared" si="1"/>
        <v>24261.790966666664</v>
      </c>
      <c r="S9" s="144" t="s">
        <v>169</v>
      </c>
      <c r="T9" s="145">
        <v>26297.790966666664</v>
      </c>
      <c r="U9" s="145">
        <v>24261.790966666664</v>
      </c>
      <c r="V9" s="145">
        <v>24261.790966666664</v>
      </c>
      <c r="W9" s="145">
        <v>24261.790966666664</v>
      </c>
      <c r="X9" s="145">
        <v>24261.790966666664</v>
      </c>
      <c r="Y9" s="145">
        <v>28289.970966666664</v>
      </c>
      <c r="Z9" s="145">
        <v>37550.970966666668</v>
      </c>
      <c r="AA9" s="145">
        <v>37550.970966666668</v>
      </c>
      <c r="AB9" s="145">
        <v>37550.970966666668</v>
      </c>
      <c r="AC9" s="145">
        <v>33522.790966666667</v>
      </c>
      <c r="AD9" s="145">
        <v>24261.790966666664</v>
      </c>
      <c r="AE9" s="145">
        <v>24261.790966666664</v>
      </c>
    </row>
    <row r="10" spans="1:31" ht="60" customHeight="1" x14ac:dyDescent="0.25">
      <c r="A10" s="147">
        <v>5</v>
      </c>
      <c r="B10" s="151" t="str">
        <f t="shared" si="0"/>
        <v>Общий итог</v>
      </c>
      <c r="C10" s="163">
        <f t="shared" si="2"/>
        <v>2796279.0178655097</v>
      </c>
      <c r="D10" s="165">
        <f t="shared" si="3"/>
        <v>0.5</v>
      </c>
      <c r="E10" s="164">
        <f t="shared" si="1"/>
        <v>226004.76136603794</v>
      </c>
      <c r="F10" s="164">
        <f t="shared" si="1"/>
        <v>267727.46997457102</v>
      </c>
      <c r="G10" s="164">
        <f t="shared" si="1"/>
        <v>262008.86521241255</v>
      </c>
      <c r="H10" s="164">
        <f t="shared" si="1"/>
        <v>188734.95036148033</v>
      </c>
      <c r="I10" s="164">
        <f t="shared" si="1"/>
        <v>218147.65564546315</v>
      </c>
      <c r="J10" s="164">
        <f t="shared" si="1"/>
        <v>215453.00953933244</v>
      </c>
      <c r="K10" s="164">
        <f t="shared" si="1"/>
        <v>243798.38203965247</v>
      </c>
      <c r="L10" s="164">
        <f t="shared" si="1"/>
        <v>250327.67258324855</v>
      </c>
      <c r="M10" s="164">
        <f t="shared" si="1"/>
        <v>236819.67146994479</v>
      </c>
      <c r="N10" s="164">
        <f t="shared" si="1"/>
        <v>257044.92238712474</v>
      </c>
      <c r="O10" s="164">
        <f t="shared" si="1"/>
        <v>211639.98705500358</v>
      </c>
      <c r="P10" s="164">
        <f t="shared" si="1"/>
        <v>218571.67023123801</v>
      </c>
      <c r="S10" s="144" t="s">
        <v>172</v>
      </c>
      <c r="T10" s="145">
        <v>226004.76136603794</v>
      </c>
      <c r="U10" s="145">
        <v>267727.46997457102</v>
      </c>
      <c r="V10" s="145">
        <v>262008.86521241255</v>
      </c>
      <c r="W10" s="145">
        <v>188734.95036148033</v>
      </c>
      <c r="X10" s="145">
        <v>218147.65564546315</v>
      </c>
      <c r="Y10" s="145">
        <v>215453.00953933244</v>
      </c>
      <c r="Z10" s="145">
        <v>243798.38203965247</v>
      </c>
      <c r="AA10" s="145">
        <v>250327.67258324855</v>
      </c>
      <c r="AB10" s="145">
        <v>236819.67146994479</v>
      </c>
      <c r="AC10" s="145">
        <v>257044.92238712474</v>
      </c>
      <c r="AD10" s="145">
        <v>211639.98705500358</v>
      </c>
      <c r="AE10" s="145">
        <v>218571.67023123801</v>
      </c>
    </row>
    <row r="11" spans="1:31" ht="60" customHeight="1" x14ac:dyDescent="0.25">
      <c r="A11" s="147">
        <v>6</v>
      </c>
      <c r="B11" s="151">
        <f t="shared" si="0"/>
        <v>0</v>
      </c>
      <c r="C11" s="163">
        <f t="shared" si="2"/>
        <v>0</v>
      </c>
      <c r="D11" s="165">
        <f t="shared" si="3"/>
        <v>0</v>
      </c>
      <c r="E11" s="164">
        <f t="shared" si="1"/>
        <v>0</v>
      </c>
      <c r="F11" s="164">
        <f t="shared" si="1"/>
        <v>0</v>
      </c>
      <c r="G11" s="164">
        <f t="shared" si="1"/>
        <v>0</v>
      </c>
      <c r="H11" s="164">
        <f t="shared" si="1"/>
        <v>0</v>
      </c>
      <c r="I11" s="164">
        <f t="shared" si="1"/>
        <v>0</v>
      </c>
      <c r="J11" s="164">
        <f t="shared" si="1"/>
        <v>0</v>
      </c>
      <c r="K11" s="164">
        <f t="shared" si="1"/>
        <v>0</v>
      </c>
      <c r="L11" s="164">
        <f t="shared" si="1"/>
        <v>0</v>
      </c>
      <c r="M11" s="164">
        <f t="shared" si="1"/>
        <v>0</v>
      </c>
      <c r="N11" s="164">
        <f t="shared" si="1"/>
        <v>0</v>
      </c>
      <c r="O11" s="164">
        <f t="shared" si="1"/>
        <v>0</v>
      </c>
      <c r="P11" s="164">
        <f t="shared" si="1"/>
        <v>0</v>
      </c>
    </row>
    <row r="12" spans="1:31" ht="60" customHeight="1" x14ac:dyDescent="0.25">
      <c r="A12" s="147">
        <v>7</v>
      </c>
      <c r="B12" s="151">
        <f t="shared" si="0"/>
        <v>0</v>
      </c>
      <c r="C12" s="163">
        <f t="shared" si="2"/>
        <v>0</v>
      </c>
      <c r="D12" s="165">
        <f t="shared" si="3"/>
        <v>0</v>
      </c>
      <c r="E12" s="164">
        <f t="shared" si="1"/>
        <v>0</v>
      </c>
      <c r="F12" s="164">
        <f t="shared" si="1"/>
        <v>0</v>
      </c>
      <c r="G12" s="164">
        <f t="shared" si="1"/>
        <v>0</v>
      </c>
      <c r="H12" s="164">
        <f t="shared" si="1"/>
        <v>0</v>
      </c>
      <c r="I12" s="164">
        <f t="shared" si="1"/>
        <v>0</v>
      </c>
      <c r="J12" s="164">
        <f t="shared" si="1"/>
        <v>0</v>
      </c>
      <c r="K12" s="164">
        <f t="shared" si="1"/>
        <v>0</v>
      </c>
      <c r="L12" s="164">
        <f t="shared" si="1"/>
        <v>0</v>
      </c>
      <c r="M12" s="164">
        <f t="shared" si="1"/>
        <v>0</v>
      </c>
      <c r="N12" s="164">
        <f t="shared" si="1"/>
        <v>0</v>
      </c>
      <c r="O12" s="164">
        <f t="shared" si="1"/>
        <v>0</v>
      </c>
      <c r="P12" s="164">
        <f t="shared" si="1"/>
        <v>0</v>
      </c>
    </row>
    <row r="13" spans="1:31" ht="60" customHeight="1" x14ac:dyDescent="0.25">
      <c r="A13" s="147">
        <v>8</v>
      </c>
      <c r="B13" s="151">
        <f t="shared" si="0"/>
        <v>0</v>
      </c>
      <c r="C13" s="163">
        <f t="shared" si="2"/>
        <v>0</v>
      </c>
      <c r="D13" s="165">
        <f t="shared" si="3"/>
        <v>0</v>
      </c>
      <c r="E13" s="164">
        <f t="shared" si="1"/>
        <v>0</v>
      </c>
      <c r="F13" s="164">
        <f t="shared" si="1"/>
        <v>0</v>
      </c>
      <c r="G13" s="164">
        <f t="shared" si="1"/>
        <v>0</v>
      </c>
      <c r="H13" s="164">
        <f t="shared" si="1"/>
        <v>0</v>
      </c>
      <c r="I13" s="164">
        <f t="shared" si="1"/>
        <v>0</v>
      </c>
      <c r="J13" s="164">
        <f t="shared" si="1"/>
        <v>0</v>
      </c>
      <c r="K13" s="164">
        <f t="shared" si="1"/>
        <v>0</v>
      </c>
      <c r="L13" s="164">
        <f t="shared" si="1"/>
        <v>0</v>
      </c>
      <c r="M13" s="164">
        <f t="shared" si="1"/>
        <v>0</v>
      </c>
      <c r="N13" s="164">
        <f t="shared" si="1"/>
        <v>0</v>
      </c>
      <c r="O13" s="164">
        <f t="shared" si="1"/>
        <v>0</v>
      </c>
      <c r="P13" s="164">
        <f t="shared" si="1"/>
        <v>0</v>
      </c>
    </row>
    <row r="14" spans="1:31" ht="60" customHeight="1" x14ac:dyDescent="0.25">
      <c r="A14" s="147">
        <v>9</v>
      </c>
      <c r="B14" s="151">
        <f t="shared" si="0"/>
        <v>0</v>
      </c>
      <c r="C14" s="163">
        <f t="shared" si="2"/>
        <v>0</v>
      </c>
      <c r="D14" s="165">
        <f t="shared" si="3"/>
        <v>0</v>
      </c>
      <c r="E14" s="164">
        <f t="shared" si="1"/>
        <v>0</v>
      </c>
      <c r="F14" s="164">
        <f t="shared" si="1"/>
        <v>0</v>
      </c>
      <c r="G14" s="164">
        <f t="shared" si="1"/>
        <v>0</v>
      </c>
      <c r="H14" s="164">
        <f t="shared" si="1"/>
        <v>0</v>
      </c>
      <c r="I14" s="164">
        <f t="shared" si="1"/>
        <v>0</v>
      </c>
      <c r="J14" s="164">
        <f t="shared" si="1"/>
        <v>0</v>
      </c>
      <c r="K14" s="164">
        <f t="shared" si="1"/>
        <v>0</v>
      </c>
      <c r="L14" s="164">
        <f t="shared" si="1"/>
        <v>0</v>
      </c>
      <c r="M14" s="164">
        <f t="shared" si="1"/>
        <v>0</v>
      </c>
      <c r="N14" s="164">
        <f t="shared" si="1"/>
        <v>0</v>
      </c>
      <c r="O14" s="164">
        <f t="shared" si="1"/>
        <v>0</v>
      </c>
      <c r="P14" s="164">
        <f t="shared" si="1"/>
        <v>0</v>
      </c>
    </row>
    <row r="15" spans="1:31" ht="22.5" thickBot="1" x14ac:dyDescent="0.3">
      <c r="A15" s="173">
        <v>10</v>
      </c>
      <c r="B15" s="174">
        <f t="shared" si="0"/>
        <v>0</v>
      </c>
      <c r="C15" s="175">
        <f t="shared" si="2"/>
        <v>0</v>
      </c>
      <c r="D15" s="176">
        <f t="shared" si="3"/>
        <v>0</v>
      </c>
      <c r="E15" s="177">
        <f t="shared" si="1"/>
        <v>0</v>
      </c>
      <c r="F15" s="177">
        <f t="shared" si="1"/>
        <v>0</v>
      </c>
      <c r="G15" s="177">
        <f t="shared" si="1"/>
        <v>0</v>
      </c>
      <c r="H15" s="177">
        <f t="shared" si="1"/>
        <v>0</v>
      </c>
      <c r="I15" s="177">
        <f t="shared" si="1"/>
        <v>0</v>
      </c>
      <c r="J15" s="177">
        <f t="shared" si="1"/>
        <v>0</v>
      </c>
      <c r="K15" s="177">
        <f t="shared" si="1"/>
        <v>0</v>
      </c>
      <c r="L15" s="177">
        <f t="shared" si="1"/>
        <v>0</v>
      </c>
      <c r="M15" s="177">
        <f t="shared" si="1"/>
        <v>0</v>
      </c>
      <c r="N15" s="177">
        <f t="shared" si="1"/>
        <v>0</v>
      </c>
      <c r="O15" s="177">
        <f t="shared" si="1"/>
        <v>0</v>
      </c>
      <c r="P15" s="177">
        <f t="shared" si="1"/>
        <v>0</v>
      </c>
    </row>
    <row r="16" spans="1:31" ht="24" x14ac:dyDescent="0.25">
      <c r="A16" s="278" t="s">
        <v>170</v>
      </c>
      <c r="B16" s="279"/>
      <c r="C16" s="178">
        <f t="shared" si="2"/>
        <v>5592558.0357310195</v>
      </c>
      <c r="D16" s="179"/>
      <c r="E16" s="180">
        <f>SUM(E5:E15)</f>
        <v>452009.52273207589</v>
      </c>
      <c r="F16" s="180">
        <f t="shared" ref="F16:P16" si="4">SUM(F5:F15)</f>
        <v>535454.93994914205</v>
      </c>
      <c r="G16" s="180">
        <f t="shared" si="4"/>
        <v>524017.7304248251</v>
      </c>
      <c r="H16" s="181">
        <f t="shared" si="4"/>
        <v>377469.90072296065</v>
      </c>
      <c r="I16" s="181">
        <f t="shared" si="4"/>
        <v>436295.3112909263</v>
      </c>
      <c r="J16" s="181">
        <f t="shared" si="4"/>
        <v>430906.01907866489</v>
      </c>
      <c r="K16" s="181">
        <f t="shared" si="4"/>
        <v>487596.76407930494</v>
      </c>
      <c r="L16" s="181">
        <f t="shared" si="4"/>
        <v>500655.34516649711</v>
      </c>
      <c r="M16" s="181">
        <f t="shared" si="4"/>
        <v>473639.34293988958</v>
      </c>
      <c r="N16" s="181">
        <f t="shared" si="4"/>
        <v>514089.84477424948</v>
      </c>
      <c r="O16" s="181">
        <f t="shared" si="4"/>
        <v>423279.97411000717</v>
      </c>
      <c r="P16" s="182">
        <f t="shared" si="4"/>
        <v>437143.34046247602</v>
      </c>
    </row>
    <row r="17" spans="1:16" ht="24" x14ac:dyDescent="0.5">
      <c r="A17" s="280" t="s">
        <v>194</v>
      </c>
      <c r="B17" s="281"/>
      <c r="C17" s="167">
        <f t="shared" si="2"/>
        <v>5592558.0357310195</v>
      </c>
      <c r="D17" s="168"/>
      <c r="E17" s="169"/>
      <c r="F17" s="170">
        <f>E16+F16+G16</f>
        <v>1511482.1931060432</v>
      </c>
      <c r="G17" s="171"/>
      <c r="H17" s="169"/>
      <c r="I17" s="170">
        <f t="shared" ref="I17" si="5">H16+I16+J16</f>
        <v>1244671.231092552</v>
      </c>
      <c r="J17" s="171"/>
      <c r="K17" s="169"/>
      <c r="L17" s="170">
        <f t="shared" ref="L17" si="6">K16+L16+M16</f>
        <v>1461891.4521856916</v>
      </c>
      <c r="M17" s="171"/>
      <c r="N17" s="169"/>
      <c r="O17" s="170">
        <f t="shared" ref="O17" si="7">N16+O16+P16</f>
        <v>1374513.1593467328</v>
      </c>
      <c r="P17" s="183"/>
    </row>
    <row r="18" spans="1:16" ht="24.75" thickBot="1" x14ac:dyDescent="0.55000000000000004">
      <c r="A18" s="282" t="s">
        <v>195</v>
      </c>
      <c r="B18" s="283"/>
      <c r="C18" s="184">
        <f t="shared" si="2"/>
        <v>5592558.0357310195</v>
      </c>
      <c r="D18" s="185"/>
      <c r="E18" s="186"/>
      <c r="F18" s="187"/>
      <c r="G18" s="187"/>
      <c r="H18" s="187"/>
      <c r="I18" s="187"/>
      <c r="J18" s="188">
        <f>F17+I17+L17+O17</f>
        <v>5592558.0357310195</v>
      </c>
      <c r="K18" s="187"/>
      <c r="L18" s="187"/>
      <c r="M18" s="187"/>
      <c r="N18" s="187"/>
      <c r="O18" s="187"/>
      <c r="P18" s="189"/>
    </row>
  </sheetData>
  <mergeCells count="13">
    <mergeCell ref="A16:B16"/>
    <mergeCell ref="A17:B17"/>
    <mergeCell ref="A18:B18"/>
    <mergeCell ref="A1:P1"/>
    <mergeCell ref="A2:A4"/>
    <mergeCell ref="B2:B4"/>
    <mergeCell ref="C2:C4"/>
    <mergeCell ref="D2:D4"/>
    <mergeCell ref="E2:P2"/>
    <mergeCell ref="E3:G3"/>
    <mergeCell ref="H3:J3"/>
    <mergeCell ref="K3:M3"/>
    <mergeCell ref="N3:P3"/>
  </mergeCells>
  <pageMargins left="0.7" right="0.7" top="0.75" bottom="0.75" header="0.3" footer="0.3"/>
  <pageSetup paperSize="9" scale="48" fitToHeight="0" orientation="landscape" copies="2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C16"/>
  <sheetViews>
    <sheetView workbookViewId="0">
      <selection activeCell="Q8" sqref="Q8"/>
    </sheetView>
  </sheetViews>
  <sheetFormatPr defaultColWidth="8.7265625" defaultRowHeight="18" x14ac:dyDescent="0.25"/>
  <cols>
    <col min="1" max="1" width="8.7265625" style="196"/>
    <col min="2" max="2" width="25.6328125" style="196" customWidth="1"/>
    <col min="3" max="16" width="8.7265625" style="196"/>
    <col min="17" max="17" width="15.90625" style="196" bestFit="1" customWidth="1"/>
    <col min="18" max="18" width="21.26953125" style="196" bestFit="1" customWidth="1"/>
    <col min="19" max="19" width="22.7265625" style="196" bestFit="1" customWidth="1"/>
    <col min="20" max="20" width="19.1796875" style="196" bestFit="1" customWidth="1"/>
    <col min="21" max="21" width="21.26953125" style="196" bestFit="1" customWidth="1"/>
    <col min="22" max="22" width="18.36328125" style="196" bestFit="1" customWidth="1"/>
    <col min="23" max="23" width="19.453125" style="196" bestFit="1" customWidth="1"/>
    <col min="24" max="24" width="19.54296875" style="196" bestFit="1" customWidth="1"/>
    <col min="25" max="25" width="20.54296875" style="196" bestFit="1" customWidth="1"/>
    <col min="26" max="26" width="23.1796875" style="196" bestFit="1" customWidth="1"/>
    <col min="27" max="27" width="22.1796875" style="196" bestFit="1" customWidth="1"/>
    <col min="28" max="28" width="21.36328125" style="196" bestFit="1" customWidth="1"/>
    <col min="29" max="29" width="22.26953125" style="196" bestFit="1" customWidth="1"/>
    <col min="30" max="16384" width="8.7265625" style="196"/>
  </cols>
  <sheetData>
    <row r="2" spans="1:29" ht="58.5" customHeight="1" x14ac:dyDescent="0.25">
      <c r="A2" s="297" t="s">
        <v>199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</row>
    <row r="3" spans="1:29" ht="29.25" customHeight="1" x14ac:dyDescent="0.25">
      <c r="A3" s="298" t="s">
        <v>197</v>
      </c>
      <c r="B3" s="299" t="s">
        <v>198</v>
      </c>
      <c r="C3" s="192"/>
      <c r="D3" s="193"/>
      <c r="E3" s="193"/>
      <c r="F3" s="193"/>
      <c r="G3" s="193"/>
      <c r="H3" s="193" t="s">
        <v>173</v>
      </c>
      <c r="I3" s="193"/>
      <c r="J3" s="193"/>
      <c r="K3" s="193"/>
      <c r="L3" s="193"/>
      <c r="M3" s="193"/>
      <c r="N3" s="194"/>
    </row>
    <row r="4" spans="1:29" ht="31.5" customHeight="1" x14ac:dyDescent="0.25">
      <c r="A4" s="298"/>
      <c r="B4" s="300"/>
      <c r="C4" s="166" t="s">
        <v>4</v>
      </c>
      <c r="D4" s="166" t="s">
        <v>5</v>
      </c>
      <c r="E4" s="166" t="s">
        <v>6</v>
      </c>
      <c r="F4" s="166" t="s">
        <v>7</v>
      </c>
      <c r="G4" s="166" t="s">
        <v>8</v>
      </c>
      <c r="H4" s="166" t="s">
        <v>9</v>
      </c>
      <c r="I4" s="166" t="s">
        <v>10</v>
      </c>
      <c r="J4" s="166" t="s">
        <v>11</v>
      </c>
      <c r="K4" s="166" t="s">
        <v>12</v>
      </c>
      <c r="L4" s="166" t="s">
        <v>13</v>
      </c>
      <c r="M4" s="166" t="s">
        <v>14</v>
      </c>
      <c r="N4" s="166" t="s">
        <v>15</v>
      </c>
      <c r="Q4" s="143" t="s">
        <v>171</v>
      </c>
      <c r="R4" s="196" t="s">
        <v>174</v>
      </c>
      <c r="S4" s="196" t="s">
        <v>175</v>
      </c>
      <c r="T4" s="196" t="s">
        <v>176</v>
      </c>
      <c r="U4" s="196" t="s">
        <v>177</v>
      </c>
      <c r="V4" s="196" t="s">
        <v>178</v>
      </c>
      <c r="W4" s="196" t="s">
        <v>179</v>
      </c>
      <c r="X4" s="196" t="s">
        <v>180</v>
      </c>
      <c r="Y4" s="196" t="s">
        <v>181</v>
      </c>
      <c r="Z4" s="196" t="s">
        <v>182</v>
      </c>
      <c r="AA4" s="196" t="s">
        <v>183</v>
      </c>
      <c r="AB4" s="196" t="s">
        <v>184</v>
      </c>
      <c r="AC4" s="196" t="s">
        <v>185</v>
      </c>
    </row>
    <row r="5" spans="1:29" ht="32.25" customHeight="1" x14ac:dyDescent="0.25">
      <c r="A5" s="298"/>
      <c r="B5" s="301"/>
      <c r="C5" s="190">
        <f>SUM(C6:C14)</f>
        <v>1630</v>
      </c>
      <c r="D5" s="190">
        <f t="shared" ref="D5:N5" si="0">SUM(D6:D14)</f>
        <v>1762</v>
      </c>
      <c r="E5" s="190">
        <f t="shared" si="0"/>
        <v>1654</v>
      </c>
      <c r="F5" s="190">
        <f t="shared" si="0"/>
        <v>1778</v>
      </c>
      <c r="G5" s="190">
        <f t="shared" si="0"/>
        <v>1806</v>
      </c>
      <c r="H5" s="190">
        <f t="shared" si="0"/>
        <v>1986</v>
      </c>
      <c r="I5" s="190">
        <f t="shared" si="0"/>
        <v>1848</v>
      </c>
      <c r="J5" s="190">
        <f t="shared" si="0"/>
        <v>1996</v>
      </c>
      <c r="K5" s="190">
        <f t="shared" si="0"/>
        <v>1720</v>
      </c>
      <c r="L5" s="190">
        <f t="shared" si="0"/>
        <v>1654</v>
      </c>
      <c r="M5" s="190">
        <f t="shared" si="0"/>
        <v>1526</v>
      </c>
      <c r="N5" s="190">
        <f t="shared" si="0"/>
        <v>1442</v>
      </c>
      <c r="Q5" s="144" t="s">
        <v>166</v>
      </c>
      <c r="R5" s="145">
        <v>693</v>
      </c>
      <c r="S5" s="145">
        <v>767</v>
      </c>
      <c r="T5" s="145">
        <v>730</v>
      </c>
      <c r="U5" s="145">
        <v>781</v>
      </c>
      <c r="V5" s="145">
        <v>792</v>
      </c>
      <c r="W5" s="145">
        <v>782.5</v>
      </c>
      <c r="X5" s="145">
        <v>768</v>
      </c>
      <c r="Y5" s="145">
        <v>751.5</v>
      </c>
      <c r="Z5" s="145">
        <v>723</v>
      </c>
      <c r="AA5" s="145">
        <v>703</v>
      </c>
      <c r="AB5" s="145">
        <v>667</v>
      </c>
      <c r="AC5" s="145">
        <v>628</v>
      </c>
    </row>
    <row r="6" spans="1:29" s="148" customFormat="1" ht="37.5" customHeight="1" x14ac:dyDescent="0.25">
      <c r="A6" s="147">
        <v>1</v>
      </c>
      <c r="B6" s="151" t="str">
        <f t="shared" ref="B6:N13" si="1">Q5</f>
        <v>СУ-1</v>
      </c>
      <c r="C6" s="191">
        <f t="shared" si="1"/>
        <v>693</v>
      </c>
      <c r="D6" s="191">
        <f t="shared" si="1"/>
        <v>767</v>
      </c>
      <c r="E6" s="191">
        <f t="shared" si="1"/>
        <v>730</v>
      </c>
      <c r="F6" s="191">
        <f t="shared" si="1"/>
        <v>781</v>
      </c>
      <c r="G6" s="191">
        <f t="shared" si="1"/>
        <v>792</v>
      </c>
      <c r="H6" s="191">
        <f t="shared" si="1"/>
        <v>782.5</v>
      </c>
      <c r="I6" s="191">
        <f t="shared" si="1"/>
        <v>768</v>
      </c>
      <c r="J6" s="191">
        <f t="shared" si="1"/>
        <v>751.5</v>
      </c>
      <c r="K6" s="191">
        <f t="shared" si="1"/>
        <v>723</v>
      </c>
      <c r="L6" s="191">
        <f t="shared" si="1"/>
        <v>703</v>
      </c>
      <c r="M6" s="191">
        <f t="shared" si="1"/>
        <v>667</v>
      </c>
      <c r="N6" s="191">
        <f t="shared" si="1"/>
        <v>628</v>
      </c>
      <c r="Q6" s="144" t="s">
        <v>167</v>
      </c>
      <c r="R6" s="145">
        <v>36</v>
      </c>
      <c r="S6" s="145">
        <v>56</v>
      </c>
      <c r="T6" s="145">
        <v>56</v>
      </c>
      <c r="U6" s="145">
        <v>64</v>
      </c>
      <c r="V6" s="145">
        <v>66</v>
      </c>
      <c r="W6" s="145">
        <v>27</v>
      </c>
      <c r="X6" s="145">
        <v>62</v>
      </c>
      <c r="Y6" s="145">
        <v>62</v>
      </c>
      <c r="Z6" s="145">
        <v>46</v>
      </c>
      <c r="AA6" s="145">
        <v>46</v>
      </c>
      <c r="AB6" s="145">
        <v>23</v>
      </c>
      <c r="AC6" s="145">
        <v>23</v>
      </c>
    </row>
    <row r="7" spans="1:29" s="148" customFormat="1" ht="37.5" customHeight="1" x14ac:dyDescent="0.25">
      <c r="A7" s="147">
        <v>2</v>
      </c>
      <c r="B7" s="151" t="str">
        <f t="shared" si="1"/>
        <v>СУ-2</v>
      </c>
      <c r="C7" s="191">
        <f t="shared" si="1"/>
        <v>36</v>
      </c>
      <c r="D7" s="191">
        <f t="shared" si="1"/>
        <v>56</v>
      </c>
      <c r="E7" s="191">
        <f t="shared" si="1"/>
        <v>56</v>
      </c>
      <c r="F7" s="191">
        <f t="shared" si="1"/>
        <v>64</v>
      </c>
      <c r="G7" s="191">
        <f t="shared" si="1"/>
        <v>66</v>
      </c>
      <c r="H7" s="191">
        <v>218</v>
      </c>
      <c r="I7" s="191">
        <f t="shared" si="1"/>
        <v>62</v>
      </c>
      <c r="J7" s="191">
        <v>245</v>
      </c>
      <c r="K7" s="191">
        <f t="shared" si="1"/>
        <v>46</v>
      </c>
      <c r="L7" s="191">
        <f t="shared" si="1"/>
        <v>46</v>
      </c>
      <c r="M7" s="191">
        <f t="shared" si="1"/>
        <v>23</v>
      </c>
      <c r="N7" s="191">
        <f t="shared" si="1"/>
        <v>23</v>
      </c>
      <c r="Q7" s="144" t="s">
        <v>169</v>
      </c>
      <c r="R7" s="145">
        <v>16</v>
      </c>
      <c r="S7" s="145">
        <v>16</v>
      </c>
      <c r="T7" s="145">
        <v>16</v>
      </c>
      <c r="U7" s="145">
        <v>16</v>
      </c>
      <c r="V7" s="145">
        <v>16</v>
      </c>
      <c r="W7" s="145">
        <v>31</v>
      </c>
      <c r="X7" s="145">
        <v>37</v>
      </c>
      <c r="Y7" s="145">
        <v>37</v>
      </c>
      <c r="Z7" s="145">
        <v>37</v>
      </c>
      <c r="AA7" s="145">
        <v>22</v>
      </c>
      <c r="AB7" s="145">
        <v>16</v>
      </c>
      <c r="AC7" s="145">
        <v>16</v>
      </c>
    </row>
    <row r="8" spans="1:29" s="148" customFormat="1" ht="37.5" customHeight="1" x14ac:dyDescent="0.25">
      <c r="A8" s="147">
        <v>3</v>
      </c>
      <c r="B8" s="151" t="str">
        <f t="shared" si="1"/>
        <v>Субподряд</v>
      </c>
      <c r="C8" s="191">
        <f t="shared" si="1"/>
        <v>16</v>
      </c>
      <c r="D8" s="191">
        <f t="shared" si="1"/>
        <v>16</v>
      </c>
      <c r="E8" s="191">
        <f t="shared" si="1"/>
        <v>16</v>
      </c>
      <c r="F8" s="191">
        <f t="shared" si="1"/>
        <v>16</v>
      </c>
      <c r="G8" s="191">
        <f t="shared" si="1"/>
        <v>16</v>
      </c>
      <c r="H8" s="191">
        <f t="shared" si="1"/>
        <v>31</v>
      </c>
      <c r="I8" s="191">
        <f t="shared" si="1"/>
        <v>37</v>
      </c>
      <c r="J8" s="191">
        <f t="shared" si="1"/>
        <v>37</v>
      </c>
      <c r="K8" s="191">
        <f t="shared" si="1"/>
        <v>37</v>
      </c>
      <c r="L8" s="191">
        <f t="shared" si="1"/>
        <v>22</v>
      </c>
      <c r="M8" s="191">
        <f t="shared" si="1"/>
        <v>16</v>
      </c>
      <c r="N8" s="191">
        <f t="shared" si="1"/>
        <v>16</v>
      </c>
      <c r="Q8" s="144" t="s">
        <v>168</v>
      </c>
      <c r="R8" s="145">
        <v>70</v>
      </c>
      <c r="S8" s="145">
        <v>42</v>
      </c>
      <c r="T8" s="145">
        <v>25</v>
      </c>
      <c r="U8" s="145">
        <v>28</v>
      </c>
      <c r="V8" s="145">
        <v>29</v>
      </c>
      <c r="W8" s="145">
        <v>57</v>
      </c>
      <c r="X8" s="145">
        <v>57</v>
      </c>
      <c r="Y8" s="145">
        <v>56</v>
      </c>
      <c r="Z8" s="145">
        <v>54</v>
      </c>
      <c r="AA8" s="145">
        <v>56</v>
      </c>
      <c r="AB8" s="145">
        <v>57</v>
      </c>
      <c r="AC8" s="145">
        <v>54</v>
      </c>
    </row>
    <row r="9" spans="1:29" s="148" customFormat="1" ht="37.5" customHeight="1" x14ac:dyDescent="0.25">
      <c r="A9" s="147">
        <v>4</v>
      </c>
      <c r="B9" s="151" t="str">
        <f t="shared" si="1"/>
        <v>УМ</v>
      </c>
      <c r="C9" s="191">
        <f t="shared" si="1"/>
        <v>70</v>
      </c>
      <c r="D9" s="191">
        <f t="shared" si="1"/>
        <v>42</v>
      </c>
      <c r="E9" s="191">
        <f t="shared" si="1"/>
        <v>25</v>
      </c>
      <c r="F9" s="191">
        <f t="shared" si="1"/>
        <v>28</v>
      </c>
      <c r="G9" s="191">
        <f t="shared" si="1"/>
        <v>29</v>
      </c>
      <c r="H9" s="191">
        <f t="shared" si="1"/>
        <v>57</v>
      </c>
      <c r="I9" s="191">
        <f t="shared" si="1"/>
        <v>57</v>
      </c>
      <c r="J9" s="191">
        <f t="shared" si="1"/>
        <v>56</v>
      </c>
      <c r="K9" s="191">
        <f t="shared" si="1"/>
        <v>54</v>
      </c>
      <c r="L9" s="191">
        <f t="shared" si="1"/>
        <v>56</v>
      </c>
      <c r="M9" s="191">
        <f t="shared" si="1"/>
        <v>57</v>
      </c>
      <c r="N9" s="191">
        <f t="shared" si="1"/>
        <v>54</v>
      </c>
      <c r="Q9" s="149" t="s">
        <v>172</v>
      </c>
      <c r="R9" s="150">
        <v>815</v>
      </c>
      <c r="S9" s="150">
        <v>881</v>
      </c>
      <c r="T9" s="150">
        <v>827</v>
      </c>
      <c r="U9" s="150">
        <v>889</v>
      </c>
      <c r="V9" s="150">
        <v>903</v>
      </c>
      <c r="W9" s="150">
        <v>897.5</v>
      </c>
      <c r="X9" s="150">
        <v>924</v>
      </c>
      <c r="Y9" s="150">
        <v>906.5</v>
      </c>
      <c r="Z9" s="150">
        <v>860</v>
      </c>
      <c r="AA9" s="150">
        <v>827</v>
      </c>
      <c r="AB9" s="150">
        <v>763</v>
      </c>
      <c r="AC9" s="150">
        <v>721</v>
      </c>
    </row>
    <row r="10" spans="1:29" s="148" customFormat="1" ht="37.5" customHeight="1" x14ac:dyDescent="0.25">
      <c r="A10" s="147">
        <v>5</v>
      </c>
      <c r="B10" s="151" t="str">
        <f t="shared" si="1"/>
        <v>Общий итог</v>
      </c>
      <c r="C10" s="191">
        <f t="shared" si="1"/>
        <v>815</v>
      </c>
      <c r="D10" s="191">
        <f t="shared" si="1"/>
        <v>881</v>
      </c>
      <c r="E10" s="191">
        <f t="shared" si="1"/>
        <v>827</v>
      </c>
      <c r="F10" s="191">
        <f t="shared" si="1"/>
        <v>889</v>
      </c>
      <c r="G10" s="191">
        <f t="shared" si="1"/>
        <v>903</v>
      </c>
      <c r="H10" s="191">
        <f t="shared" si="1"/>
        <v>897.5</v>
      </c>
      <c r="I10" s="191">
        <f t="shared" si="1"/>
        <v>924</v>
      </c>
      <c r="J10" s="191">
        <f t="shared" si="1"/>
        <v>906.5</v>
      </c>
      <c r="K10" s="191">
        <f t="shared" si="1"/>
        <v>860</v>
      </c>
      <c r="L10" s="191">
        <f t="shared" si="1"/>
        <v>827</v>
      </c>
      <c r="M10" s="191">
        <f t="shared" si="1"/>
        <v>763</v>
      </c>
      <c r="N10" s="191">
        <f t="shared" si="1"/>
        <v>721</v>
      </c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s="148" customFormat="1" ht="37.5" customHeight="1" x14ac:dyDescent="0.25">
      <c r="A11" s="147">
        <v>6</v>
      </c>
      <c r="B11" s="151">
        <f t="shared" si="1"/>
        <v>0</v>
      </c>
      <c r="C11" s="191">
        <f t="shared" si="1"/>
        <v>0</v>
      </c>
      <c r="D11" s="191">
        <f t="shared" si="1"/>
        <v>0</v>
      </c>
      <c r="E11" s="191">
        <f t="shared" si="1"/>
        <v>0</v>
      </c>
      <c r="F11" s="191">
        <f t="shared" si="1"/>
        <v>0</v>
      </c>
      <c r="G11" s="191">
        <f t="shared" si="1"/>
        <v>0</v>
      </c>
      <c r="H11" s="191">
        <f t="shared" si="1"/>
        <v>0</v>
      </c>
      <c r="I11" s="191">
        <f t="shared" si="1"/>
        <v>0</v>
      </c>
      <c r="J11" s="191">
        <f t="shared" si="1"/>
        <v>0</v>
      </c>
      <c r="K11" s="191">
        <f t="shared" si="1"/>
        <v>0</v>
      </c>
      <c r="L11" s="191">
        <f t="shared" si="1"/>
        <v>0</v>
      </c>
      <c r="M11" s="191">
        <f t="shared" si="1"/>
        <v>0</v>
      </c>
      <c r="N11" s="191">
        <f t="shared" si="1"/>
        <v>0</v>
      </c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s="148" customFormat="1" ht="37.5" customHeight="1" x14ac:dyDescent="0.25">
      <c r="A12" s="147">
        <v>7</v>
      </c>
      <c r="B12" s="151">
        <f t="shared" si="1"/>
        <v>0</v>
      </c>
      <c r="C12" s="191">
        <f t="shared" si="1"/>
        <v>0</v>
      </c>
      <c r="D12" s="191">
        <f t="shared" si="1"/>
        <v>0</v>
      </c>
      <c r="E12" s="191">
        <f t="shared" si="1"/>
        <v>0</v>
      </c>
      <c r="F12" s="191">
        <f t="shared" si="1"/>
        <v>0</v>
      </c>
      <c r="G12" s="191">
        <f t="shared" si="1"/>
        <v>0</v>
      </c>
      <c r="H12" s="191">
        <f t="shared" si="1"/>
        <v>0</v>
      </c>
      <c r="I12" s="191">
        <f t="shared" si="1"/>
        <v>0</v>
      </c>
      <c r="J12" s="191">
        <f t="shared" si="1"/>
        <v>0</v>
      </c>
      <c r="K12" s="191">
        <f t="shared" si="1"/>
        <v>0</v>
      </c>
      <c r="L12" s="191">
        <f t="shared" si="1"/>
        <v>0</v>
      </c>
      <c r="M12" s="191">
        <f t="shared" si="1"/>
        <v>0</v>
      </c>
      <c r="N12" s="191">
        <f t="shared" si="1"/>
        <v>0</v>
      </c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s="148" customFormat="1" ht="37.5" customHeight="1" x14ac:dyDescent="0.25">
      <c r="A13" s="147">
        <v>8</v>
      </c>
      <c r="B13" s="151">
        <f t="shared" si="1"/>
        <v>0</v>
      </c>
      <c r="C13" s="191">
        <f t="shared" si="1"/>
        <v>0</v>
      </c>
      <c r="D13" s="191">
        <f t="shared" si="1"/>
        <v>0</v>
      </c>
      <c r="E13" s="191">
        <f t="shared" si="1"/>
        <v>0</v>
      </c>
      <c r="F13" s="191">
        <f t="shared" si="1"/>
        <v>0</v>
      </c>
      <c r="G13" s="191">
        <f t="shared" si="1"/>
        <v>0</v>
      </c>
      <c r="H13" s="191">
        <f t="shared" si="1"/>
        <v>0</v>
      </c>
      <c r="I13" s="191">
        <f t="shared" si="1"/>
        <v>0</v>
      </c>
      <c r="J13" s="191">
        <f t="shared" si="1"/>
        <v>0</v>
      </c>
      <c r="K13" s="191">
        <f t="shared" si="1"/>
        <v>0</v>
      </c>
      <c r="L13" s="191">
        <f t="shared" si="1"/>
        <v>0</v>
      </c>
      <c r="M13" s="191">
        <f t="shared" si="1"/>
        <v>0</v>
      </c>
      <c r="N13" s="191">
        <f t="shared" si="1"/>
        <v>0</v>
      </c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s="148" customFormat="1" ht="37.5" customHeight="1" x14ac:dyDescent="0.25">
      <c r="A14" s="147">
        <v>9</v>
      </c>
      <c r="B14" s="151">
        <f t="shared" ref="B14:N14" si="2">Q14</f>
        <v>0</v>
      </c>
      <c r="C14" s="191">
        <f t="shared" si="2"/>
        <v>0</v>
      </c>
      <c r="D14" s="191">
        <f t="shared" si="2"/>
        <v>0</v>
      </c>
      <c r="E14" s="191">
        <f t="shared" si="2"/>
        <v>0</v>
      </c>
      <c r="F14" s="191">
        <f t="shared" si="2"/>
        <v>0</v>
      </c>
      <c r="G14" s="191">
        <f t="shared" si="2"/>
        <v>0</v>
      </c>
      <c r="H14" s="191">
        <f t="shared" si="2"/>
        <v>0</v>
      </c>
      <c r="I14" s="191">
        <f t="shared" si="2"/>
        <v>0</v>
      </c>
      <c r="J14" s="191">
        <f t="shared" si="2"/>
        <v>0</v>
      </c>
      <c r="K14" s="191">
        <f t="shared" si="2"/>
        <v>0</v>
      </c>
      <c r="L14" s="191">
        <f t="shared" si="2"/>
        <v>0</v>
      </c>
      <c r="M14" s="191">
        <f t="shared" si="2"/>
        <v>0</v>
      </c>
      <c r="N14" s="191">
        <f t="shared" si="2"/>
        <v>0</v>
      </c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s="148" customFormat="1" ht="37.5" customHeight="1" x14ac:dyDescent="0.25">
      <c r="A15" s="196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32.25" customHeight="1" x14ac:dyDescent="0.25"/>
  </sheetData>
  <mergeCells count="3">
    <mergeCell ref="A2:N2"/>
    <mergeCell ref="A3:A5"/>
    <mergeCell ref="B3:B5"/>
  </mergeCells>
  <pageMargins left="0.7" right="0.7" top="0.75" bottom="0.75" header="0.3" footer="0.3"/>
  <pageSetup paperSize="9" scale="73" fitToHeight="0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9">
    <pageSetUpPr fitToPage="1"/>
  </sheetPr>
  <dimension ref="A1:R10"/>
  <sheetViews>
    <sheetView zoomScale="60" zoomScaleNormal="60" workbookViewId="0">
      <selection activeCell="P5" sqref="P5"/>
    </sheetView>
  </sheetViews>
  <sheetFormatPr defaultRowHeight="18" x14ac:dyDescent="0.25"/>
  <cols>
    <col min="2" max="2" width="46.7265625" customWidth="1"/>
    <col min="3" max="3" width="17" customWidth="1"/>
    <col min="4" max="15" width="14.08984375" customWidth="1"/>
    <col min="17" max="17" width="16.54296875" customWidth="1"/>
    <col min="18" max="18" width="16" customWidth="1"/>
  </cols>
  <sheetData>
    <row r="1" spans="1:18" ht="18.75" thickBot="1" x14ac:dyDescent="0.3"/>
    <row r="2" spans="1:18" ht="47.25" customHeight="1" thickBot="1" x14ac:dyDescent="0.3">
      <c r="A2" s="43" t="s">
        <v>45</v>
      </c>
      <c r="B2" s="52" t="s">
        <v>46</v>
      </c>
      <c r="C2" s="63" t="s">
        <v>47</v>
      </c>
      <c r="D2" s="59" t="s">
        <v>17</v>
      </c>
      <c r="E2" s="44" t="s">
        <v>18</v>
      </c>
      <c r="F2" s="44" t="s">
        <v>19</v>
      </c>
      <c r="G2" s="44" t="s">
        <v>20</v>
      </c>
      <c r="H2" s="44" t="s">
        <v>21</v>
      </c>
      <c r="I2" s="44" t="s">
        <v>22</v>
      </c>
      <c r="J2" s="44" t="s">
        <v>23</v>
      </c>
      <c r="K2" s="44" t="s">
        <v>24</v>
      </c>
      <c r="L2" s="44" t="s">
        <v>25</v>
      </c>
      <c r="M2" s="44" t="s">
        <v>26</v>
      </c>
      <c r="N2" s="44" t="s">
        <v>27</v>
      </c>
      <c r="O2" s="45" t="s">
        <v>28</v>
      </c>
    </row>
    <row r="3" spans="1:18" ht="47.25" customHeight="1" x14ac:dyDescent="0.25">
      <c r="A3" s="47">
        <v>1</v>
      </c>
      <c r="B3" s="53" t="s">
        <v>48</v>
      </c>
      <c r="C3" s="64" t="e">
        <f>#REF!</f>
        <v>#REF!</v>
      </c>
      <c r="D3" s="60" t="e">
        <f>#REF!</f>
        <v>#REF!</v>
      </c>
      <c r="E3" s="48" t="e">
        <f>#REF!</f>
        <v>#REF!</v>
      </c>
      <c r="F3" s="48" t="e">
        <f>#REF!</f>
        <v>#REF!</v>
      </c>
      <c r="G3" s="48" t="e">
        <f>#REF!</f>
        <v>#REF!</v>
      </c>
      <c r="H3" s="48" t="e">
        <f>#REF!</f>
        <v>#REF!</v>
      </c>
      <c r="I3" s="48" t="e">
        <f>#REF!</f>
        <v>#REF!</v>
      </c>
      <c r="J3" s="48" t="e">
        <f>#REF!</f>
        <v>#REF!</v>
      </c>
      <c r="K3" s="48" t="e">
        <f>#REF!</f>
        <v>#REF!</v>
      </c>
      <c r="L3" s="48" t="e">
        <f>#REF!</f>
        <v>#REF!</v>
      </c>
      <c r="M3" s="48" t="e">
        <f>#REF!</f>
        <v>#REF!</v>
      </c>
      <c r="N3" s="48" t="e">
        <f>#REF!</f>
        <v>#REF!</v>
      </c>
      <c r="O3" s="49" t="e">
        <f>#REF!</f>
        <v>#REF!</v>
      </c>
      <c r="Q3" s="38" t="e">
        <f>SUM(D3:O3)</f>
        <v>#REF!</v>
      </c>
      <c r="R3" s="38" t="e">
        <f>Q3-C3</f>
        <v>#REF!</v>
      </c>
    </row>
    <row r="4" spans="1:18" ht="47.25" customHeight="1" x14ac:dyDescent="0.25">
      <c r="A4" s="40">
        <v>2</v>
      </c>
      <c r="B4" s="54" t="s">
        <v>49</v>
      </c>
      <c r="C4" s="65" t="e">
        <f>#REF!</f>
        <v>#REF!</v>
      </c>
      <c r="D4" s="61" t="e">
        <f>#REF!</f>
        <v>#REF!</v>
      </c>
      <c r="E4" s="39" t="e">
        <f>#REF!</f>
        <v>#REF!</v>
      </c>
      <c r="F4" s="39" t="e">
        <f>#REF!</f>
        <v>#REF!</v>
      </c>
      <c r="G4" s="39" t="e">
        <f>#REF!</f>
        <v>#REF!</v>
      </c>
      <c r="H4" s="39" t="e">
        <f>#REF!</f>
        <v>#REF!</v>
      </c>
      <c r="I4" s="39" t="e">
        <f>#REF!</f>
        <v>#REF!</v>
      </c>
      <c r="J4" s="39" t="e">
        <f>#REF!</f>
        <v>#REF!</v>
      </c>
      <c r="K4" s="39" t="e">
        <f>#REF!</f>
        <v>#REF!</v>
      </c>
      <c r="L4" s="39" t="e">
        <f>#REF!</f>
        <v>#REF!</v>
      </c>
      <c r="M4" s="39" t="e">
        <f>#REF!</f>
        <v>#REF!</v>
      </c>
      <c r="N4" s="39" t="e">
        <f>#REF!</f>
        <v>#REF!</v>
      </c>
      <c r="O4" s="41" t="e">
        <f>#REF!</f>
        <v>#REF!</v>
      </c>
      <c r="Q4" s="38" t="e">
        <f t="shared" ref="Q4:Q9" si="0">SUM(D4:O4)</f>
        <v>#REF!</v>
      </c>
      <c r="R4" s="38" t="e">
        <f t="shared" ref="R4:R9" si="1">Q4-C4</f>
        <v>#REF!</v>
      </c>
    </row>
    <row r="5" spans="1:18" ht="47.25" customHeight="1" x14ac:dyDescent="0.25">
      <c r="A5" s="40">
        <v>3</v>
      </c>
      <c r="B5" s="54" t="s">
        <v>50</v>
      </c>
      <c r="C5" s="65" t="e">
        <f>#REF!</f>
        <v>#REF!</v>
      </c>
      <c r="D5" s="61" t="e">
        <f>#REF!</f>
        <v>#REF!</v>
      </c>
      <c r="E5" s="39" t="e">
        <f>#REF!</f>
        <v>#REF!</v>
      </c>
      <c r="F5" s="39" t="e">
        <f>#REF!</f>
        <v>#REF!</v>
      </c>
      <c r="G5" s="39" t="e">
        <f>#REF!</f>
        <v>#REF!</v>
      </c>
      <c r="H5" s="39" t="e">
        <f>#REF!</f>
        <v>#REF!</v>
      </c>
      <c r="I5" s="39" t="e">
        <f>#REF!</f>
        <v>#REF!</v>
      </c>
      <c r="J5" s="39" t="e">
        <f>#REF!</f>
        <v>#REF!</v>
      </c>
      <c r="K5" s="39" t="e">
        <f>#REF!</f>
        <v>#REF!</v>
      </c>
      <c r="L5" s="39" t="e">
        <f>#REF!</f>
        <v>#REF!</v>
      </c>
      <c r="M5" s="39" t="e">
        <f>#REF!</f>
        <v>#REF!</v>
      </c>
      <c r="N5" s="39" t="e">
        <f>#REF!</f>
        <v>#REF!</v>
      </c>
      <c r="O5" s="41" t="e">
        <f>#REF!</f>
        <v>#REF!</v>
      </c>
      <c r="Q5" s="38" t="e">
        <f t="shared" si="0"/>
        <v>#REF!</v>
      </c>
      <c r="R5" s="38" t="e">
        <f t="shared" si="1"/>
        <v>#REF!</v>
      </c>
    </row>
    <row r="6" spans="1:18" ht="47.25" customHeight="1" x14ac:dyDescent="0.25">
      <c r="A6" s="40">
        <v>4</v>
      </c>
      <c r="B6" s="55" t="s">
        <v>51</v>
      </c>
      <c r="C6" s="65" t="e">
        <f>#REF!</f>
        <v>#REF!</v>
      </c>
      <c r="D6" s="61" t="e">
        <f>#REF!</f>
        <v>#REF!</v>
      </c>
      <c r="E6" s="39" t="e">
        <f>#REF!</f>
        <v>#REF!</v>
      </c>
      <c r="F6" s="39" t="e">
        <f>#REF!</f>
        <v>#REF!</v>
      </c>
      <c r="G6" s="39" t="e">
        <f>#REF!</f>
        <v>#REF!</v>
      </c>
      <c r="H6" s="39" t="e">
        <f>#REF!</f>
        <v>#REF!</v>
      </c>
      <c r="I6" s="39" t="e">
        <f>#REF!</f>
        <v>#REF!</v>
      </c>
      <c r="J6" s="39" t="e">
        <f>#REF!</f>
        <v>#REF!</v>
      </c>
      <c r="K6" s="39" t="e">
        <f>#REF!</f>
        <v>#REF!</v>
      </c>
      <c r="L6" s="39" t="e">
        <f>#REF!</f>
        <v>#REF!</v>
      </c>
      <c r="M6" s="39" t="e">
        <f>#REF!</f>
        <v>#REF!</v>
      </c>
      <c r="N6" s="39" t="e">
        <f>#REF!</f>
        <v>#REF!</v>
      </c>
      <c r="O6" s="41" t="e">
        <f>#REF!</f>
        <v>#REF!</v>
      </c>
      <c r="Q6" s="38" t="e">
        <f t="shared" si="0"/>
        <v>#REF!</v>
      </c>
      <c r="R6" s="38" t="e">
        <f t="shared" si="1"/>
        <v>#REF!</v>
      </c>
    </row>
    <row r="7" spans="1:18" ht="47.25" customHeight="1" x14ac:dyDescent="0.25">
      <c r="A7" s="40">
        <v>5</v>
      </c>
      <c r="B7" s="56" t="s">
        <v>52</v>
      </c>
      <c r="C7" s="65" t="e">
        <f>#REF!</f>
        <v>#REF!</v>
      </c>
      <c r="D7" s="61" t="e">
        <f>#REF!</f>
        <v>#REF!</v>
      </c>
      <c r="E7" s="39" t="e">
        <f>#REF!</f>
        <v>#REF!</v>
      </c>
      <c r="F7" s="39" t="e">
        <f>#REF!</f>
        <v>#REF!</v>
      </c>
      <c r="G7" s="39" t="e">
        <f>#REF!</f>
        <v>#REF!</v>
      </c>
      <c r="H7" s="39" t="e">
        <f>#REF!</f>
        <v>#REF!</v>
      </c>
      <c r="I7" s="39" t="e">
        <f>#REF!</f>
        <v>#REF!</v>
      </c>
      <c r="J7" s="39" t="e">
        <f>#REF!</f>
        <v>#REF!</v>
      </c>
      <c r="K7" s="39" t="e">
        <f>#REF!</f>
        <v>#REF!</v>
      </c>
      <c r="L7" s="39" t="e">
        <f>#REF!</f>
        <v>#REF!</v>
      </c>
      <c r="M7" s="39" t="e">
        <f>#REF!</f>
        <v>#REF!</v>
      </c>
      <c r="N7" s="39" t="e">
        <f>#REF!</f>
        <v>#REF!</v>
      </c>
      <c r="O7" s="41" t="e">
        <f>#REF!</f>
        <v>#REF!</v>
      </c>
      <c r="Q7" s="38" t="e">
        <f t="shared" si="0"/>
        <v>#REF!</v>
      </c>
      <c r="R7" s="38" t="e">
        <f t="shared" si="1"/>
        <v>#REF!</v>
      </c>
    </row>
    <row r="8" spans="1:18" ht="47.25" customHeight="1" x14ac:dyDescent="0.25">
      <c r="A8" s="40">
        <v>6</v>
      </c>
      <c r="B8" s="54" t="s">
        <v>53</v>
      </c>
      <c r="C8" s="65" t="e">
        <f>#REF!</f>
        <v>#REF!</v>
      </c>
      <c r="D8" s="61" t="e">
        <f>#REF!</f>
        <v>#REF!</v>
      </c>
      <c r="E8" s="39" t="e">
        <f>#REF!</f>
        <v>#REF!</v>
      </c>
      <c r="F8" s="39" t="e">
        <f>#REF!</f>
        <v>#REF!</v>
      </c>
      <c r="G8" s="39" t="e">
        <f>#REF!</f>
        <v>#REF!</v>
      </c>
      <c r="H8" s="39" t="e">
        <f>#REF!</f>
        <v>#REF!</v>
      </c>
      <c r="I8" s="39" t="e">
        <f>#REF!</f>
        <v>#REF!</v>
      </c>
      <c r="J8" s="39" t="e">
        <f>#REF!</f>
        <v>#REF!</v>
      </c>
      <c r="K8" s="39" t="e">
        <f>#REF!</f>
        <v>#REF!</v>
      </c>
      <c r="L8" s="39" t="e">
        <f>#REF!</f>
        <v>#REF!</v>
      </c>
      <c r="M8" s="39" t="e">
        <f>#REF!</f>
        <v>#REF!</v>
      </c>
      <c r="N8" s="39" t="e">
        <f>#REF!</f>
        <v>#REF!</v>
      </c>
      <c r="O8" s="41" t="e">
        <f>#REF!</f>
        <v>#REF!</v>
      </c>
      <c r="Q8" s="38" t="e">
        <f t="shared" si="0"/>
        <v>#REF!</v>
      </c>
      <c r="R8" s="38" t="e">
        <f t="shared" si="1"/>
        <v>#REF!</v>
      </c>
    </row>
    <row r="9" spans="1:18" ht="47.25" customHeight="1" thickBot="1" x14ac:dyDescent="0.3">
      <c r="A9" s="42">
        <v>7</v>
      </c>
      <c r="B9" s="57" t="s">
        <v>54</v>
      </c>
      <c r="C9" s="66" t="e">
        <f>#REF!</f>
        <v>#REF!</v>
      </c>
      <c r="D9" s="62" t="e">
        <f>#REF!</f>
        <v>#REF!</v>
      </c>
      <c r="E9" s="50" t="e">
        <f>#REF!</f>
        <v>#REF!</v>
      </c>
      <c r="F9" s="50" t="e">
        <f>#REF!</f>
        <v>#REF!</v>
      </c>
      <c r="G9" s="50" t="e">
        <f>#REF!</f>
        <v>#REF!</v>
      </c>
      <c r="H9" s="50" t="e">
        <f>#REF!</f>
        <v>#REF!</v>
      </c>
      <c r="I9" s="50" t="e">
        <f>#REF!</f>
        <v>#REF!</v>
      </c>
      <c r="J9" s="50" t="e">
        <f>#REF!</f>
        <v>#REF!</v>
      </c>
      <c r="K9" s="50" t="e">
        <f>#REF!</f>
        <v>#REF!</v>
      </c>
      <c r="L9" s="50" t="e">
        <f>#REF!</f>
        <v>#REF!</v>
      </c>
      <c r="M9" s="50" t="e">
        <f>#REF!</f>
        <v>#REF!</v>
      </c>
      <c r="N9" s="50" t="e">
        <f>#REF!</f>
        <v>#REF!</v>
      </c>
      <c r="O9" s="51" t="e">
        <f>#REF!</f>
        <v>#REF!</v>
      </c>
      <c r="Q9" s="38" t="e">
        <f t="shared" si="0"/>
        <v>#REF!</v>
      </c>
      <c r="R9" s="38" t="e">
        <f t="shared" si="1"/>
        <v>#REF!</v>
      </c>
    </row>
    <row r="10" spans="1:18" ht="47.25" customHeight="1" thickBot="1" x14ac:dyDescent="0.3">
      <c r="A10" s="46">
        <v>8</v>
      </c>
      <c r="B10" s="58" t="s">
        <v>55</v>
      </c>
      <c r="C10" s="67" t="e">
        <f>SUM(D10:O10)</f>
        <v>#REF!</v>
      </c>
      <c r="D10" s="68" t="e">
        <f>SUM(D3:D9)</f>
        <v>#REF!</v>
      </c>
      <c r="E10" s="69" t="e">
        <f t="shared" ref="E10:O10" si="2">SUM(E3:E9)</f>
        <v>#REF!</v>
      </c>
      <c r="F10" s="69" t="e">
        <f t="shared" si="2"/>
        <v>#REF!</v>
      </c>
      <c r="G10" s="69" t="e">
        <f t="shared" si="2"/>
        <v>#REF!</v>
      </c>
      <c r="H10" s="69" t="e">
        <f t="shared" si="2"/>
        <v>#REF!</v>
      </c>
      <c r="I10" s="69" t="e">
        <f t="shared" si="2"/>
        <v>#REF!</v>
      </c>
      <c r="J10" s="69" t="e">
        <f t="shared" si="2"/>
        <v>#REF!</v>
      </c>
      <c r="K10" s="69" t="e">
        <f t="shared" si="2"/>
        <v>#REF!</v>
      </c>
      <c r="L10" s="69" t="e">
        <f t="shared" si="2"/>
        <v>#REF!</v>
      </c>
      <c r="M10" s="69" t="e">
        <f t="shared" si="2"/>
        <v>#REF!</v>
      </c>
      <c r="N10" s="69" t="e">
        <f t="shared" si="2"/>
        <v>#REF!</v>
      </c>
      <c r="O10" s="70" t="e">
        <f t="shared" si="2"/>
        <v>#REF!</v>
      </c>
    </row>
  </sheetData>
  <pageMargins left="0.7" right="0.7" top="0.75" bottom="0.75" header="0.3" footer="0.3"/>
  <pageSetup paperSize="8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0">
    <pageSetUpPr fitToPage="1"/>
  </sheetPr>
  <dimension ref="A1:O61"/>
  <sheetViews>
    <sheetView showZeros="0" topLeftCell="A7" workbookViewId="0">
      <selection activeCell="E6" sqref="E6"/>
    </sheetView>
  </sheetViews>
  <sheetFormatPr defaultColWidth="8.7265625" defaultRowHeight="18.75" x14ac:dyDescent="0.3"/>
  <cols>
    <col min="1" max="1" width="3.7265625" style="1" customWidth="1"/>
    <col min="2" max="2" width="29.6328125" style="1" customWidth="1"/>
    <col min="3" max="16384" width="8.7265625" style="1"/>
  </cols>
  <sheetData>
    <row r="1" spans="1:15" ht="115.5" customHeight="1" x14ac:dyDescent="0.3">
      <c r="I1" s="308" t="s">
        <v>56</v>
      </c>
      <c r="J1" s="308"/>
      <c r="K1" s="308"/>
      <c r="L1" s="308"/>
      <c r="M1" s="308"/>
    </row>
    <row r="2" spans="1:15" ht="36" customHeight="1" thickBot="1" x14ac:dyDescent="0.35">
      <c r="B2" s="307" t="s">
        <v>57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5" ht="19.5" thickBot="1" x14ac:dyDescent="0.35">
      <c r="A3" s="75"/>
      <c r="B3" s="309" t="s">
        <v>58</v>
      </c>
      <c r="C3" s="311" t="s">
        <v>59</v>
      </c>
      <c r="D3" s="312"/>
      <c r="E3" s="312"/>
      <c r="F3" s="312"/>
      <c r="G3" s="312"/>
      <c r="H3" s="312"/>
      <c r="I3" s="312"/>
      <c r="J3" s="312"/>
      <c r="K3" s="312"/>
      <c r="L3" s="312"/>
      <c r="M3" s="313"/>
    </row>
    <row r="4" spans="1:15" ht="19.5" thickBot="1" x14ac:dyDescent="0.35">
      <c r="A4" s="76"/>
      <c r="B4" s="310"/>
      <c r="C4" s="77" t="s">
        <v>47</v>
      </c>
      <c r="D4" s="78" t="s">
        <v>19</v>
      </c>
      <c r="E4" s="79" t="s">
        <v>20</v>
      </c>
      <c r="F4" s="79" t="s">
        <v>21</v>
      </c>
      <c r="G4" s="79" t="s">
        <v>22</v>
      </c>
      <c r="H4" s="79" t="s">
        <v>23</v>
      </c>
      <c r="I4" s="79" t="s">
        <v>24</v>
      </c>
      <c r="J4" s="79" t="s">
        <v>25</v>
      </c>
      <c r="K4" s="79" t="s">
        <v>26</v>
      </c>
      <c r="L4" s="79" t="s">
        <v>27</v>
      </c>
      <c r="M4" s="80" t="s">
        <v>28</v>
      </c>
    </row>
    <row r="5" spans="1:15" ht="24" customHeight="1" x14ac:dyDescent="0.3">
      <c r="A5" s="81"/>
      <c r="B5" s="72" t="s">
        <v>60</v>
      </c>
      <c r="C5" s="82"/>
      <c r="D5" s="83"/>
      <c r="E5" s="84"/>
      <c r="F5" s="84"/>
      <c r="G5" s="84"/>
      <c r="H5" s="84"/>
      <c r="I5" s="84"/>
      <c r="J5" s="84"/>
      <c r="K5" s="84"/>
      <c r="L5" s="84"/>
      <c r="M5" s="85"/>
    </row>
    <row r="6" spans="1:15" x14ac:dyDescent="0.3">
      <c r="A6" s="86">
        <v>1</v>
      </c>
      <c r="B6" s="87" t="s">
        <v>61</v>
      </c>
      <c r="C6" s="88">
        <v>61</v>
      </c>
      <c r="D6" s="89">
        <v>36</v>
      </c>
      <c r="E6" s="2">
        <v>25</v>
      </c>
      <c r="F6" s="2"/>
      <c r="G6" s="2"/>
      <c r="H6" s="2"/>
      <c r="I6" s="2"/>
      <c r="J6" s="2"/>
      <c r="K6" s="2"/>
      <c r="L6" s="2"/>
      <c r="M6" s="90"/>
      <c r="O6" s="1">
        <f>SUM(D6:M6)-C6</f>
        <v>0</v>
      </c>
    </row>
    <row r="7" spans="1:15" x14ac:dyDescent="0.3">
      <c r="A7" s="86">
        <f>A6+1</f>
        <v>2</v>
      </c>
      <c r="B7" s="87" t="s">
        <v>62</v>
      </c>
      <c r="C7" s="88">
        <v>102</v>
      </c>
      <c r="D7" s="89">
        <v>0</v>
      </c>
      <c r="E7" s="2">
        <v>0</v>
      </c>
      <c r="F7" s="2">
        <v>0</v>
      </c>
      <c r="G7" s="2">
        <v>0</v>
      </c>
      <c r="H7" s="2">
        <v>17</v>
      </c>
      <c r="I7" s="2">
        <v>17</v>
      </c>
      <c r="J7" s="2">
        <v>26</v>
      </c>
      <c r="K7" s="2">
        <v>4</v>
      </c>
      <c r="L7" s="2">
        <v>20</v>
      </c>
      <c r="M7" s="90">
        <v>18</v>
      </c>
      <c r="O7" s="1">
        <f t="shared" ref="O7:O43" si="0">SUM(D7:M7)-C7</f>
        <v>0</v>
      </c>
    </row>
    <row r="8" spans="1:15" x14ac:dyDescent="0.3">
      <c r="A8" s="86">
        <f>A7+1</f>
        <v>3</v>
      </c>
      <c r="B8" s="87" t="s">
        <v>63</v>
      </c>
      <c r="C8" s="88">
        <v>258</v>
      </c>
      <c r="D8" s="89">
        <v>0</v>
      </c>
      <c r="E8" s="2">
        <v>0</v>
      </c>
      <c r="F8" s="2">
        <v>0</v>
      </c>
      <c r="G8" s="2">
        <v>21</v>
      </c>
      <c r="H8" s="2">
        <v>51</v>
      </c>
      <c r="I8" s="2">
        <v>42</v>
      </c>
      <c r="J8" s="2">
        <v>68</v>
      </c>
      <c r="K8" s="2">
        <v>26</v>
      </c>
      <c r="L8" s="2">
        <v>17</v>
      </c>
      <c r="M8" s="90">
        <v>33</v>
      </c>
      <c r="N8" s="1">
        <v>0</v>
      </c>
      <c r="O8" s="1">
        <f t="shared" si="0"/>
        <v>0</v>
      </c>
    </row>
    <row r="9" spans="1:15" x14ac:dyDescent="0.3">
      <c r="A9" s="86">
        <f>A8+1</f>
        <v>4</v>
      </c>
      <c r="B9" s="87" t="s">
        <v>64</v>
      </c>
      <c r="C9" s="88">
        <f>25+21</f>
        <v>46</v>
      </c>
      <c r="D9" s="89"/>
      <c r="E9" s="2"/>
      <c r="F9" s="2"/>
      <c r="G9" s="2"/>
      <c r="H9" s="2"/>
      <c r="I9" s="2"/>
      <c r="J9" s="2"/>
      <c r="K9" s="2">
        <v>11</v>
      </c>
      <c r="L9" s="2">
        <v>18</v>
      </c>
      <c r="M9" s="90">
        <v>17</v>
      </c>
      <c r="O9" s="1">
        <f t="shared" si="0"/>
        <v>0</v>
      </c>
    </row>
    <row r="10" spans="1:15" ht="31.5" x14ac:dyDescent="0.3">
      <c r="A10" s="86"/>
      <c r="B10" s="73" t="s">
        <v>65</v>
      </c>
      <c r="C10" s="88"/>
      <c r="D10" s="89"/>
      <c r="E10" s="2"/>
      <c r="F10" s="2"/>
      <c r="G10" s="2"/>
      <c r="H10" s="2"/>
      <c r="I10" s="2"/>
      <c r="J10" s="2"/>
      <c r="K10" s="2"/>
      <c r="L10" s="2"/>
      <c r="M10" s="90"/>
      <c r="O10" s="1">
        <f t="shared" si="0"/>
        <v>0</v>
      </c>
    </row>
    <row r="11" spans="1:15" x14ac:dyDescent="0.3">
      <c r="A11" s="86">
        <f>A9+1</f>
        <v>5</v>
      </c>
      <c r="B11" s="87" t="s">
        <v>66</v>
      </c>
      <c r="C11" s="88">
        <v>13</v>
      </c>
      <c r="D11" s="89"/>
      <c r="E11" s="2"/>
      <c r="F11" s="2"/>
      <c r="G11" s="2"/>
      <c r="H11" s="2">
        <v>13</v>
      </c>
      <c r="I11" s="2"/>
      <c r="J11" s="2"/>
      <c r="K11" s="2"/>
      <c r="L11" s="2"/>
      <c r="M11" s="90"/>
      <c r="O11" s="1">
        <f t="shared" si="0"/>
        <v>0</v>
      </c>
    </row>
    <row r="12" spans="1:15" x14ac:dyDescent="0.3">
      <c r="A12" s="86">
        <f>A11+1</f>
        <v>6</v>
      </c>
      <c r="B12" s="87" t="s">
        <v>67</v>
      </c>
      <c r="C12" s="88">
        <v>12</v>
      </c>
      <c r="D12" s="89">
        <v>12</v>
      </c>
      <c r="E12" s="2"/>
      <c r="F12" s="2"/>
      <c r="G12" s="2"/>
      <c r="H12" s="2"/>
      <c r="I12" s="2"/>
      <c r="J12" s="2"/>
      <c r="K12" s="2"/>
      <c r="L12" s="2"/>
      <c r="M12" s="90"/>
      <c r="O12" s="1">
        <f t="shared" si="0"/>
        <v>0</v>
      </c>
    </row>
    <row r="13" spans="1:15" x14ac:dyDescent="0.3">
      <c r="A13" s="86">
        <f>A12+1</f>
        <v>7</v>
      </c>
      <c r="B13" s="87" t="s">
        <v>68</v>
      </c>
      <c r="C13" s="88">
        <v>44</v>
      </c>
      <c r="D13" s="89">
        <v>10</v>
      </c>
      <c r="E13" s="2">
        <v>25</v>
      </c>
      <c r="F13" s="2">
        <v>9</v>
      </c>
      <c r="G13" s="2"/>
      <c r="H13" s="2"/>
      <c r="I13" s="2"/>
      <c r="J13" s="2"/>
      <c r="K13" s="2"/>
      <c r="L13" s="2"/>
      <c r="M13" s="90"/>
      <c r="O13" s="1">
        <f t="shared" si="0"/>
        <v>0</v>
      </c>
    </row>
    <row r="14" spans="1:15" x14ac:dyDescent="0.3">
      <c r="A14" s="86">
        <f>A13+1</f>
        <v>8</v>
      </c>
      <c r="B14" s="87" t="s">
        <v>69</v>
      </c>
      <c r="C14" s="88">
        <v>15</v>
      </c>
      <c r="D14" s="89"/>
      <c r="E14" s="2"/>
      <c r="F14" s="2">
        <v>5</v>
      </c>
      <c r="G14" s="2">
        <v>10</v>
      </c>
      <c r="H14" s="2"/>
      <c r="I14" s="2"/>
      <c r="J14" s="2"/>
      <c r="K14" s="2"/>
      <c r="L14" s="2"/>
      <c r="M14" s="90"/>
      <c r="O14" s="1">
        <f t="shared" si="0"/>
        <v>0</v>
      </c>
    </row>
    <row r="15" spans="1:15" ht="31.5" x14ac:dyDescent="0.3">
      <c r="A15" s="86"/>
      <c r="B15" s="73" t="s">
        <v>70</v>
      </c>
      <c r="C15" s="88"/>
      <c r="D15" s="89"/>
      <c r="E15" s="2"/>
      <c r="F15" s="2"/>
      <c r="G15" s="2"/>
      <c r="H15" s="2"/>
      <c r="I15" s="2"/>
      <c r="J15" s="2"/>
      <c r="K15" s="2"/>
      <c r="L15" s="2"/>
      <c r="M15" s="90"/>
      <c r="O15" s="1">
        <f t="shared" si="0"/>
        <v>0</v>
      </c>
    </row>
    <row r="16" spans="1:15" ht="37.5" x14ac:dyDescent="0.3">
      <c r="A16" s="86">
        <f>A14+1</f>
        <v>9</v>
      </c>
      <c r="B16" s="91" t="s">
        <v>71</v>
      </c>
      <c r="C16" s="88">
        <v>32</v>
      </c>
      <c r="D16" s="89"/>
      <c r="E16" s="2"/>
      <c r="F16" s="2"/>
      <c r="G16" s="2"/>
      <c r="H16" s="2"/>
      <c r="I16" s="2"/>
      <c r="J16" s="2"/>
      <c r="K16" s="2"/>
      <c r="L16" s="2"/>
      <c r="M16" s="90">
        <v>32</v>
      </c>
      <c r="O16" s="1">
        <f t="shared" si="0"/>
        <v>0</v>
      </c>
    </row>
    <row r="17" spans="1:15" ht="31.5" x14ac:dyDescent="0.3">
      <c r="A17" s="86"/>
      <c r="B17" s="73" t="s">
        <v>72</v>
      </c>
      <c r="C17" s="88"/>
      <c r="D17" s="89"/>
      <c r="E17" s="2"/>
      <c r="F17" s="2"/>
      <c r="G17" s="2"/>
      <c r="H17" s="2"/>
      <c r="I17" s="2"/>
      <c r="J17" s="2"/>
      <c r="K17" s="2"/>
      <c r="L17" s="2"/>
      <c r="M17" s="90"/>
      <c r="O17" s="1">
        <f t="shared" si="0"/>
        <v>0</v>
      </c>
    </row>
    <row r="18" spans="1:15" x14ac:dyDescent="0.3">
      <c r="A18" s="86">
        <f>A16+1</f>
        <v>10</v>
      </c>
      <c r="B18" s="87" t="s">
        <v>61</v>
      </c>
      <c r="C18" s="88">
        <f>22+9</f>
        <v>31</v>
      </c>
      <c r="D18" s="89"/>
      <c r="E18" s="2">
        <v>3</v>
      </c>
      <c r="F18" s="2">
        <v>6</v>
      </c>
      <c r="G18" s="2"/>
      <c r="H18" s="2"/>
      <c r="I18" s="2">
        <v>11</v>
      </c>
      <c r="J18" s="2">
        <v>11</v>
      </c>
      <c r="K18" s="2"/>
      <c r="L18" s="2"/>
      <c r="M18" s="90"/>
      <c r="O18" s="1">
        <f t="shared" si="0"/>
        <v>0</v>
      </c>
    </row>
    <row r="19" spans="1:15" ht="19.5" thickBot="1" x14ac:dyDescent="0.35">
      <c r="A19" s="92">
        <f>A18+1</f>
        <v>11</v>
      </c>
      <c r="B19" s="93" t="s">
        <v>67</v>
      </c>
      <c r="C19" s="94">
        <f>122+39</f>
        <v>161</v>
      </c>
      <c r="D19" s="78"/>
      <c r="E19" s="79"/>
      <c r="F19" s="79"/>
      <c r="G19" s="79">
        <v>20</v>
      </c>
      <c r="H19" s="79">
        <v>19</v>
      </c>
      <c r="I19" s="79"/>
      <c r="J19" s="79">
        <v>20</v>
      </c>
      <c r="K19" s="79">
        <v>42</v>
      </c>
      <c r="L19" s="79">
        <v>42</v>
      </c>
      <c r="M19" s="80">
        <v>18</v>
      </c>
      <c r="O19" s="1">
        <f t="shared" si="0"/>
        <v>0</v>
      </c>
    </row>
    <row r="20" spans="1:15" ht="36" customHeight="1" thickBot="1" x14ac:dyDescent="0.35">
      <c r="B20" s="307" t="s">
        <v>73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/>
    </row>
    <row r="21" spans="1:15" ht="19.5" thickBot="1" x14ac:dyDescent="0.35">
      <c r="A21" s="75"/>
      <c r="B21" s="314" t="s">
        <v>58</v>
      </c>
      <c r="C21" s="304" t="s">
        <v>59</v>
      </c>
      <c r="D21" s="305"/>
      <c r="E21" s="305"/>
      <c r="F21" s="305"/>
      <c r="G21" s="305"/>
      <c r="H21" s="305"/>
      <c r="I21" s="305"/>
      <c r="J21" s="305"/>
      <c r="K21" s="305"/>
      <c r="L21" s="305"/>
      <c r="M21" s="306"/>
    </row>
    <row r="22" spans="1:15" ht="19.5" thickBot="1" x14ac:dyDescent="0.35">
      <c r="A22" s="76"/>
      <c r="B22" s="310"/>
      <c r="C22" s="95" t="s">
        <v>47</v>
      </c>
      <c r="D22" s="96" t="s">
        <v>19</v>
      </c>
      <c r="E22" s="97" t="s">
        <v>20</v>
      </c>
      <c r="F22" s="97" t="s">
        <v>21</v>
      </c>
      <c r="G22" s="97" t="s">
        <v>22</v>
      </c>
      <c r="H22" s="97" t="s">
        <v>23</v>
      </c>
      <c r="I22" s="97" t="s">
        <v>24</v>
      </c>
      <c r="J22" s="97" t="s">
        <v>25</v>
      </c>
      <c r="K22" s="97" t="s">
        <v>26</v>
      </c>
      <c r="L22" s="97" t="s">
        <v>27</v>
      </c>
      <c r="M22" s="98" t="s">
        <v>28</v>
      </c>
    </row>
    <row r="23" spans="1:15" ht="24" customHeight="1" x14ac:dyDescent="0.3">
      <c r="A23" s="75"/>
      <c r="B23" s="74" t="s">
        <v>74</v>
      </c>
      <c r="C23" s="99"/>
      <c r="D23" s="100"/>
      <c r="E23" s="126"/>
      <c r="F23" s="126"/>
      <c r="G23" s="126"/>
      <c r="H23" s="126"/>
      <c r="I23" s="126"/>
      <c r="J23" s="126"/>
      <c r="K23" s="126"/>
      <c r="L23" s="126"/>
      <c r="M23" s="127"/>
    </row>
    <row r="24" spans="1:15" x14ac:dyDescent="0.3">
      <c r="A24" s="86">
        <v>1</v>
      </c>
      <c r="B24" s="101" t="s">
        <v>63</v>
      </c>
      <c r="C24" s="102">
        <v>107</v>
      </c>
      <c r="D24" s="103">
        <v>48</v>
      </c>
      <c r="E24" s="104">
        <v>48</v>
      </c>
      <c r="F24" s="104">
        <v>11</v>
      </c>
      <c r="G24" s="2"/>
      <c r="H24" s="2"/>
      <c r="I24" s="2"/>
      <c r="J24" s="2"/>
      <c r="K24" s="2"/>
      <c r="L24" s="2"/>
      <c r="M24" s="90"/>
      <c r="O24" s="1">
        <f t="shared" si="0"/>
        <v>0</v>
      </c>
    </row>
    <row r="25" spans="1:15" x14ac:dyDescent="0.3">
      <c r="A25" s="86">
        <f>A24+1</f>
        <v>2</v>
      </c>
      <c r="B25" s="101" t="s">
        <v>69</v>
      </c>
      <c r="C25" s="102">
        <v>14</v>
      </c>
      <c r="D25" s="103">
        <v>14</v>
      </c>
      <c r="E25" s="104"/>
      <c r="F25" s="104"/>
      <c r="G25" s="2"/>
      <c r="H25" s="2"/>
      <c r="I25" s="2"/>
      <c r="J25" s="2"/>
      <c r="K25" s="2"/>
      <c r="L25" s="2"/>
      <c r="M25" s="90"/>
      <c r="O25" s="1">
        <f t="shared" si="0"/>
        <v>0</v>
      </c>
    </row>
    <row r="26" spans="1:15" ht="31.5" x14ac:dyDescent="0.3">
      <c r="A26" s="105"/>
      <c r="B26" s="71" t="s">
        <v>75</v>
      </c>
      <c r="C26" s="88"/>
      <c r="D26" s="89"/>
      <c r="E26" s="2"/>
      <c r="F26" s="2"/>
      <c r="G26" s="2"/>
      <c r="H26" s="2"/>
      <c r="I26" s="2"/>
      <c r="J26" s="2"/>
      <c r="K26" s="2"/>
      <c r="L26" s="2"/>
      <c r="M26" s="90"/>
    </row>
    <row r="27" spans="1:15" x14ac:dyDescent="0.3">
      <c r="A27" s="86">
        <f>A25+1</f>
        <v>3</v>
      </c>
      <c r="B27" s="101" t="s">
        <v>76</v>
      </c>
      <c r="C27" s="102">
        <v>192</v>
      </c>
      <c r="D27" s="103">
        <v>36</v>
      </c>
      <c r="E27" s="104">
        <v>96</v>
      </c>
      <c r="F27" s="104">
        <v>60</v>
      </c>
      <c r="G27" s="104"/>
      <c r="H27" s="104"/>
      <c r="I27" s="104"/>
      <c r="J27" s="104"/>
      <c r="K27" s="104"/>
      <c r="L27" s="104"/>
      <c r="M27" s="106"/>
      <c r="O27" s="1">
        <f t="shared" si="0"/>
        <v>0</v>
      </c>
    </row>
    <row r="28" spans="1:15" x14ac:dyDescent="0.3">
      <c r="A28" s="86">
        <f>A27+1</f>
        <v>4</v>
      </c>
      <c r="B28" s="101" t="s">
        <v>64</v>
      </c>
      <c r="C28" s="102">
        <v>580</v>
      </c>
      <c r="D28" s="103">
        <f>580/10</f>
        <v>58</v>
      </c>
      <c r="E28" s="104">
        <f>D28</f>
        <v>58</v>
      </c>
      <c r="F28" s="104">
        <f t="shared" ref="F28:M28" si="1">E28</f>
        <v>58</v>
      </c>
      <c r="G28" s="104">
        <f t="shared" si="1"/>
        <v>58</v>
      </c>
      <c r="H28" s="104">
        <f t="shared" si="1"/>
        <v>58</v>
      </c>
      <c r="I28" s="104">
        <f t="shared" si="1"/>
        <v>58</v>
      </c>
      <c r="J28" s="104">
        <f t="shared" si="1"/>
        <v>58</v>
      </c>
      <c r="K28" s="104">
        <f t="shared" si="1"/>
        <v>58</v>
      </c>
      <c r="L28" s="104">
        <f t="shared" si="1"/>
        <v>58</v>
      </c>
      <c r="M28" s="106">
        <f t="shared" si="1"/>
        <v>58</v>
      </c>
      <c r="O28" s="1">
        <f t="shared" si="0"/>
        <v>0</v>
      </c>
    </row>
    <row r="29" spans="1:15" x14ac:dyDescent="0.3">
      <c r="A29" s="86">
        <f t="shared" ref="A29:A34" si="2">A28+1</f>
        <v>5</v>
      </c>
      <c r="B29" s="101" t="s">
        <v>62</v>
      </c>
      <c r="C29" s="102">
        <v>22</v>
      </c>
      <c r="D29" s="103">
        <v>22</v>
      </c>
      <c r="E29" s="104"/>
      <c r="F29" s="104"/>
      <c r="G29" s="104"/>
      <c r="H29" s="104"/>
      <c r="I29" s="104"/>
      <c r="J29" s="104"/>
      <c r="K29" s="104"/>
      <c r="L29" s="104"/>
      <c r="M29" s="106"/>
      <c r="O29" s="1">
        <f t="shared" si="0"/>
        <v>0</v>
      </c>
    </row>
    <row r="30" spans="1:15" x14ac:dyDescent="0.3">
      <c r="A30" s="86">
        <f t="shared" si="2"/>
        <v>6</v>
      </c>
      <c r="B30" s="101" t="s">
        <v>66</v>
      </c>
      <c r="C30" s="102">
        <v>56</v>
      </c>
      <c r="D30" s="103">
        <v>26</v>
      </c>
      <c r="E30" s="104">
        <v>30</v>
      </c>
      <c r="F30" s="104"/>
      <c r="G30" s="104"/>
      <c r="H30" s="104"/>
      <c r="I30" s="104"/>
      <c r="J30" s="104"/>
      <c r="K30" s="104"/>
      <c r="L30" s="104"/>
      <c r="M30" s="106"/>
      <c r="O30" s="1">
        <f t="shared" si="0"/>
        <v>0</v>
      </c>
    </row>
    <row r="31" spans="1:15" x14ac:dyDescent="0.3">
      <c r="A31" s="86">
        <f t="shared" si="2"/>
        <v>7</v>
      </c>
      <c r="B31" s="101" t="s">
        <v>61</v>
      </c>
      <c r="C31" s="102">
        <v>18</v>
      </c>
      <c r="D31" s="103">
        <v>18</v>
      </c>
      <c r="E31" s="104"/>
      <c r="F31" s="104"/>
      <c r="G31" s="104"/>
      <c r="H31" s="104"/>
      <c r="I31" s="104"/>
      <c r="J31" s="104"/>
      <c r="K31" s="104"/>
      <c r="L31" s="104"/>
      <c r="M31" s="106"/>
      <c r="O31" s="1">
        <f t="shared" si="0"/>
        <v>0</v>
      </c>
    </row>
    <row r="32" spans="1:15" x14ac:dyDescent="0.3">
      <c r="A32" s="86">
        <f t="shared" si="2"/>
        <v>8</v>
      </c>
      <c r="B32" s="101" t="s">
        <v>67</v>
      </c>
      <c r="C32" s="102">
        <v>123</v>
      </c>
      <c r="D32" s="103">
        <v>8</v>
      </c>
      <c r="E32" s="104"/>
      <c r="F32" s="104"/>
      <c r="G32" s="104"/>
      <c r="H32" s="104"/>
      <c r="I32" s="104"/>
      <c r="J32" s="104">
        <v>25</v>
      </c>
      <c r="K32" s="104">
        <v>40</v>
      </c>
      <c r="L32" s="104">
        <v>40</v>
      </c>
      <c r="M32" s="106">
        <v>10</v>
      </c>
      <c r="O32" s="1">
        <f t="shared" si="0"/>
        <v>0</v>
      </c>
    </row>
    <row r="33" spans="1:15" x14ac:dyDescent="0.3">
      <c r="A33" s="86">
        <f t="shared" si="2"/>
        <v>9</v>
      </c>
      <c r="B33" s="101" t="s">
        <v>68</v>
      </c>
      <c r="C33" s="102">
        <f>54+61</f>
        <v>115</v>
      </c>
      <c r="D33" s="103">
        <v>30</v>
      </c>
      <c r="E33" s="104">
        <v>40</v>
      </c>
      <c r="F33" s="104">
        <v>40</v>
      </c>
      <c r="G33" s="104">
        <v>5</v>
      </c>
      <c r="H33" s="104"/>
      <c r="I33" s="104"/>
      <c r="J33" s="104"/>
      <c r="K33" s="104"/>
      <c r="L33" s="104"/>
      <c r="M33" s="106"/>
      <c r="O33" s="1">
        <f t="shared" si="0"/>
        <v>0</v>
      </c>
    </row>
    <row r="34" spans="1:15" x14ac:dyDescent="0.3">
      <c r="A34" s="86">
        <f t="shared" si="2"/>
        <v>10</v>
      </c>
      <c r="B34" s="101" t="s">
        <v>63</v>
      </c>
      <c r="C34" s="102">
        <v>22</v>
      </c>
      <c r="D34" s="103">
        <v>22</v>
      </c>
      <c r="E34" s="104"/>
      <c r="F34" s="104"/>
      <c r="G34" s="104"/>
      <c r="H34" s="104"/>
      <c r="I34" s="104"/>
      <c r="J34" s="104"/>
      <c r="K34" s="104"/>
      <c r="L34" s="104"/>
      <c r="M34" s="106"/>
      <c r="O34" s="1">
        <f t="shared" si="0"/>
        <v>0</v>
      </c>
    </row>
    <row r="35" spans="1:15" ht="31.5" x14ac:dyDescent="0.3">
      <c r="A35" s="105"/>
      <c r="B35" s="71" t="s">
        <v>77</v>
      </c>
      <c r="C35" s="88"/>
      <c r="D35" s="89"/>
      <c r="E35" s="2"/>
      <c r="F35" s="2"/>
      <c r="G35" s="2"/>
      <c r="H35" s="2"/>
      <c r="I35" s="2"/>
      <c r="J35" s="2"/>
      <c r="K35" s="2"/>
      <c r="L35" s="2"/>
      <c r="M35" s="90"/>
      <c r="O35" s="1">
        <f t="shared" si="0"/>
        <v>0</v>
      </c>
    </row>
    <row r="36" spans="1:15" x14ac:dyDescent="0.3">
      <c r="A36" s="86">
        <f>A34+1</f>
        <v>11</v>
      </c>
      <c r="B36" s="101" t="s">
        <v>78</v>
      </c>
      <c r="C36" s="88">
        <f>364-17</f>
        <v>347</v>
      </c>
      <c r="D36" s="89">
        <v>59</v>
      </c>
      <c r="E36" s="2">
        <v>58</v>
      </c>
      <c r="F36" s="2">
        <v>58</v>
      </c>
      <c r="G36" s="2">
        <v>55</v>
      </c>
      <c r="H36" s="2">
        <v>32</v>
      </c>
      <c r="I36" s="2">
        <v>32</v>
      </c>
      <c r="J36" s="2">
        <v>32</v>
      </c>
      <c r="K36" s="2">
        <v>21</v>
      </c>
      <c r="L36" s="2"/>
      <c r="M36" s="90"/>
      <c r="N36" s="103"/>
      <c r="O36" s="1">
        <f t="shared" si="0"/>
        <v>0</v>
      </c>
    </row>
    <row r="37" spans="1:15" x14ac:dyDescent="0.3">
      <c r="A37" s="86">
        <f>A36+1</f>
        <v>12</v>
      </c>
      <c r="B37" s="101" t="s">
        <v>79</v>
      </c>
      <c r="C37" s="88">
        <v>16</v>
      </c>
      <c r="D37" s="89"/>
      <c r="E37" s="2"/>
      <c r="F37" s="2"/>
      <c r="G37" s="2">
        <v>16</v>
      </c>
      <c r="H37" s="2"/>
      <c r="I37" s="2"/>
      <c r="J37" s="2"/>
      <c r="K37" s="2"/>
      <c r="L37" s="2"/>
      <c r="M37" s="90"/>
      <c r="N37" s="103"/>
      <c r="O37" s="1">
        <f t="shared" si="0"/>
        <v>0</v>
      </c>
    </row>
    <row r="38" spans="1:15" x14ac:dyDescent="0.3">
      <c r="A38" s="86">
        <f t="shared" ref="A38:A43" si="3">A37+1</f>
        <v>13</v>
      </c>
      <c r="B38" s="101" t="s">
        <v>80</v>
      </c>
      <c r="C38" s="88">
        <f>330-24</f>
        <v>306</v>
      </c>
      <c r="D38" s="89">
        <v>61</v>
      </c>
      <c r="E38" s="2">
        <v>61</v>
      </c>
      <c r="F38" s="2">
        <v>61</v>
      </c>
      <c r="G38" s="2">
        <v>61</v>
      </c>
      <c r="H38" s="2">
        <v>62</v>
      </c>
      <c r="I38" s="2"/>
      <c r="J38" s="2"/>
      <c r="K38" s="2"/>
      <c r="L38" s="2"/>
      <c r="M38" s="90"/>
      <c r="N38" s="103"/>
      <c r="O38" s="1">
        <f t="shared" si="0"/>
        <v>0</v>
      </c>
    </row>
    <row r="39" spans="1:15" x14ac:dyDescent="0.3">
      <c r="A39" s="86">
        <f t="shared" si="3"/>
        <v>14</v>
      </c>
      <c r="B39" s="101" t="s">
        <v>63</v>
      </c>
      <c r="C39" s="88">
        <v>39</v>
      </c>
      <c r="D39" s="89">
        <v>20</v>
      </c>
      <c r="E39" s="2">
        <v>19</v>
      </c>
      <c r="F39" s="2"/>
      <c r="G39" s="2"/>
      <c r="H39" s="2"/>
      <c r="I39" s="2"/>
      <c r="J39" s="2"/>
      <c r="K39" s="2"/>
      <c r="L39" s="2"/>
      <c r="M39" s="90"/>
      <c r="N39" s="103"/>
      <c r="O39" s="1">
        <f t="shared" si="0"/>
        <v>0</v>
      </c>
    </row>
    <row r="40" spans="1:15" x14ac:dyDescent="0.3">
      <c r="A40" s="86">
        <f t="shared" si="3"/>
        <v>15</v>
      </c>
      <c r="B40" s="101" t="s">
        <v>68</v>
      </c>
      <c r="C40" s="88">
        <v>237</v>
      </c>
      <c r="D40" s="89">
        <v>51</v>
      </c>
      <c r="E40" s="2">
        <v>51</v>
      </c>
      <c r="F40" s="2">
        <v>51</v>
      </c>
      <c r="G40" s="2">
        <v>51</v>
      </c>
      <c r="H40" s="2">
        <v>33</v>
      </c>
      <c r="I40" s="2"/>
      <c r="J40" s="2"/>
      <c r="K40" s="2"/>
      <c r="L40" s="2"/>
      <c r="M40" s="90"/>
      <c r="N40" s="103"/>
      <c r="O40" s="1">
        <f t="shared" si="0"/>
        <v>0</v>
      </c>
    </row>
    <row r="41" spans="1:15" x14ac:dyDescent="0.3">
      <c r="A41" s="86">
        <f t="shared" si="3"/>
        <v>16</v>
      </c>
      <c r="B41" s="101" t="s">
        <v>61</v>
      </c>
      <c r="C41" s="88">
        <v>18</v>
      </c>
      <c r="D41" s="89">
        <v>18</v>
      </c>
      <c r="E41" s="2"/>
      <c r="F41" s="2"/>
      <c r="G41" s="2"/>
      <c r="H41" s="2"/>
      <c r="I41" s="2"/>
      <c r="J41" s="2"/>
      <c r="K41" s="2"/>
      <c r="L41" s="2"/>
      <c r="M41" s="90"/>
      <c r="N41" s="103"/>
      <c r="O41" s="1">
        <f t="shared" si="0"/>
        <v>0</v>
      </c>
    </row>
    <row r="42" spans="1:15" x14ac:dyDescent="0.3">
      <c r="A42" s="86">
        <f t="shared" si="3"/>
        <v>17</v>
      </c>
      <c r="B42" s="101" t="s">
        <v>67</v>
      </c>
      <c r="C42" s="88">
        <v>45</v>
      </c>
      <c r="D42" s="89">
        <v>18</v>
      </c>
      <c r="E42" s="2"/>
      <c r="F42" s="2">
        <v>17</v>
      </c>
      <c r="G42" s="2"/>
      <c r="H42" s="2">
        <v>10</v>
      </c>
      <c r="I42" s="2"/>
      <c r="J42" s="2"/>
      <c r="K42" s="2"/>
      <c r="L42" s="2"/>
      <c r="M42" s="90"/>
      <c r="N42" s="103"/>
      <c r="O42" s="1">
        <f t="shared" si="0"/>
        <v>0</v>
      </c>
    </row>
    <row r="43" spans="1:15" ht="19.5" thickBot="1" x14ac:dyDescent="0.35">
      <c r="A43" s="92">
        <f t="shared" si="3"/>
        <v>18</v>
      </c>
      <c r="B43" s="124" t="s">
        <v>81</v>
      </c>
      <c r="C43" s="94">
        <v>30</v>
      </c>
      <c r="D43" s="78">
        <v>8</v>
      </c>
      <c r="E43" s="79">
        <v>20</v>
      </c>
      <c r="F43" s="79">
        <v>2</v>
      </c>
      <c r="G43" s="79"/>
      <c r="H43" s="79"/>
      <c r="I43" s="79"/>
      <c r="J43" s="79"/>
      <c r="K43" s="79"/>
      <c r="L43" s="79"/>
      <c r="M43" s="80"/>
      <c r="N43" s="107"/>
      <c r="O43" s="1">
        <f t="shared" si="0"/>
        <v>0</v>
      </c>
    </row>
    <row r="45" spans="1:15" ht="36" customHeight="1" thickBot="1" x14ac:dyDescent="0.35">
      <c r="B45" s="307" t="s">
        <v>82</v>
      </c>
      <c r="C45" s="307"/>
      <c r="D45" s="307"/>
      <c r="E45" s="307"/>
      <c r="F45" s="307"/>
      <c r="G45" s="307"/>
      <c r="H45" s="307"/>
      <c r="I45" s="307"/>
      <c r="J45" s="307"/>
      <c r="K45" s="307"/>
      <c r="L45" s="307"/>
    </row>
    <row r="46" spans="1:15" ht="19.5" thickBot="1" x14ac:dyDescent="0.35">
      <c r="A46" s="75"/>
      <c r="B46" s="302" t="s">
        <v>58</v>
      </c>
      <c r="C46" s="304" t="s">
        <v>59</v>
      </c>
      <c r="D46" s="305"/>
      <c r="E46" s="305"/>
      <c r="F46" s="305"/>
      <c r="G46" s="305"/>
      <c r="H46" s="305"/>
      <c r="I46" s="305"/>
      <c r="J46" s="305"/>
      <c r="K46" s="305"/>
      <c r="L46" s="305"/>
      <c r="M46" s="306"/>
    </row>
    <row r="47" spans="1:15" ht="20.25" thickBot="1" x14ac:dyDescent="0.35">
      <c r="A47" s="76"/>
      <c r="B47" s="303"/>
      <c r="C47" s="108" t="s">
        <v>47</v>
      </c>
      <c r="D47" s="96" t="s">
        <v>19</v>
      </c>
      <c r="E47" s="97" t="s">
        <v>20</v>
      </c>
      <c r="F47" s="97" t="s">
        <v>21</v>
      </c>
      <c r="G47" s="97" t="s">
        <v>22</v>
      </c>
      <c r="H47" s="97" t="s">
        <v>23</v>
      </c>
      <c r="I47" s="97" t="s">
        <v>24</v>
      </c>
      <c r="J47" s="97" t="s">
        <v>25</v>
      </c>
      <c r="K47" s="97" t="s">
        <v>26</v>
      </c>
      <c r="L47" s="97" t="s">
        <v>27</v>
      </c>
      <c r="M47" s="98" t="s">
        <v>28</v>
      </c>
    </row>
    <row r="48" spans="1:15" ht="19.5" x14ac:dyDescent="0.35">
      <c r="A48" s="86">
        <v>1</v>
      </c>
      <c r="B48" s="101" t="s">
        <v>67</v>
      </c>
      <c r="C48" s="109">
        <f t="shared" ref="C48:C61" si="4">SUMIF($B$6:$B$43,$B48,C$6:C$43)</f>
        <v>341</v>
      </c>
      <c r="D48" s="125">
        <f t="shared" ref="D48:M48" si="5">SUMIF($B$6:$B$43,$B48,D$6:D$43)</f>
        <v>38</v>
      </c>
      <c r="E48" s="125">
        <f t="shared" si="5"/>
        <v>0</v>
      </c>
      <c r="F48" s="125">
        <f t="shared" si="5"/>
        <v>17</v>
      </c>
      <c r="G48" s="125">
        <f t="shared" si="5"/>
        <v>20</v>
      </c>
      <c r="H48" s="125">
        <f t="shared" si="5"/>
        <v>29</v>
      </c>
      <c r="I48" s="125">
        <f t="shared" si="5"/>
        <v>0</v>
      </c>
      <c r="J48" s="125">
        <f t="shared" si="5"/>
        <v>45</v>
      </c>
      <c r="K48" s="125">
        <f t="shared" si="5"/>
        <v>82</v>
      </c>
      <c r="L48" s="125">
        <f t="shared" si="5"/>
        <v>82</v>
      </c>
      <c r="M48" s="110">
        <f t="shared" si="5"/>
        <v>28</v>
      </c>
    </row>
    <row r="49" spans="1:13" ht="19.5" x14ac:dyDescent="0.35">
      <c r="A49" s="86">
        <f>A48+1</f>
        <v>2</v>
      </c>
      <c r="B49" s="101" t="s">
        <v>68</v>
      </c>
      <c r="C49" s="111">
        <f t="shared" si="4"/>
        <v>396</v>
      </c>
      <c r="D49" s="104">
        <f t="shared" ref="D49:M61" si="6">SUMIF($B$6:$B$43,$B49,D$6:D$43)</f>
        <v>91</v>
      </c>
      <c r="E49" s="104">
        <f t="shared" si="6"/>
        <v>116</v>
      </c>
      <c r="F49" s="104">
        <f t="shared" si="6"/>
        <v>100</v>
      </c>
      <c r="G49" s="104">
        <f t="shared" si="6"/>
        <v>56</v>
      </c>
      <c r="H49" s="104">
        <f t="shared" si="6"/>
        <v>33</v>
      </c>
      <c r="I49" s="104">
        <f t="shared" si="6"/>
        <v>0</v>
      </c>
      <c r="J49" s="104">
        <f t="shared" si="6"/>
        <v>0</v>
      </c>
      <c r="K49" s="104">
        <f t="shared" si="6"/>
        <v>0</v>
      </c>
      <c r="L49" s="104">
        <f t="shared" si="6"/>
        <v>0</v>
      </c>
      <c r="M49" s="106">
        <f t="shared" si="6"/>
        <v>0</v>
      </c>
    </row>
    <row r="50" spans="1:13" ht="19.5" x14ac:dyDescent="0.35">
      <c r="A50" s="86">
        <f t="shared" ref="A50:A61" si="7">A49+1</f>
        <v>3</v>
      </c>
      <c r="B50" s="101" t="s">
        <v>63</v>
      </c>
      <c r="C50" s="111">
        <f t="shared" si="4"/>
        <v>426</v>
      </c>
      <c r="D50" s="104">
        <f t="shared" si="6"/>
        <v>90</v>
      </c>
      <c r="E50" s="104">
        <f t="shared" si="6"/>
        <v>67</v>
      </c>
      <c r="F50" s="104">
        <f t="shared" si="6"/>
        <v>11</v>
      </c>
      <c r="G50" s="104">
        <f t="shared" si="6"/>
        <v>21</v>
      </c>
      <c r="H50" s="104">
        <f t="shared" si="6"/>
        <v>51</v>
      </c>
      <c r="I50" s="104">
        <f t="shared" si="6"/>
        <v>42</v>
      </c>
      <c r="J50" s="104">
        <f t="shared" si="6"/>
        <v>68</v>
      </c>
      <c r="K50" s="104">
        <f t="shared" si="6"/>
        <v>26</v>
      </c>
      <c r="L50" s="104">
        <f t="shared" si="6"/>
        <v>17</v>
      </c>
      <c r="M50" s="106">
        <f t="shared" si="6"/>
        <v>33</v>
      </c>
    </row>
    <row r="51" spans="1:13" ht="19.5" x14ac:dyDescent="0.35">
      <c r="A51" s="86">
        <f t="shared" si="7"/>
        <v>4</v>
      </c>
      <c r="B51" s="101" t="s">
        <v>80</v>
      </c>
      <c r="C51" s="111">
        <f t="shared" si="4"/>
        <v>306</v>
      </c>
      <c r="D51" s="104">
        <f t="shared" si="6"/>
        <v>61</v>
      </c>
      <c r="E51" s="104">
        <f t="shared" si="6"/>
        <v>61</v>
      </c>
      <c r="F51" s="104">
        <f t="shared" si="6"/>
        <v>61</v>
      </c>
      <c r="G51" s="104">
        <f t="shared" si="6"/>
        <v>61</v>
      </c>
      <c r="H51" s="104">
        <f t="shared" si="6"/>
        <v>62</v>
      </c>
      <c r="I51" s="104">
        <f t="shared" si="6"/>
        <v>0</v>
      </c>
      <c r="J51" s="104">
        <f t="shared" si="6"/>
        <v>0</v>
      </c>
      <c r="K51" s="104">
        <f t="shared" si="6"/>
        <v>0</v>
      </c>
      <c r="L51" s="104">
        <f t="shared" si="6"/>
        <v>0</v>
      </c>
      <c r="M51" s="106">
        <f t="shared" si="6"/>
        <v>0</v>
      </c>
    </row>
    <row r="52" spans="1:13" ht="19.5" x14ac:dyDescent="0.35">
      <c r="A52" s="86">
        <f t="shared" si="7"/>
        <v>5</v>
      </c>
      <c r="B52" s="101" t="s">
        <v>81</v>
      </c>
      <c r="C52" s="111">
        <f t="shared" si="4"/>
        <v>30</v>
      </c>
      <c r="D52" s="104">
        <f t="shared" si="6"/>
        <v>8</v>
      </c>
      <c r="E52" s="104">
        <f t="shared" si="6"/>
        <v>20</v>
      </c>
      <c r="F52" s="104">
        <f t="shared" si="6"/>
        <v>2</v>
      </c>
      <c r="G52" s="104">
        <f t="shared" si="6"/>
        <v>0</v>
      </c>
      <c r="H52" s="104">
        <f t="shared" si="6"/>
        <v>0</v>
      </c>
      <c r="I52" s="104">
        <f t="shared" si="6"/>
        <v>0</v>
      </c>
      <c r="J52" s="104">
        <f t="shared" si="6"/>
        <v>0</v>
      </c>
      <c r="K52" s="104">
        <f t="shared" si="6"/>
        <v>0</v>
      </c>
      <c r="L52" s="104">
        <f t="shared" si="6"/>
        <v>0</v>
      </c>
      <c r="M52" s="106">
        <f t="shared" si="6"/>
        <v>0</v>
      </c>
    </row>
    <row r="53" spans="1:13" ht="19.5" x14ac:dyDescent="0.35">
      <c r="A53" s="86">
        <f t="shared" si="7"/>
        <v>6</v>
      </c>
      <c r="B53" s="101" t="s">
        <v>61</v>
      </c>
      <c r="C53" s="111">
        <f t="shared" si="4"/>
        <v>128</v>
      </c>
      <c r="D53" s="104">
        <f t="shared" si="6"/>
        <v>72</v>
      </c>
      <c r="E53" s="104">
        <f t="shared" si="6"/>
        <v>28</v>
      </c>
      <c r="F53" s="104">
        <f t="shared" si="6"/>
        <v>6</v>
      </c>
      <c r="G53" s="104">
        <f t="shared" si="6"/>
        <v>0</v>
      </c>
      <c r="H53" s="104">
        <f t="shared" si="6"/>
        <v>0</v>
      </c>
      <c r="I53" s="104">
        <f t="shared" si="6"/>
        <v>11</v>
      </c>
      <c r="J53" s="104">
        <f t="shared" si="6"/>
        <v>11</v>
      </c>
      <c r="K53" s="104">
        <f t="shared" si="6"/>
        <v>0</v>
      </c>
      <c r="L53" s="104">
        <f t="shared" si="6"/>
        <v>0</v>
      </c>
      <c r="M53" s="106">
        <f t="shared" si="6"/>
        <v>0</v>
      </c>
    </row>
    <row r="54" spans="1:13" ht="19.5" x14ac:dyDescent="0.35">
      <c r="A54" s="86">
        <f t="shared" si="7"/>
        <v>7</v>
      </c>
      <c r="B54" s="101" t="s">
        <v>66</v>
      </c>
      <c r="C54" s="111">
        <f t="shared" si="4"/>
        <v>69</v>
      </c>
      <c r="D54" s="104">
        <f t="shared" si="6"/>
        <v>26</v>
      </c>
      <c r="E54" s="104">
        <f t="shared" si="6"/>
        <v>30</v>
      </c>
      <c r="F54" s="104">
        <f t="shared" si="6"/>
        <v>0</v>
      </c>
      <c r="G54" s="104">
        <f t="shared" si="6"/>
        <v>0</v>
      </c>
      <c r="H54" s="104">
        <f t="shared" si="6"/>
        <v>13</v>
      </c>
      <c r="I54" s="104">
        <f t="shared" si="6"/>
        <v>0</v>
      </c>
      <c r="J54" s="104">
        <f t="shared" si="6"/>
        <v>0</v>
      </c>
      <c r="K54" s="104">
        <f t="shared" si="6"/>
        <v>0</v>
      </c>
      <c r="L54" s="104">
        <f t="shared" si="6"/>
        <v>0</v>
      </c>
      <c r="M54" s="106">
        <f t="shared" si="6"/>
        <v>0</v>
      </c>
    </row>
    <row r="55" spans="1:13" ht="19.5" x14ac:dyDescent="0.35">
      <c r="A55" s="86">
        <f t="shared" si="7"/>
        <v>8</v>
      </c>
      <c r="B55" s="101" t="s">
        <v>62</v>
      </c>
      <c r="C55" s="111">
        <f t="shared" si="4"/>
        <v>124</v>
      </c>
      <c r="D55" s="104">
        <f t="shared" si="6"/>
        <v>22</v>
      </c>
      <c r="E55" s="104">
        <f t="shared" si="6"/>
        <v>0</v>
      </c>
      <c r="F55" s="104">
        <f t="shared" si="6"/>
        <v>0</v>
      </c>
      <c r="G55" s="104">
        <f t="shared" si="6"/>
        <v>0</v>
      </c>
      <c r="H55" s="104">
        <f t="shared" si="6"/>
        <v>17</v>
      </c>
      <c r="I55" s="104">
        <f t="shared" si="6"/>
        <v>17</v>
      </c>
      <c r="J55" s="104">
        <f t="shared" si="6"/>
        <v>26</v>
      </c>
      <c r="K55" s="104">
        <f t="shared" si="6"/>
        <v>4</v>
      </c>
      <c r="L55" s="104">
        <f t="shared" si="6"/>
        <v>20</v>
      </c>
      <c r="M55" s="106">
        <f t="shared" si="6"/>
        <v>18</v>
      </c>
    </row>
    <row r="56" spans="1:13" ht="19.5" x14ac:dyDescent="0.35">
      <c r="A56" s="86">
        <f t="shared" si="7"/>
        <v>9</v>
      </c>
      <c r="B56" s="101" t="s">
        <v>79</v>
      </c>
      <c r="C56" s="111">
        <f t="shared" si="4"/>
        <v>16</v>
      </c>
      <c r="D56" s="104">
        <f t="shared" si="6"/>
        <v>0</v>
      </c>
      <c r="E56" s="104">
        <f t="shared" si="6"/>
        <v>0</v>
      </c>
      <c r="F56" s="104">
        <f t="shared" si="6"/>
        <v>0</v>
      </c>
      <c r="G56" s="104">
        <f t="shared" si="6"/>
        <v>16</v>
      </c>
      <c r="H56" s="104">
        <f t="shared" si="6"/>
        <v>0</v>
      </c>
      <c r="I56" s="104">
        <f t="shared" si="6"/>
        <v>0</v>
      </c>
      <c r="J56" s="104">
        <f t="shared" si="6"/>
        <v>0</v>
      </c>
      <c r="K56" s="104">
        <f t="shared" si="6"/>
        <v>0</v>
      </c>
      <c r="L56" s="104">
        <f t="shared" si="6"/>
        <v>0</v>
      </c>
      <c r="M56" s="106">
        <f t="shared" si="6"/>
        <v>0</v>
      </c>
    </row>
    <row r="57" spans="1:13" ht="19.5" x14ac:dyDescent="0.35">
      <c r="A57" s="86">
        <f t="shared" si="7"/>
        <v>10</v>
      </c>
      <c r="B57" s="101" t="s">
        <v>69</v>
      </c>
      <c r="C57" s="111">
        <f t="shared" si="4"/>
        <v>29</v>
      </c>
      <c r="D57" s="104">
        <f t="shared" si="6"/>
        <v>14</v>
      </c>
      <c r="E57" s="104">
        <f t="shared" si="6"/>
        <v>0</v>
      </c>
      <c r="F57" s="104">
        <f t="shared" si="6"/>
        <v>5</v>
      </c>
      <c r="G57" s="104">
        <f t="shared" si="6"/>
        <v>10</v>
      </c>
      <c r="H57" s="104">
        <f t="shared" si="6"/>
        <v>0</v>
      </c>
      <c r="I57" s="104">
        <f t="shared" si="6"/>
        <v>0</v>
      </c>
      <c r="J57" s="104">
        <f t="shared" si="6"/>
        <v>0</v>
      </c>
      <c r="K57" s="104">
        <f t="shared" si="6"/>
        <v>0</v>
      </c>
      <c r="L57" s="104">
        <f t="shared" si="6"/>
        <v>0</v>
      </c>
      <c r="M57" s="106">
        <f t="shared" si="6"/>
        <v>0</v>
      </c>
    </row>
    <row r="58" spans="1:13" ht="19.5" x14ac:dyDescent="0.35">
      <c r="A58" s="86">
        <f t="shared" si="7"/>
        <v>11</v>
      </c>
      <c r="B58" s="101" t="s">
        <v>64</v>
      </c>
      <c r="C58" s="111">
        <f t="shared" si="4"/>
        <v>626</v>
      </c>
      <c r="D58" s="104">
        <f t="shared" si="6"/>
        <v>58</v>
      </c>
      <c r="E58" s="104">
        <f t="shared" si="6"/>
        <v>58</v>
      </c>
      <c r="F58" s="104">
        <f t="shared" si="6"/>
        <v>58</v>
      </c>
      <c r="G58" s="104">
        <f t="shared" si="6"/>
        <v>58</v>
      </c>
      <c r="H58" s="104">
        <f t="shared" si="6"/>
        <v>58</v>
      </c>
      <c r="I58" s="104">
        <f t="shared" si="6"/>
        <v>58</v>
      </c>
      <c r="J58" s="104">
        <f t="shared" si="6"/>
        <v>58</v>
      </c>
      <c r="K58" s="104">
        <f t="shared" si="6"/>
        <v>69</v>
      </c>
      <c r="L58" s="104">
        <f t="shared" si="6"/>
        <v>76</v>
      </c>
      <c r="M58" s="106">
        <f t="shared" si="6"/>
        <v>75</v>
      </c>
    </row>
    <row r="59" spans="1:13" ht="19.5" x14ac:dyDescent="0.35">
      <c r="A59" s="86">
        <f t="shared" si="7"/>
        <v>12</v>
      </c>
      <c r="B59" s="101" t="s">
        <v>78</v>
      </c>
      <c r="C59" s="111">
        <f t="shared" si="4"/>
        <v>347</v>
      </c>
      <c r="D59" s="104">
        <f t="shared" si="6"/>
        <v>59</v>
      </c>
      <c r="E59" s="104">
        <f t="shared" si="6"/>
        <v>58</v>
      </c>
      <c r="F59" s="104">
        <f t="shared" si="6"/>
        <v>58</v>
      </c>
      <c r="G59" s="104">
        <f t="shared" si="6"/>
        <v>55</v>
      </c>
      <c r="H59" s="104">
        <f t="shared" si="6"/>
        <v>32</v>
      </c>
      <c r="I59" s="104">
        <f t="shared" si="6"/>
        <v>32</v>
      </c>
      <c r="J59" s="104">
        <f t="shared" si="6"/>
        <v>32</v>
      </c>
      <c r="K59" s="104">
        <f t="shared" si="6"/>
        <v>21</v>
      </c>
      <c r="L59" s="104">
        <f t="shared" si="6"/>
        <v>0</v>
      </c>
      <c r="M59" s="106">
        <f t="shared" si="6"/>
        <v>0</v>
      </c>
    </row>
    <row r="60" spans="1:13" ht="19.5" x14ac:dyDescent="0.35">
      <c r="A60" s="86">
        <f t="shared" si="7"/>
        <v>13</v>
      </c>
      <c r="B60" s="101" t="s">
        <v>76</v>
      </c>
      <c r="C60" s="111">
        <f t="shared" si="4"/>
        <v>192</v>
      </c>
      <c r="D60" s="104">
        <f t="shared" si="6"/>
        <v>36</v>
      </c>
      <c r="E60" s="104">
        <f t="shared" si="6"/>
        <v>96</v>
      </c>
      <c r="F60" s="104">
        <f t="shared" si="6"/>
        <v>60</v>
      </c>
      <c r="G60" s="104">
        <f t="shared" si="6"/>
        <v>0</v>
      </c>
      <c r="H60" s="104">
        <f t="shared" si="6"/>
        <v>0</v>
      </c>
      <c r="I60" s="104">
        <f t="shared" si="6"/>
        <v>0</v>
      </c>
      <c r="J60" s="104">
        <f t="shared" si="6"/>
        <v>0</v>
      </c>
      <c r="K60" s="104">
        <f t="shared" si="6"/>
        <v>0</v>
      </c>
      <c r="L60" s="104">
        <f t="shared" si="6"/>
        <v>0</v>
      </c>
      <c r="M60" s="106">
        <f t="shared" si="6"/>
        <v>0</v>
      </c>
    </row>
    <row r="61" spans="1:13" ht="38.25" thickBot="1" x14ac:dyDescent="0.4">
      <c r="A61" s="92">
        <f t="shared" si="7"/>
        <v>14</v>
      </c>
      <c r="B61" s="112" t="s">
        <v>71</v>
      </c>
      <c r="C61" s="113">
        <f t="shared" si="4"/>
        <v>32</v>
      </c>
      <c r="D61" s="114">
        <f t="shared" si="6"/>
        <v>0</v>
      </c>
      <c r="E61" s="114">
        <f t="shared" si="6"/>
        <v>0</v>
      </c>
      <c r="F61" s="114">
        <f t="shared" si="6"/>
        <v>0</v>
      </c>
      <c r="G61" s="114">
        <f t="shared" si="6"/>
        <v>0</v>
      </c>
      <c r="H61" s="114">
        <f t="shared" si="6"/>
        <v>0</v>
      </c>
      <c r="I61" s="114">
        <f t="shared" si="6"/>
        <v>0</v>
      </c>
      <c r="J61" s="114">
        <f t="shared" si="6"/>
        <v>0</v>
      </c>
      <c r="K61" s="114">
        <f t="shared" si="6"/>
        <v>0</v>
      </c>
      <c r="L61" s="114">
        <f t="shared" si="6"/>
        <v>0</v>
      </c>
      <c r="M61" s="115">
        <f t="shared" si="6"/>
        <v>32</v>
      </c>
    </row>
  </sheetData>
  <autoFilter ref="B5:O43" xr:uid="{00000000-0009-0000-0000-000004000000}"/>
  <mergeCells count="10">
    <mergeCell ref="B46:B47"/>
    <mergeCell ref="C46:M46"/>
    <mergeCell ref="B45:L45"/>
    <mergeCell ref="I1:M1"/>
    <mergeCell ref="B3:B4"/>
    <mergeCell ref="C3:M3"/>
    <mergeCell ref="B2:L2"/>
    <mergeCell ref="B20:L20"/>
    <mergeCell ref="B21:B22"/>
    <mergeCell ref="C21:M21"/>
  </mergeCells>
  <conditionalFormatting sqref="O6:O19 O24:O25 O27:O43">
    <cfRule type="cellIs" dxfId="11" priority="1" operator="notEqual">
      <formula>0</formula>
    </cfRule>
  </conditionalFormatting>
  <pageMargins left="0.7" right="0.7" top="0.75" bottom="0.75" header="0.3" footer="0.3"/>
  <pageSetup paperSize="8" scale="73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1"/>
  <dimension ref="A1:AY198"/>
  <sheetViews>
    <sheetView topLeftCell="A172" zoomScale="70" zoomScaleNormal="70" workbookViewId="0">
      <selection activeCell="G1" sqref="G1:I1048576"/>
    </sheetView>
  </sheetViews>
  <sheetFormatPr defaultRowHeight="18" outlineLevelRow="1" outlineLevelCol="1" x14ac:dyDescent="0.25"/>
  <cols>
    <col min="1" max="1" width="5.7265625" customWidth="1"/>
    <col min="2" max="2" width="35.6328125" customWidth="1"/>
    <col min="3" max="3" width="9.1796875" customWidth="1"/>
    <col min="4" max="4" width="13.36328125" customWidth="1"/>
    <col min="5" max="5" width="12.90625" customWidth="1" outlineLevel="1"/>
    <col min="6" max="6" width="14.26953125" customWidth="1"/>
    <col min="7" max="7" width="20.54296875" customWidth="1"/>
    <col min="8" max="8" width="17.7265625" customWidth="1"/>
    <col min="9" max="9" width="13.1796875" customWidth="1"/>
    <col min="10" max="10" width="15.7265625" customWidth="1" outlineLevel="1"/>
    <col min="11" max="11" width="13.1796875" customWidth="1" outlineLevel="1"/>
    <col min="12" max="12" width="15.7265625" customWidth="1" outlineLevel="1"/>
    <col min="13" max="13" width="13.1796875" customWidth="1" outlineLevel="1"/>
    <col min="14" max="14" width="15.7265625" customWidth="1" outlineLevel="1"/>
    <col min="15" max="15" width="13.1796875" customWidth="1" outlineLevel="1"/>
    <col min="16" max="16" width="15.7265625" customWidth="1" outlineLevel="1"/>
    <col min="17" max="17" width="13.1796875" customWidth="1" outlineLevel="1"/>
    <col min="18" max="18" width="15.7265625" customWidth="1" outlineLevel="1"/>
    <col min="19" max="19" width="13.1796875" customWidth="1" outlineLevel="1"/>
    <col min="20" max="20" width="15.7265625" customWidth="1" outlineLevel="1"/>
    <col min="21" max="21" width="13.1796875" customWidth="1" outlineLevel="1"/>
    <col min="22" max="22" width="15.7265625" customWidth="1" outlineLevel="1"/>
    <col min="23" max="23" width="13.1796875" customWidth="1" outlineLevel="1"/>
    <col min="24" max="24" width="15.7265625" customWidth="1" outlineLevel="1"/>
    <col min="25" max="25" width="13.1796875" customWidth="1" outlineLevel="1"/>
    <col min="26" max="26" width="15.7265625" customWidth="1" outlineLevel="1"/>
    <col min="27" max="27" width="13.1796875" customWidth="1" outlineLevel="1" collapsed="1"/>
    <col min="28" max="28" width="15.7265625" customWidth="1" outlineLevel="1"/>
    <col min="29" max="29" width="13.1796875" customWidth="1" outlineLevel="1"/>
    <col min="30" max="30" width="15.7265625" customWidth="1" outlineLevel="1"/>
    <col min="31" max="31" width="13.1796875" customWidth="1"/>
    <col min="32" max="32" width="15.7265625" customWidth="1"/>
    <col min="35" max="35" width="18.7265625" customWidth="1"/>
    <col min="37" max="37" width="17.453125" customWidth="1"/>
  </cols>
  <sheetData>
    <row r="1" spans="1:37" s="3" customFormat="1" ht="21" customHeight="1" x14ac:dyDescent="0.25">
      <c r="A1"/>
      <c r="B1"/>
      <c r="C1"/>
      <c r="D1"/>
      <c r="E1" s="319" t="s">
        <v>33</v>
      </c>
      <c r="F1" s="319" t="s">
        <v>83</v>
      </c>
      <c r="G1" s="323" t="s">
        <v>84</v>
      </c>
      <c r="H1" s="319" t="s">
        <v>34</v>
      </c>
      <c r="I1" s="319" t="s">
        <v>85</v>
      </c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20"/>
      <c r="AI1" s="31"/>
    </row>
    <row r="2" spans="1:37" s="3" customFormat="1" ht="20.25" customHeight="1" x14ac:dyDescent="0.25">
      <c r="A2"/>
      <c r="B2"/>
      <c r="C2"/>
      <c r="D2"/>
      <c r="E2" s="319"/>
      <c r="F2" s="319"/>
      <c r="G2" s="324"/>
      <c r="H2" s="319"/>
      <c r="I2" s="319" t="s">
        <v>4</v>
      </c>
      <c r="J2" s="319"/>
      <c r="K2" s="319" t="s">
        <v>5</v>
      </c>
      <c r="L2" s="319"/>
      <c r="M2" s="319" t="s">
        <v>6</v>
      </c>
      <c r="N2" s="319"/>
      <c r="O2" s="319" t="s">
        <v>7</v>
      </c>
      <c r="P2" s="319"/>
      <c r="Q2" s="319" t="s">
        <v>8</v>
      </c>
      <c r="R2" s="319"/>
      <c r="S2" s="319" t="s">
        <v>9</v>
      </c>
      <c r="T2" s="319"/>
      <c r="U2" s="319" t="s">
        <v>10</v>
      </c>
      <c r="V2" s="319"/>
      <c r="W2" s="319" t="s">
        <v>11</v>
      </c>
      <c r="X2" s="319"/>
      <c r="Y2" s="319" t="s">
        <v>12</v>
      </c>
      <c r="Z2" s="319"/>
      <c r="AA2" s="319" t="s">
        <v>13</v>
      </c>
      <c r="AB2" s="319"/>
      <c r="AC2" s="319" t="s">
        <v>14</v>
      </c>
      <c r="AD2" s="319"/>
      <c r="AE2" s="319" t="s">
        <v>15</v>
      </c>
      <c r="AF2" s="320"/>
      <c r="AI2" s="31"/>
    </row>
    <row r="3" spans="1:37" s="3" customFormat="1" ht="20.25" customHeight="1" x14ac:dyDescent="0.25">
      <c r="A3"/>
      <c r="B3"/>
      <c r="C3"/>
      <c r="D3"/>
      <c r="E3" s="319"/>
      <c r="F3" s="319"/>
      <c r="G3" s="325"/>
      <c r="H3" s="319"/>
      <c r="I3" s="128" t="s">
        <v>16</v>
      </c>
      <c r="J3" s="116" t="s">
        <v>35</v>
      </c>
      <c r="K3" s="128" t="s">
        <v>16</v>
      </c>
      <c r="L3" s="116" t="s">
        <v>35</v>
      </c>
      <c r="M3" s="128" t="s">
        <v>16</v>
      </c>
      <c r="N3" s="116" t="s">
        <v>35</v>
      </c>
      <c r="O3" s="128" t="s">
        <v>16</v>
      </c>
      <c r="P3" s="116" t="s">
        <v>35</v>
      </c>
      <c r="Q3" s="128" t="s">
        <v>16</v>
      </c>
      <c r="R3" s="116" t="s">
        <v>35</v>
      </c>
      <c r="S3" s="128" t="s">
        <v>16</v>
      </c>
      <c r="T3" s="116" t="s">
        <v>35</v>
      </c>
      <c r="U3" s="128" t="s">
        <v>16</v>
      </c>
      <c r="V3" s="116" t="s">
        <v>35</v>
      </c>
      <c r="W3" s="128" t="s">
        <v>16</v>
      </c>
      <c r="X3" s="116" t="s">
        <v>35</v>
      </c>
      <c r="Y3" s="128" t="s">
        <v>16</v>
      </c>
      <c r="Z3" s="116" t="s">
        <v>35</v>
      </c>
      <c r="AA3" s="128" t="s">
        <v>16</v>
      </c>
      <c r="AB3" s="116" t="s">
        <v>35</v>
      </c>
      <c r="AC3" s="128" t="s">
        <v>16</v>
      </c>
      <c r="AD3" s="116" t="s">
        <v>35</v>
      </c>
      <c r="AE3" s="128" t="s">
        <v>16</v>
      </c>
      <c r="AF3" s="33" t="s">
        <v>35</v>
      </c>
      <c r="AI3" s="31"/>
    </row>
    <row r="4" spans="1:37" s="3" customFormat="1" ht="19.5" thickBot="1" x14ac:dyDescent="0.3">
      <c r="A4" s="4">
        <v>1</v>
      </c>
      <c r="B4" s="5">
        <v>2</v>
      </c>
      <c r="C4" s="5">
        <v>3</v>
      </c>
      <c r="D4" s="4">
        <v>4</v>
      </c>
      <c r="E4" s="5">
        <v>5</v>
      </c>
      <c r="F4" s="5">
        <v>6</v>
      </c>
      <c r="G4" s="37">
        <v>7</v>
      </c>
      <c r="H4" s="5">
        <v>8</v>
      </c>
      <c r="I4" s="5">
        <v>23</v>
      </c>
      <c r="J4" s="37">
        <v>24</v>
      </c>
      <c r="K4" s="5">
        <v>25</v>
      </c>
      <c r="L4" s="37">
        <v>26</v>
      </c>
      <c r="M4" s="5">
        <v>27</v>
      </c>
      <c r="N4" s="37">
        <v>28</v>
      </c>
      <c r="O4" s="5">
        <v>29</v>
      </c>
      <c r="P4" s="37">
        <v>30</v>
      </c>
      <c r="Q4" s="5">
        <v>31</v>
      </c>
      <c r="R4" s="37">
        <v>32</v>
      </c>
      <c r="S4" s="5">
        <v>33</v>
      </c>
      <c r="T4" s="37">
        <v>34</v>
      </c>
      <c r="U4" s="5">
        <v>35</v>
      </c>
      <c r="V4" s="37">
        <v>36</v>
      </c>
      <c r="W4" s="5">
        <v>37</v>
      </c>
      <c r="X4" s="37">
        <v>38</v>
      </c>
      <c r="Y4" s="5">
        <v>39</v>
      </c>
      <c r="Z4" s="37">
        <v>40</v>
      </c>
      <c r="AA4" s="5">
        <v>41</v>
      </c>
      <c r="AB4" s="37">
        <v>42</v>
      </c>
      <c r="AC4" s="5">
        <v>43</v>
      </c>
      <c r="AD4" s="37">
        <v>44</v>
      </c>
      <c r="AE4" s="5">
        <v>45</v>
      </c>
      <c r="AF4" s="34">
        <v>46</v>
      </c>
      <c r="AI4" s="31"/>
    </row>
    <row r="5" spans="1:37" s="3" customFormat="1" ht="39.950000000000003" customHeight="1" x14ac:dyDescent="0.25">
      <c r="A5" s="318" t="s">
        <v>86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I5" s="31"/>
    </row>
    <row r="6" spans="1:37" s="12" customFormat="1" ht="18.75" outlineLevel="1" x14ac:dyDescent="0.25">
      <c r="A6" s="6">
        <v>1</v>
      </c>
      <c r="B6" s="7" t="s">
        <v>87</v>
      </c>
      <c r="C6" s="8" t="s">
        <v>30</v>
      </c>
      <c r="D6" s="9">
        <v>67200</v>
      </c>
      <c r="E6" s="8"/>
      <c r="F6" s="10">
        <f>SUM(I6,K6,M6,O6,Q6,S6,U6,W6,Y6,AA6,AC6,AE6)</f>
        <v>26.8</v>
      </c>
      <c r="G6" s="35">
        <f t="shared" ref="G6:G37" si="0">F6*D6</f>
        <v>1800960</v>
      </c>
      <c r="H6" s="9"/>
      <c r="I6" s="10">
        <v>0.28999999999999998</v>
      </c>
      <c r="J6" s="35">
        <f>I6*D6</f>
        <v>19488</v>
      </c>
      <c r="K6" s="11">
        <v>6.98</v>
      </c>
      <c r="L6" s="35">
        <f>K6*D6</f>
        <v>469056</v>
      </c>
      <c r="M6" s="11">
        <v>14.33</v>
      </c>
      <c r="N6" s="35">
        <f>M6*D6</f>
        <v>962976</v>
      </c>
      <c r="O6" s="9">
        <v>5.2</v>
      </c>
      <c r="P6" s="35">
        <f>O6*D6</f>
        <v>349440</v>
      </c>
      <c r="Q6" s="9"/>
      <c r="R6" s="35"/>
      <c r="S6" s="9"/>
      <c r="T6" s="35"/>
      <c r="U6" s="9"/>
      <c r="V6" s="35"/>
      <c r="W6" s="9"/>
      <c r="X6" s="35"/>
      <c r="Y6" s="9"/>
      <c r="Z6" s="35"/>
      <c r="AA6" s="9"/>
      <c r="AB6" s="35"/>
      <c r="AC6" s="9"/>
      <c r="AD6" s="35"/>
      <c r="AE6" s="9"/>
      <c r="AF6" s="35"/>
      <c r="AH6" s="30">
        <f>I6+K6+M6+O6+Q6+S6+U6+W6+Y6+AA6+AC6+AE6</f>
        <v>26.8</v>
      </c>
      <c r="AI6" s="32">
        <f>J6+L6+N6+P6+R6+T6+V6+X6+Z6+AB6+AD6+AF6</f>
        <v>1800960</v>
      </c>
      <c r="AJ6" s="30">
        <f t="shared" ref="AJ6:AJ21" si="1">AH6-F6</f>
        <v>0</v>
      </c>
      <c r="AK6" s="30">
        <f t="shared" ref="AK6:AK21" si="2">AI6-G6</f>
        <v>0</v>
      </c>
    </row>
    <row r="7" spans="1:37" s="12" customFormat="1" ht="18.75" outlineLevel="1" x14ac:dyDescent="0.25">
      <c r="A7" s="6">
        <v>2</v>
      </c>
      <c r="B7" s="7" t="s">
        <v>88</v>
      </c>
      <c r="C7" s="8" t="s">
        <v>30</v>
      </c>
      <c r="D7" s="9">
        <v>69300</v>
      </c>
      <c r="E7" s="8"/>
      <c r="F7" s="10">
        <f t="shared" ref="F7:F70" si="3">SUM(I7,K7,M7,O7,Q7,S7,U7,W7,Y7,AA7,AC7,AE7)</f>
        <v>53.5</v>
      </c>
      <c r="G7" s="35">
        <f t="shared" si="0"/>
        <v>3707550</v>
      </c>
      <c r="H7" s="9"/>
      <c r="I7" s="10">
        <v>4.75</v>
      </c>
      <c r="J7" s="35">
        <f>I7*D7</f>
        <v>329175</v>
      </c>
      <c r="K7" s="11">
        <v>5.83</v>
      </c>
      <c r="L7" s="35">
        <f>K7*D7</f>
        <v>404019</v>
      </c>
      <c r="M7" s="11">
        <v>6.48</v>
      </c>
      <c r="N7" s="35">
        <f>M7*D7</f>
        <v>449064.00000000006</v>
      </c>
      <c r="O7" s="9">
        <v>4.54</v>
      </c>
      <c r="P7" s="35">
        <f>O7*D7</f>
        <v>314622</v>
      </c>
      <c r="Q7" s="9"/>
      <c r="R7" s="35"/>
      <c r="S7" s="9"/>
      <c r="T7" s="35"/>
      <c r="U7" s="9">
        <v>25.97</v>
      </c>
      <c r="V7" s="35">
        <f>U7*D7</f>
        <v>1799721</v>
      </c>
      <c r="W7" s="9">
        <v>2.34</v>
      </c>
      <c r="X7" s="35">
        <f>W7*D7</f>
        <v>162162</v>
      </c>
      <c r="Y7" s="9">
        <v>3.59</v>
      </c>
      <c r="Z7" s="35">
        <f>Y7*D7</f>
        <v>248787</v>
      </c>
      <c r="AA7" s="9"/>
      <c r="AB7" s="35"/>
      <c r="AC7" s="9"/>
      <c r="AD7" s="35"/>
      <c r="AE7" s="9"/>
      <c r="AF7" s="35"/>
      <c r="AH7" s="30">
        <f>I7+K7+M7+O7+Q7+S7+U7+W7+Y7+AA7+AC7+AE7</f>
        <v>53.5</v>
      </c>
      <c r="AI7" s="32">
        <f>J7+L7+N7+P7+R7+T7+V7+X7+Z7+AB7+AD7+AF7</f>
        <v>3707550</v>
      </c>
      <c r="AJ7" s="30">
        <f t="shared" si="1"/>
        <v>0</v>
      </c>
      <c r="AK7" s="30">
        <f t="shared" si="2"/>
        <v>0</v>
      </c>
    </row>
    <row r="8" spans="1:37" s="12" customFormat="1" ht="18.75" outlineLevel="1" x14ac:dyDescent="0.25">
      <c r="A8" s="6">
        <v>3</v>
      </c>
      <c r="B8" s="7" t="s">
        <v>89</v>
      </c>
      <c r="C8" s="8" t="s">
        <v>30</v>
      </c>
      <c r="D8" s="9">
        <v>66000</v>
      </c>
      <c r="E8" s="8"/>
      <c r="F8" s="10">
        <f t="shared" si="3"/>
        <v>3.31</v>
      </c>
      <c r="G8" s="35">
        <f t="shared" si="0"/>
        <v>218460</v>
      </c>
      <c r="H8" s="9"/>
      <c r="I8" s="10">
        <v>0.04</v>
      </c>
      <c r="J8" s="35">
        <f>I8*D8</f>
        <v>2640</v>
      </c>
      <c r="K8" s="11">
        <v>0.89</v>
      </c>
      <c r="L8" s="35">
        <f>K8*D8</f>
        <v>58740</v>
      </c>
      <c r="M8" s="11">
        <v>1.67</v>
      </c>
      <c r="N8" s="35">
        <f>M8*D8</f>
        <v>110220</v>
      </c>
      <c r="O8" s="9">
        <v>0.71</v>
      </c>
      <c r="P8" s="35">
        <f>O8*D8</f>
        <v>46860</v>
      </c>
      <c r="Q8" s="9"/>
      <c r="R8" s="35"/>
      <c r="S8" s="9"/>
      <c r="T8" s="35"/>
      <c r="U8" s="9"/>
      <c r="V8" s="35"/>
      <c r="W8" s="9"/>
      <c r="X8" s="35"/>
      <c r="Y8" s="9"/>
      <c r="Z8" s="35"/>
      <c r="AA8" s="9"/>
      <c r="AB8" s="35"/>
      <c r="AC8" s="9"/>
      <c r="AD8" s="35"/>
      <c r="AE8" s="9"/>
      <c r="AF8" s="35"/>
      <c r="AH8" s="30">
        <f t="shared" ref="AH8:AI71" si="4">I8+K8+M8+O8+Q8+S8+U8+W8+Y8+AA8+AC8+AE8</f>
        <v>3.31</v>
      </c>
      <c r="AI8" s="32">
        <f t="shared" si="4"/>
        <v>218460</v>
      </c>
      <c r="AJ8" s="30">
        <f t="shared" si="1"/>
        <v>0</v>
      </c>
      <c r="AK8" s="30">
        <f t="shared" si="2"/>
        <v>0</v>
      </c>
    </row>
    <row r="9" spans="1:37" s="12" customFormat="1" ht="20.25" customHeight="1" outlineLevel="1" x14ac:dyDescent="0.25">
      <c r="A9" s="6">
        <v>4</v>
      </c>
      <c r="B9" s="7" t="s">
        <v>90</v>
      </c>
      <c r="C9" s="8" t="s">
        <v>30</v>
      </c>
      <c r="D9" s="9">
        <v>63000</v>
      </c>
      <c r="E9" s="8"/>
      <c r="F9" s="10">
        <f t="shared" si="3"/>
        <v>5.0999999999999996</v>
      </c>
      <c r="G9" s="35">
        <f t="shared" si="0"/>
        <v>321300</v>
      </c>
      <c r="H9" s="9"/>
      <c r="I9" s="10"/>
      <c r="J9" s="35"/>
      <c r="K9" s="11"/>
      <c r="L9" s="35"/>
      <c r="M9" s="11"/>
      <c r="N9" s="35"/>
      <c r="O9" s="9"/>
      <c r="P9" s="35"/>
      <c r="Q9" s="9"/>
      <c r="R9" s="35"/>
      <c r="S9" s="9"/>
      <c r="T9" s="35"/>
      <c r="U9" s="9">
        <v>4.0999999999999996</v>
      </c>
      <c r="V9" s="35">
        <f t="shared" ref="V9:V14" si="5">U9*D9</f>
        <v>258299.99999999997</v>
      </c>
      <c r="W9" s="9">
        <v>0.39</v>
      </c>
      <c r="X9" s="35">
        <f t="shared" ref="X9:X14" si="6">W9*D9</f>
        <v>24570</v>
      </c>
      <c r="Y9" s="9">
        <v>0.61</v>
      </c>
      <c r="Z9" s="35">
        <f t="shared" ref="Z9:Z14" si="7">Y9*D9</f>
        <v>38430</v>
      </c>
      <c r="AA9" s="9"/>
      <c r="AB9" s="35"/>
      <c r="AC9" s="9"/>
      <c r="AD9" s="35"/>
      <c r="AE9" s="9"/>
      <c r="AF9" s="35"/>
      <c r="AH9" s="30">
        <f t="shared" si="4"/>
        <v>5.0999999999999996</v>
      </c>
      <c r="AI9" s="32">
        <f t="shared" si="4"/>
        <v>321300</v>
      </c>
      <c r="AJ9" s="30">
        <f t="shared" si="1"/>
        <v>0</v>
      </c>
      <c r="AK9" s="30">
        <f t="shared" si="2"/>
        <v>0</v>
      </c>
    </row>
    <row r="10" spans="1:37" s="12" customFormat="1" ht="18.75" outlineLevel="1" x14ac:dyDescent="0.25">
      <c r="A10" s="6">
        <v>5</v>
      </c>
      <c r="B10" s="13" t="s">
        <v>91</v>
      </c>
      <c r="C10" s="14" t="s">
        <v>30</v>
      </c>
      <c r="D10" s="9">
        <v>110500</v>
      </c>
      <c r="E10" s="14"/>
      <c r="F10" s="10">
        <f t="shared" si="3"/>
        <v>5.5</v>
      </c>
      <c r="G10" s="35">
        <f t="shared" si="0"/>
        <v>607750</v>
      </c>
      <c r="H10" s="9"/>
      <c r="I10" s="10">
        <v>1</v>
      </c>
      <c r="J10" s="35">
        <f>I10*D10</f>
        <v>110500</v>
      </c>
      <c r="K10" s="11">
        <v>0.8</v>
      </c>
      <c r="L10" s="35">
        <f t="shared" ref="L10:L17" si="8">K10*D10</f>
        <v>88400</v>
      </c>
      <c r="M10" s="11">
        <v>1.5</v>
      </c>
      <c r="N10" s="35">
        <f t="shared" ref="N10:N17" si="9">M10*D10</f>
        <v>165750</v>
      </c>
      <c r="O10" s="9">
        <v>0.6</v>
      </c>
      <c r="P10" s="35">
        <f t="shared" ref="P10:P17" si="10">O10*D10</f>
        <v>66300</v>
      </c>
      <c r="Q10" s="9"/>
      <c r="R10" s="35"/>
      <c r="S10" s="9"/>
      <c r="T10" s="35"/>
      <c r="U10" s="9">
        <v>0.8</v>
      </c>
      <c r="V10" s="35">
        <f t="shared" si="5"/>
        <v>88400</v>
      </c>
      <c r="W10" s="9">
        <v>0</v>
      </c>
      <c r="X10" s="35">
        <f t="shared" si="6"/>
        <v>0</v>
      </c>
      <c r="Y10" s="9">
        <v>0.2</v>
      </c>
      <c r="Z10" s="35">
        <f t="shared" si="7"/>
        <v>22100</v>
      </c>
      <c r="AA10" s="9">
        <v>0.5</v>
      </c>
      <c r="AB10" s="35">
        <f>AA10*D10</f>
        <v>55250</v>
      </c>
      <c r="AC10" s="9">
        <v>0.1</v>
      </c>
      <c r="AD10" s="35">
        <f>AC10*D10</f>
        <v>11050</v>
      </c>
      <c r="AE10" s="9"/>
      <c r="AF10" s="35"/>
      <c r="AH10" s="30">
        <f t="shared" si="4"/>
        <v>5.5</v>
      </c>
      <c r="AI10" s="32">
        <f t="shared" si="4"/>
        <v>607750</v>
      </c>
      <c r="AJ10" s="30">
        <f t="shared" si="1"/>
        <v>0</v>
      </c>
      <c r="AK10" s="30">
        <f t="shared" si="2"/>
        <v>0</v>
      </c>
    </row>
    <row r="11" spans="1:37" s="12" customFormat="1" ht="18.75" outlineLevel="1" x14ac:dyDescent="0.25">
      <c r="A11" s="6">
        <v>6</v>
      </c>
      <c r="B11" s="13" t="s">
        <v>92</v>
      </c>
      <c r="C11" s="14" t="s">
        <v>30</v>
      </c>
      <c r="D11" s="9">
        <v>101400</v>
      </c>
      <c r="E11" s="14"/>
      <c r="F11" s="10">
        <f t="shared" si="3"/>
        <v>4</v>
      </c>
      <c r="G11" s="35">
        <f t="shared" si="0"/>
        <v>405600</v>
      </c>
      <c r="H11" s="9"/>
      <c r="I11" s="10">
        <v>0.7</v>
      </c>
      <c r="J11" s="35">
        <f>I11*D11</f>
        <v>70980</v>
      </c>
      <c r="K11" s="11">
        <v>0.6</v>
      </c>
      <c r="L11" s="35">
        <f t="shared" si="8"/>
        <v>60840</v>
      </c>
      <c r="M11" s="11">
        <v>1.1000000000000001</v>
      </c>
      <c r="N11" s="35">
        <f t="shared" si="9"/>
        <v>111540.00000000001</v>
      </c>
      <c r="O11" s="9">
        <v>0.4</v>
      </c>
      <c r="P11" s="35">
        <f t="shared" si="10"/>
        <v>40560</v>
      </c>
      <c r="Q11" s="9"/>
      <c r="R11" s="35"/>
      <c r="S11" s="9"/>
      <c r="T11" s="35"/>
      <c r="U11" s="9">
        <v>0.6</v>
      </c>
      <c r="V11" s="35">
        <f t="shared" si="5"/>
        <v>60840</v>
      </c>
      <c r="W11" s="9">
        <v>0</v>
      </c>
      <c r="X11" s="35">
        <f t="shared" si="6"/>
        <v>0</v>
      </c>
      <c r="Y11" s="9">
        <v>0.1</v>
      </c>
      <c r="Z11" s="35">
        <f t="shared" si="7"/>
        <v>10140</v>
      </c>
      <c r="AA11" s="9">
        <v>0.4</v>
      </c>
      <c r="AB11" s="35">
        <f>AA11*D11</f>
        <v>40560</v>
      </c>
      <c r="AC11" s="9">
        <v>0.1</v>
      </c>
      <c r="AD11" s="35">
        <f>AC11*D11</f>
        <v>10140</v>
      </c>
      <c r="AE11" s="9"/>
      <c r="AF11" s="35"/>
      <c r="AH11" s="30">
        <f t="shared" si="4"/>
        <v>4</v>
      </c>
      <c r="AI11" s="32">
        <f t="shared" si="4"/>
        <v>405600</v>
      </c>
      <c r="AJ11" s="30">
        <f t="shared" si="1"/>
        <v>0</v>
      </c>
      <c r="AK11" s="30">
        <f t="shared" si="2"/>
        <v>0</v>
      </c>
    </row>
    <row r="12" spans="1:37" s="12" customFormat="1" ht="18.75" outlineLevel="1" x14ac:dyDescent="0.25">
      <c r="A12" s="6">
        <v>7</v>
      </c>
      <c r="B12" s="15" t="s">
        <v>93</v>
      </c>
      <c r="C12" s="8" t="s">
        <v>30</v>
      </c>
      <c r="D12" s="9">
        <v>101400</v>
      </c>
      <c r="E12" s="8"/>
      <c r="F12" s="10">
        <f t="shared" si="3"/>
        <v>2.8</v>
      </c>
      <c r="G12" s="35">
        <f t="shared" si="0"/>
        <v>283920</v>
      </c>
      <c r="H12" s="9"/>
      <c r="I12" s="10">
        <v>0.5</v>
      </c>
      <c r="J12" s="35">
        <f>I12*D12</f>
        <v>50700</v>
      </c>
      <c r="K12" s="11">
        <v>0.4</v>
      </c>
      <c r="L12" s="35">
        <f t="shared" si="8"/>
        <v>40560</v>
      </c>
      <c r="M12" s="11">
        <v>0.8</v>
      </c>
      <c r="N12" s="35">
        <f t="shared" si="9"/>
        <v>81120</v>
      </c>
      <c r="O12" s="9">
        <v>0.3</v>
      </c>
      <c r="P12" s="35">
        <f t="shared" si="10"/>
        <v>30420</v>
      </c>
      <c r="Q12" s="9"/>
      <c r="R12" s="35"/>
      <c r="S12" s="9"/>
      <c r="T12" s="35"/>
      <c r="U12" s="9">
        <v>0.4</v>
      </c>
      <c r="V12" s="35">
        <f t="shared" si="5"/>
        <v>40560</v>
      </c>
      <c r="W12" s="9">
        <v>0</v>
      </c>
      <c r="X12" s="35">
        <f t="shared" si="6"/>
        <v>0</v>
      </c>
      <c r="Y12" s="9">
        <v>0.1</v>
      </c>
      <c r="Z12" s="35">
        <f t="shared" si="7"/>
        <v>10140</v>
      </c>
      <c r="AA12" s="9">
        <v>0.3</v>
      </c>
      <c r="AB12" s="35">
        <f>AA12*D12</f>
        <v>30420</v>
      </c>
      <c r="AC12" s="9"/>
      <c r="AD12" s="35"/>
      <c r="AE12" s="9"/>
      <c r="AF12" s="35"/>
      <c r="AH12" s="30">
        <f t="shared" si="4"/>
        <v>2.8</v>
      </c>
      <c r="AI12" s="32">
        <f t="shared" si="4"/>
        <v>283920</v>
      </c>
      <c r="AJ12" s="30">
        <f t="shared" si="1"/>
        <v>0</v>
      </c>
      <c r="AK12" s="30">
        <f t="shared" si="2"/>
        <v>0</v>
      </c>
    </row>
    <row r="13" spans="1:37" s="12" customFormat="1" ht="18.75" outlineLevel="1" x14ac:dyDescent="0.25">
      <c r="A13" s="6">
        <v>8</v>
      </c>
      <c r="B13" s="15" t="s">
        <v>94</v>
      </c>
      <c r="C13" s="8" t="s">
        <v>30</v>
      </c>
      <c r="D13" s="9">
        <v>104000</v>
      </c>
      <c r="E13" s="8"/>
      <c r="F13" s="10">
        <f t="shared" si="3"/>
        <v>1.9000000000000001</v>
      </c>
      <c r="G13" s="35">
        <f t="shared" si="0"/>
        <v>197600</v>
      </c>
      <c r="H13" s="9"/>
      <c r="I13" s="10">
        <v>0.3</v>
      </c>
      <c r="J13" s="35">
        <f>I13*D13</f>
        <v>31200</v>
      </c>
      <c r="K13" s="11">
        <v>0.3</v>
      </c>
      <c r="L13" s="35">
        <f t="shared" si="8"/>
        <v>31200</v>
      </c>
      <c r="M13" s="11">
        <v>0.5</v>
      </c>
      <c r="N13" s="35">
        <f t="shared" si="9"/>
        <v>52000</v>
      </c>
      <c r="O13" s="9">
        <v>0.2</v>
      </c>
      <c r="P13" s="35">
        <f t="shared" si="10"/>
        <v>20800</v>
      </c>
      <c r="Q13" s="9"/>
      <c r="R13" s="35"/>
      <c r="S13" s="9"/>
      <c r="T13" s="35"/>
      <c r="U13" s="9">
        <v>0.3</v>
      </c>
      <c r="V13" s="35">
        <f t="shared" si="5"/>
        <v>31200</v>
      </c>
      <c r="W13" s="9">
        <v>0</v>
      </c>
      <c r="X13" s="35">
        <f t="shared" si="6"/>
        <v>0</v>
      </c>
      <c r="Y13" s="9">
        <v>0.1</v>
      </c>
      <c r="Z13" s="35">
        <f t="shared" si="7"/>
        <v>10400</v>
      </c>
      <c r="AA13" s="9">
        <v>0.2</v>
      </c>
      <c r="AB13" s="35">
        <f>AA13*D13</f>
        <v>20800</v>
      </c>
      <c r="AC13" s="9"/>
      <c r="AD13" s="35"/>
      <c r="AE13" s="9"/>
      <c r="AF13" s="35"/>
      <c r="AH13" s="30">
        <f t="shared" si="4"/>
        <v>1.9000000000000001</v>
      </c>
      <c r="AI13" s="32">
        <f t="shared" si="4"/>
        <v>197600</v>
      </c>
      <c r="AJ13" s="30">
        <f t="shared" si="1"/>
        <v>0</v>
      </c>
      <c r="AK13" s="30">
        <f t="shared" si="2"/>
        <v>0</v>
      </c>
    </row>
    <row r="14" spans="1:37" s="12" customFormat="1" ht="18.75" outlineLevel="1" x14ac:dyDescent="0.25">
      <c r="A14" s="6">
        <v>9</v>
      </c>
      <c r="B14" s="15" t="s">
        <v>95</v>
      </c>
      <c r="C14" s="8" t="s">
        <v>30</v>
      </c>
      <c r="D14" s="9">
        <v>104000</v>
      </c>
      <c r="E14" s="8"/>
      <c r="F14" s="10">
        <f t="shared" si="3"/>
        <v>157.1</v>
      </c>
      <c r="G14" s="35">
        <f t="shared" si="0"/>
        <v>16338400</v>
      </c>
      <c r="H14" s="9"/>
      <c r="I14" s="16"/>
      <c r="J14" s="35"/>
      <c r="K14" s="11">
        <v>8.1</v>
      </c>
      <c r="L14" s="35">
        <f t="shared" si="8"/>
        <v>842400</v>
      </c>
      <c r="M14" s="11">
        <v>9.5</v>
      </c>
      <c r="N14" s="35">
        <f t="shared" si="9"/>
        <v>988000</v>
      </c>
      <c r="O14" s="9">
        <v>15.5</v>
      </c>
      <c r="P14" s="35">
        <f t="shared" si="10"/>
        <v>1612000</v>
      </c>
      <c r="Q14" s="9">
        <v>14.5</v>
      </c>
      <c r="R14" s="35">
        <f>Q14*D14</f>
        <v>1508000</v>
      </c>
      <c r="S14" s="9">
        <v>15</v>
      </c>
      <c r="T14" s="35">
        <f>S14*D14</f>
        <v>1560000</v>
      </c>
      <c r="U14" s="9">
        <v>16.100000000000001</v>
      </c>
      <c r="V14" s="35">
        <f t="shared" si="5"/>
        <v>1674400.0000000002</v>
      </c>
      <c r="W14" s="9">
        <v>16.100000000000001</v>
      </c>
      <c r="X14" s="35">
        <f t="shared" si="6"/>
        <v>1674400.0000000002</v>
      </c>
      <c r="Y14" s="9">
        <v>15.5</v>
      </c>
      <c r="Z14" s="35">
        <f t="shared" si="7"/>
        <v>1612000</v>
      </c>
      <c r="AA14" s="9">
        <v>16.100000000000001</v>
      </c>
      <c r="AB14" s="35">
        <f>AA14*D14</f>
        <v>1674400.0000000002</v>
      </c>
      <c r="AC14" s="9">
        <v>15</v>
      </c>
      <c r="AD14" s="35">
        <f>AC14*D14</f>
        <v>1560000</v>
      </c>
      <c r="AE14" s="9">
        <v>15.7</v>
      </c>
      <c r="AF14" s="35">
        <f>AE14*D14</f>
        <v>1632800</v>
      </c>
      <c r="AH14" s="30">
        <f t="shared" si="4"/>
        <v>157.1</v>
      </c>
      <c r="AI14" s="32">
        <f t="shared" si="4"/>
        <v>16338400</v>
      </c>
      <c r="AJ14" s="30">
        <f t="shared" si="1"/>
        <v>0</v>
      </c>
      <c r="AK14" s="30">
        <f t="shared" si="2"/>
        <v>0</v>
      </c>
    </row>
    <row r="15" spans="1:37" s="12" customFormat="1" ht="18.75" outlineLevel="1" x14ac:dyDescent="0.25">
      <c r="A15" s="6">
        <v>10</v>
      </c>
      <c r="B15" s="15" t="s">
        <v>96</v>
      </c>
      <c r="C15" s="8" t="s">
        <v>30</v>
      </c>
      <c r="D15" s="9">
        <v>115000</v>
      </c>
      <c r="E15" s="8"/>
      <c r="F15" s="10">
        <f t="shared" si="3"/>
        <v>1.361</v>
      </c>
      <c r="G15" s="35">
        <f t="shared" si="0"/>
        <v>156515</v>
      </c>
      <c r="H15" s="9"/>
      <c r="I15" s="16">
        <v>0.29899999999999999</v>
      </c>
      <c r="J15" s="35">
        <f>I15*D15</f>
        <v>34385</v>
      </c>
      <c r="K15" s="11">
        <v>0.36799999999999999</v>
      </c>
      <c r="L15" s="35">
        <f t="shared" si="8"/>
        <v>42320</v>
      </c>
      <c r="M15" s="11">
        <v>0.40799999999999997</v>
      </c>
      <c r="N15" s="35">
        <f t="shared" si="9"/>
        <v>46920</v>
      </c>
      <c r="O15" s="9">
        <v>0.28599999999999998</v>
      </c>
      <c r="P15" s="35">
        <f t="shared" si="10"/>
        <v>32890</v>
      </c>
      <c r="Q15" s="9"/>
      <c r="R15" s="35"/>
      <c r="S15" s="9"/>
      <c r="T15" s="35"/>
      <c r="U15" s="9"/>
      <c r="V15" s="35"/>
      <c r="W15" s="9"/>
      <c r="X15" s="35"/>
      <c r="Y15" s="9"/>
      <c r="Z15" s="35"/>
      <c r="AA15" s="9"/>
      <c r="AB15" s="35"/>
      <c r="AC15" s="9"/>
      <c r="AD15" s="35"/>
      <c r="AE15" s="9"/>
      <c r="AF15" s="35"/>
      <c r="AH15" s="30">
        <f t="shared" si="4"/>
        <v>1.361</v>
      </c>
      <c r="AI15" s="32">
        <f t="shared" si="4"/>
        <v>156515</v>
      </c>
      <c r="AJ15" s="30">
        <f t="shared" si="1"/>
        <v>0</v>
      </c>
      <c r="AK15" s="30">
        <f t="shared" si="2"/>
        <v>0</v>
      </c>
    </row>
    <row r="16" spans="1:37" s="12" customFormat="1" ht="18.75" outlineLevel="1" x14ac:dyDescent="0.25">
      <c r="A16" s="6">
        <v>11</v>
      </c>
      <c r="B16" s="15" t="s">
        <v>97</v>
      </c>
      <c r="C16" s="8" t="s">
        <v>30</v>
      </c>
      <c r="D16" s="9">
        <v>103000</v>
      </c>
      <c r="E16" s="8"/>
      <c r="F16" s="10">
        <f t="shared" si="3"/>
        <v>0.52800000000000014</v>
      </c>
      <c r="G16" s="35">
        <f t="shared" si="0"/>
        <v>54384.000000000015</v>
      </c>
      <c r="H16" s="9"/>
      <c r="I16" s="16">
        <v>6.0999999999999999E-2</v>
      </c>
      <c r="J16" s="35">
        <f>I16*D16</f>
        <v>6283</v>
      </c>
      <c r="K16" s="11">
        <v>8.4000000000000005E-2</v>
      </c>
      <c r="L16" s="35">
        <f t="shared" si="8"/>
        <v>8652</v>
      </c>
      <c r="M16" s="11">
        <v>9.2999999999999999E-2</v>
      </c>
      <c r="N16" s="35">
        <f t="shared" si="9"/>
        <v>9579</v>
      </c>
      <c r="O16" s="9">
        <v>6.4000000000000001E-2</v>
      </c>
      <c r="P16" s="35">
        <f t="shared" si="10"/>
        <v>6592</v>
      </c>
      <c r="Q16" s="9">
        <v>2.5999999999999999E-2</v>
      </c>
      <c r="R16" s="35">
        <f>Q16*D16</f>
        <v>2678</v>
      </c>
      <c r="S16" s="9">
        <v>8.0000000000000002E-3</v>
      </c>
      <c r="T16" s="35">
        <f>S16*D16</f>
        <v>824</v>
      </c>
      <c r="U16" s="9">
        <v>0.14899999999999999</v>
      </c>
      <c r="V16" s="35">
        <f>U16*D16</f>
        <v>15347</v>
      </c>
      <c r="W16" s="9">
        <v>6.0000000000000001E-3</v>
      </c>
      <c r="X16" s="35">
        <f>W16*D16</f>
        <v>618</v>
      </c>
      <c r="Y16" s="9">
        <v>3.6999999999999998E-2</v>
      </c>
      <c r="Z16" s="35">
        <f>Y16*D16</f>
        <v>3811</v>
      </c>
      <c r="AA16" s="9"/>
      <c r="AB16" s="35"/>
      <c r="AC16" s="9"/>
      <c r="AD16" s="35"/>
      <c r="AE16" s="9"/>
      <c r="AF16" s="35"/>
      <c r="AH16" s="30">
        <f t="shared" si="4"/>
        <v>0.52800000000000014</v>
      </c>
      <c r="AI16" s="32">
        <f t="shared" si="4"/>
        <v>54384</v>
      </c>
      <c r="AJ16" s="30">
        <f t="shared" si="1"/>
        <v>0</v>
      </c>
      <c r="AK16" s="30">
        <f t="shared" si="2"/>
        <v>0</v>
      </c>
    </row>
    <row r="17" spans="1:37" s="12" customFormat="1" ht="18.75" outlineLevel="1" x14ac:dyDescent="0.25">
      <c r="A17" s="6">
        <v>12</v>
      </c>
      <c r="B17" s="7" t="s">
        <v>98</v>
      </c>
      <c r="C17" s="8" t="s">
        <v>30</v>
      </c>
      <c r="D17" s="9">
        <v>53900</v>
      </c>
      <c r="E17" s="8"/>
      <c r="F17" s="10">
        <f t="shared" si="3"/>
        <v>5.27</v>
      </c>
      <c r="G17" s="35">
        <f t="shared" si="0"/>
        <v>284053</v>
      </c>
      <c r="H17" s="9"/>
      <c r="I17" s="16">
        <v>1.1499999999999999</v>
      </c>
      <c r="J17" s="35">
        <f>I17*D17</f>
        <v>61984.999999999993</v>
      </c>
      <c r="K17" s="11">
        <v>1.43</v>
      </c>
      <c r="L17" s="35">
        <f t="shared" si="8"/>
        <v>77077</v>
      </c>
      <c r="M17" s="11">
        <v>1.59</v>
      </c>
      <c r="N17" s="35">
        <f t="shared" si="9"/>
        <v>85701</v>
      </c>
      <c r="O17" s="9">
        <v>1.1000000000000001</v>
      </c>
      <c r="P17" s="35">
        <f t="shared" si="10"/>
        <v>59290.000000000007</v>
      </c>
      <c r="Q17" s="9"/>
      <c r="R17" s="35"/>
      <c r="S17" s="9"/>
      <c r="T17" s="35"/>
      <c r="U17" s="9"/>
      <c r="V17" s="35"/>
      <c r="W17" s="9"/>
      <c r="X17" s="35"/>
      <c r="Y17" s="9"/>
      <c r="Z17" s="35"/>
      <c r="AA17" s="9"/>
      <c r="AB17" s="35"/>
      <c r="AC17" s="9"/>
      <c r="AD17" s="35"/>
      <c r="AE17" s="9"/>
      <c r="AF17" s="35"/>
      <c r="AH17" s="30">
        <f t="shared" si="4"/>
        <v>5.27</v>
      </c>
      <c r="AI17" s="32">
        <f t="shared" si="4"/>
        <v>284053</v>
      </c>
      <c r="AJ17" s="30">
        <f t="shared" si="1"/>
        <v>0</v>
      </c>
      <c r="AK17" s="30">
        <f t="shared" si="2"/>
        <v>0</v>
      </c>
    </row>
    <row r="18" spans="1:37" s="12" customFormat="1" ht="18.75" outlineLevel="1" x14ac:dyDescent="0.25">
      <c r="A18" s="6">
        <v>13</v>
      </c>
      <c r="B18" s="7" t="s">
        <v>99</v>
      </c>
      <c r="C18" s="8" t="s">
        <v>32</v>
      </c>
      <c r="D18" s="9">
        <v>340</v>
      </c>
      <c r="E18" s="8"/>
      <c r="F18" s="10">
        <f t="shared" si="3"/>
        <v>2201</v>
      </c>
      <c r="G18" s="35">
        <f t="shared" si="0"/>
        <v>748340</v>
      </c>
      <c r="H18" s="9"/>
      <c r="I18" s="10"/>
      <c r="J18" s="35"/>
      <c r="K18" s="11"/>
      <c r="L18" s="35"/>
      <c r="M18" s="11"/>
      <c r="N18" s="35"/>
      <c r="O18" s="9"/>
      <c r="P18" s="35"/>
      <c r="Q18" s="9"/>
      <c r="R18" s="35"/>
      <c r="S18" s="9"/>
      <c r="T18" s="35"/>
      <c r="U18" s="9">
        <v>276</v>
      </c>
      <c r="V18" s="35">
        <f>U18*D18</f>
        <v>93840</v>
      </c>
      <c r="W18" s="9">
        <v>276</v>
      </c>
      <c r="X18" s="35">
        <f>W18*D18</f>
        <v>93840</v>
      </c>
      <c r="Y18" s="9">
        <v>267</v>
      </c>
      <c r="Z18" s="35">
        <f>Y18*D18</f>
        <v>90780</v>
      </c>
      <c r="AA18" s="9">
        <v>474</v>
      </c>
      <c r="AB18" s="35">
        <f t="shared" ref="AB18:AB23" si="11">AA18*D18</f>
        <v>161160</v>
      </c>
      <c r="AC18" s="9">
        <v>444</v>
      </c>
      <c r="AD18" s="35">
        <f t="shared" ref="AD18:AD23" si="12">AC18*D18</f>
        <v>150960</v>
      </c>
      <c r="AE18" s="9">
        <v>464</v>
      </c>
      <c r="AF18" s="35">
        <f t="shared" ref="AF18:AF23" si="13">AE18*D18</f>
        <v>157760</v>
      </c>
      <c r="AH18" s="30">
        <f t="shared" si="4"/>
        <v>2201</v>
      </c>
      <c r="AI18" s="32">
        <f t="shared" si="4"/>
        <v>748340</v>
      </c>
      <c r="AJ18" s="30">
        <f t="shared" si="1"/>
        <v>0</v>
      </c>
      <c r="AK18" s="30">
        <f t="shared" si="2"/>
        <v>0</v>
      </c>
    </row>
    <row r="19" spans="1:37" s="12" customFormat="1" ht="18.75" outlineLevel="1" x14ac:dyDescent="0.25">
      <c r="A19" s="6">
        <v>14</v>
      </c>
      <c r="B19" s="7" t="s">
        <v>100</v>
      </c>
      <c r="C19" s="8" t="s">
        <v>31</v>
      </c>
      <c r="D19" s="9">
        <v>3000</v>
      </c>
      <c r="E19" s="8"/>
      <c r="F19" s="10">
        <f t="shared" si="3"/>
        <v>3902</v>
      </c>
      <c r="G19" s="35">
        <f t="shared" si="0"/>
        <v>11706000</v>
      </c>
      <c r="H19" s="9"/>
      <c r="I19" s="10"/>
      <c r="J19" s="35"/>
      <c r="K19" s="11"/>
      <c r="L19" s="35"/>
      <c r="M19" s="11"/>
      <c r="N19" s="35"/>
      <c r="O19" s="9"/>
      <c r="P19" s="35"/>
      <c r="Q19" s="9"/>
      <c r="R19" s="35"/>
      <c r="S19" s="9"/>
      <c r="T19" s="35"/>
      <c r="U19" s="9">
        <v>489</v>
      </c>
      <c r="V19" s="35">
        <f>U19*D19</f>
        <v>1467000</v>
      </c>
      <c r="W19" s="9">
        <v>489</v>
      </c>
      <c r="X19" s="35">
        <f>W19*D19</f>
        <v>1467000</v>
      </c>
      <c r="Y19" s="9">
        <v>473</v>
      </c>
      <c r="Z19" s="35">
        <f>Y19*D19</f>
        <v>1419000</v>
      </c>
      <c r="AA19" s="9">
        <v>841</v>
      </c>
      <c r="AB19" s="35">
        <f t="shared" si="11"/>
        <v>2523000</v>
      </c>
      <c r="AC19" s="9">
        <v>787</v>
      </c>
      <c r="AD19" s="35">
        <f t="shared" si="12"/>
        <v>2361000</v>
      </c>
      <c r="AE19" s="9">
        <v>823</v>
      </c>
      <c r="AF19" s="35">
        <f t="shared" si="13"/>
        <v>2469000</v>
      </c>
      <c r="AH19" s="30">
        <f t="shared" si="4"/>
        <v>3902</v>
      </c>
      <c r="AI19" s="32">
        <f t="shared" si="4"/>
        <v>11706000</v>
      </c>
      <c r="AJ19" s="30">
        <f t="shared" si="1"/>
        <v>0</v>
      </c>
      <c r="AK19" s="30">
        <f t="shared" si="2"/>
        <v>0</v>
      </c>
    </row>
    <row r="20" spans="1:37" s="12" customFormat="1" ht="18.75" outlineLevel="1" x14ac:dyDescent="0.25">
      <c r="A20" s="6">
        <v>15</v>
      </c>
      <c r="B20" s="7" t="s">
        <v>101</v>
      </c>
      <c r="C20" s="8" t="s">
        <v>31</v>
      </c>
      <c r="D20" s="9">
        <v>1575.2</v>
      </c>
      <c r="E20" s="8"/>
      <c r="F20" s="10">
        <f t="shared" si="3"/>
        <v>760</v>
      </c>
      <c r="G20" s="35">
        <f t="shared" si="0"/>
        <v>1197152</v>
      </c>
      <c r="H20" s="9"/>
      <c r="I20" s="17"/>
      <c r="J20" s="35"/>
      <c r="K20" s="11"/>
      <c r="L20" s="35"/>
      <c r="M20" s="11"/>
      <c r="N20" s="35"/>
      <c r="O20" s="9"/>
      <c r="P20" s="35"/>
      <c r="Q20" s="9"/>
      <c r="R20" s="35"/>
      <c r="S20" s="9"/>
      <c r="T20" s="35"/>
      <c r="U20" s="9">
        <v>129</v>
      </c>
      <c r="V20" s="35">
        <f>U20*D20</f>
        <v>203200.80000000002</v>
      </c>
      <c r="W20" s="9">
        <v>129</v>
      </c>
      <c r="X20" s="35">
        <f>W20*D20</f>
        <v>203200.80000000002</v>
      </c>
      <c r="Y20" s="9">
        <v>125</v>
      </c>
      <c r="Z20" s="35">
        <f>Y20*D20</f>
        <v>196900</v>
      </c>
      <c r="AA20" s="9">
        <v>129</v>
      </c>
      <c r="AB20" s="35">
        <f t="shared" si="11"/>
        <v>203200.80000000002</v>
      </c>
      <c r="AC20" s="9">
        <v>121</v>
      </c>
      <c r="AD20" s="35">
        <f t="shared" si="12"/>
        <v>190599.2</v>
      </c>
      <c r="AE20" s="9">
        <v>127</v>
      </c>
      <c r="AF20" s="35">
        <f t="shared" si="13"/>
        <v>200050.4</v>
      </c>
      <c r="AH20" s="30">
        <f t="shared" si="4"/>
        <v>760</v>
      </c>
      <c r="AI20" s="32">
        <f t="shared" si="4"/>
        <v>1197152</v>
      </c>
      <c r="AJ20" s="30">
        <f t="shared" si="1"/>
        <v>0</v>
      </c>
      <c r="AK20" s="30">
        <f t="shared" si="2"/>
        <v>0</v>
      </c>
    </row>
    <row r="21" spans="1:37" s="12" customFormat="1" ht="18.75" outlineLevel="1" x14ac:dyDescent="0.25">
      <c r="A21" s="6">
        <v>16</v>
      </c>
      <c r="B21" s="7" t="s">
        <v>102</v>
      </c>
      <c r="C21" s="8" t="s">
        <v>31</v>
      </c>
      <c r="D21" s="9">
        <v>1199.2</v>
      </c>
      <c r="E21" s="8"/>
      <c r="F21" s="10">
        <f t="shared" si="3"/>
        <v>1060</v>
      </c>
      <c r="G21" s="35">
        <f t="shared" si="0"/>
        <v>1271152</v>
      </c>
      <c r="H21" s="9"/>
      <c r="I21" s="17"/>
      <c r="J21" s="35"/>
      <c r="K21" s="11"/>
      <c r="L21" s="35"/>
      <c r="M21" s="11"/>
      <c r="N21" s="35"/>
      <c r="O21" s="9"/>
      <c r="P21" s="35"/>
      <c r="Q21" s="9"/>
      <c r="R21" s="35"/>
      <c r="S21" s="9"/>
      <c r="T21" s="35"/>
      <c r="U21" s="9">
        <v>100</v>
      </c>
      <c r="V21" s="35">
        <f>U21*D21</f>
        <v>119920</v>
      </c>
      <c r="W21" s="9">
        <v>100</v>
      </c>
      <c r="X21" s="35">
        <f>W21*D21</f>
        <v>119920</v>
      </c>
      <c r="Y21" s="9">
        <v>97</v>
      </c>
      <c r="Z21" s="35">
        <f>Y21*D21</f>
        <v>116322.40000000001</v>
      </c>
      <c r="AA21" s="9">
        <v>262</v>
      </c>
      <c r="AB21" s="35">
        <f t="shared" si="11"/>
        <v>314190.40000000002</v>
      </c>
      <c r="AC21" s="9">
        <v>245</v>
      </c>
      <c r="AD21" s="35">
        <f t="shared" si="12"/>
        <v>293804</v>
      </c>
      <c r="AE21" s="9">
        <v>256</v>
      </c>
      <c r="AF21" s="35">
        <f t="shared" si="13"/>
        <v>306995.20000000001</v>
      </c>
      <c r="AH21" s="30">
        <f t="shared" si="4"/>
        <v>1060</v>
      </c>
      <c r="AI21" s="32">
        <f t="shared" si="4"/>
        <v>1271152</v>
      </c>
      <c r="AJ21" s="30">
        <f t="shared" si="1"/>
        <v>0</v>
      </c>
      <c r="AK21" s="30">
        <f t="shared" si="2"/>
        <v>0</v>
      </c>
    </row>
    <row r="22" spans="1:37" s="12" customFormat="1" ht="37.5" outlineLevel="1" x14ac:dyDescent="0.25">
      <c r="A22" s="6">
        <v>17</v>
      </c>
      <c r="B22" s="117" t="s">
        <v>103</v>
      </c>
      <c r="C22" s="8" t="s">
        <v>36</v>
      </c>
      <c r="D22" s="9">
        <v>225</v>
      </c>
      <c r="E22" s="8"/>
      <c r="F22" s="10">
        <f t="shared" si="3"/>
        <v>37469</v>
      </c>
      <c r="G22" s="35">
        <f t="shared" si="0"/>
        <v>8430525</v>
      </c>
      <c r="H22" s="9"/>
      <c r="I22" s="10"/>
      <c r="J22" s="35"/>
      <c r="K22" s="11"/>
      <c r="L22" s="35"/>
      <c r="M22" s="11"/>
      <c r="N22" s="35"/>
      <c r="O22" s="9"/>
      <c r="P22" s="35"/>
      <c r="Q22" s="9"/>
      <c r="R22" s="35"/>
      <c r="S22" s="9"/>
      <c r="T22" s="35"/>
      <c r="U22" s="9"/>
      <c r="V22" s="35"/>
      <c r="W22" s="9"/>
      <c r="X22" s="35"/>
      <c r="Y22" s="9"/>
      <c r="Z22" s="35"/>
      <c r="AA22" s="9">
        <v>13351</v>
      </c>
      <c r="AB22" s="35">
        <f t="shared" si="11"/>
        <v>3003975</v>
      </c>
      <c r="AC22" s="9">
        <v>12490</v>
      </c>
      <c r="AD22" s="35">
        <f t="shared" si="12"/>
        <v>2810250</v>
      </c>
      <c r="AE22" s="9">
        <v>11628</v>
      </c>
      <c r="AF22" s="35">
        <f t="shared" si="13"/>
        <v>2616300</v>
      </c>
      <c r="AH22" s="30">
        <f t="shared" si="4"/>
        <v>37469</v>
      </c>
      <c r="AI22" s="32">
        <f t="shared" si="4"/>
        <v>8430525</v>
      </c>
      <c r="AJ22" s="30">
        <f t="shared" ref="AJ22:AJ53" si="14">AH22-F22</f>
        <v>0</v>
      </c>
      <c r="AK22" s="30">
        <f>AI22-G22</f>
        <v>0</v>
      </c>
    </row>
    <row r="23" spans="1:37" s="12" customFormat="1" ht="18.75" outlineLevel="1" x14ac:dyDescent="0.25">
      <c r="A23" s="6">
        <v>18</v>
      </c>
      <c r="B23" s="18" t="s">
        <v>104</v>
      </c>
      <c r="C23" s="8" t="s">
        <v>32</v>
      </c>
      <c r="D23" s="9">
        <v>350000</v>
      </c>
      <c r="E23" s="8"/>
      <c r="F23" s="10">
        <f t="shared" si="3"/>
        <v>6</v>
      </c>
      <c r="G23" s="35">
        <f t="shared" si="0"/>
        <v>2100000</v>
      </c>
      <c r="H23" s="9"/>
      <c r="I23" s="10"/>
      <c r="J23" s="35"/>
      <c r="K23" s="10"/>
      <c r="L23" s="35"/>
      <c r="M23" s="11"/>
      <c r="N23" s="35"/>
      <c r="O23" s="9"/>
      <c r="P23" s="35"/>
      <c r="Q23" s="9"/>
      <c r="R23" s="35"/>
      <c r="S23" s="9"/>
      <c r="T23" s="35"/>
      <c r="U23" s="9">
        <v>1</v>
      </c>
      <c r="V23" s="35">
        <f>U23*D23</f>
        <v>350000</v>
      </c>
      <c r="W23" s="9">
        <v>1</v>
      </c>
      <c r="X23" s="35">
        <f t="shared" ref="X23:X29" si="15">W23*D23</f>
        <v>350000</v>
      </c>
      <c r="Y23" s="9">
        <v>1</v>
      </c>
      <c r="Z23" s="35">
        <f>Y23*D23</f>
        <v>350000</v>
      </c>
      <c r="AA23" s="9">
        <v>1</v>
      </c>
      <c r="AB23" s="35">
        <f t="shared" si="11"/>
        <v>350000</v>
      </c>
      <c r="AC23" s="9">
        <v>1</v>
      </c>
      <c r="AD23" s="35">
        <f t="shared" si="12"/>
        <v>350000</v>
      </c>
      <c r="AE23" s="9">
        <v>1</v>
      </c>
      <c r="AF23" s="35">
        <f t="shared" si="13"/>
        <v>350000</v>
      </c>
      <c r="AH23" s="30">
        <f t="shared" si="4"/>
        <v>6</v>
      </c>
      <c r="AI23" s="32">
        <f t="shared" si="4"/>
        <v>2100000</v>
      </c>
      <c r="AJ23" s="30">
        <f t="shared" si="14"/>
        <v>0</v>
      </c>
      <c r="AK23" s="30">
        <f t="shared" ref="AK23:AK35" si="16">AI23-G23</f>
        <v>0</v>
      </c>
    </row>
    <row r="24" spans="1:37" s="12" customFormat="1" ht="24.95" customHeight="1" outlineLevel="1" x14ac:dyDescent="0.25">
      <c r="A24" s="6">
        <v>19</v>
      </c>
      <c r="B24" s="7" t="s">
        <v>105</v>
      </c>
      <c r="C24" s="8" t="s">
        <v>30</v>
      </c>
      <c r="D24" s="9">
        <v>51300</v>
      </c>
      <c r="E24" s="8"/>
      <c r="F24" s="10">
        <f t="shared" si="3"/>
        <v>3.9999999999999996</v>
      </c>
      <c r="G24" s="35">
        <f t="shared" si="0"/>
        <v>205199.99999999997</v>
      </c>
      <c r="H24" s="9"/>
      <c r="I24" s="16">
        <v>0.95</v>
      </c>
      <c r="J24" s="35">
        <f>I24*D24</f>
        <v>48735</v>
      </c>
      <c r="K24" s="11">
        <v>0.98</v>
      </c>
      <c r="L24" s="35">
        <f>K24*D24</f>
        <v>50274</v>
      </c>
      <c r="M24" s="11">
        <v>0.51</v>
      </c>
      <c r="N24" s="35">
        <f>M24*D24</f>
        <v>26163</v>
      </c>
      <c r="O24" s="9">
        <v>0.51</v>
      </c>
      <c r="P24" s="35">
        <f>O24*D24</f>
        <v>26163</v>
      </c>
      <c r="Q24" s="9">
        <v>0.47</v>
      </c>
      <c r="R24" s="35">
        <f>Q24*D24</f>
        <v>24111</v>
      </c>
      <c r="S24" s="9">
        <v>0.17</v>
      </c>
      <c r="T24" s="35">
        <f>S24*D24</f>
        <v>8721</v>
      </c>
      <c r="U24" s="9">
        <v>0.32</v>
      </c>
      <c r="V24" s="35">
        <f>U24*D24</f>
        <v>16416</v>
      </c>
      <c r="W24" s="9">
        <v>0.09</v>
      </c>
      <c r="X24" s="35">
        <f t="shared" si="15"/>
        <v>4617</v>
      </c>
      <c r="Y24" s="9"/>
      <c r="Z24" s="35"/>
      <c r="AA24" s="9"/>
      <c r="AB24" s="35"/>
      <c r="AC24" s="9"/>
      <c r="AD24" s="35"/>
      <c r="AE24" s="9"/>
      <c r="AF24" s="35"/>
      <c r="AH24" s="30">
        <f t="shared" si="4"/>
        <v>3.9999999999999996</v>
      </c>
      <c r="AI24" s="32">
        <f t="shared" si="4"/>
        <v>205200</v>
      </c>
      <c r="AJ24" s="30">
        <f t="shared" si="14"/>
        <v>0</v>
      </c>
      <c r="AK24" s="30">
        <f t="shared" si="16"/>
        <v>0</v>
      </c>
    </row>
    <row r="25" spans="1:37" s="12" customFormat="1" ht="18.75" outlineLevel="1" x14ac:dyDescent="0.25">
      <c r="A25" s="6">
        <v>20</v>
      </c>
      <c r="B25" s="7" t="s">
        <v>106</v>
      </c>
      <c r="C25" s="8" t="s">
        <v>30</v>
      </c>
      <c r="D25" s="9">
        <v>51100</v>
      </c>
      <c r="E25" s="8"/>
      <c r="F25" s="10">
        <f t="shared" si="3"/>
        <v>1.31</v>
      </c>
      <c r="G25" s="35">
        <f t="shared" si="0"/>
        <v>66941</v>
      </c>
      <c r="H25" s="9"/>
      <c r="I25" s="10"/>
      <c r="J25" s="35"/>
      <c r="K25" s="11"/>
      <c r="L25" s="35"/>
      <c r="M25" s="11"/>
      <c r="N25" s="35"/>
      <c r="O25" s="9"/>
      <c r="P25" s="35"/>
      <c r="Q25" s="9"/>
      <c r="R25" s="35"/>
      <c r="S25" s="9"/>
      <c r="T25" s="35"/>
      <c r="U25" s="9">
        <v>0.9</v>
      </c>
      <c r="V25" s="35">
        <f>U25*D25</f>
        <v>45990</v>
      </c>
      <c r="W25" s="9">
        <v>0.41</v>
      </c>
      <c r="X25" s="35">
        <f t="shared" si="15"/>
        <v>20951</v>
      </c>
      <c r="Y25" s="9"/>
      <c r="Z25" s="35"/>
      <c r="AA25" s="9"/>
      <c r="AB25" s="35"/>
      <c r="AC25" s="9"/>
      <c r="AD25" s="35"/>
      <c r="AE25" s="9"/>
      <c r="AF25" s="35"/>
      <c r="AH25" s="30">
        <f t="shared" si="4"/>
        <v>1.31</v>
      </c>
      <c r="AI25" s="32">
        <f t="shared" si="4"/>
        <v>66941</v>
      </c>
      <c r="AJ25" s="30">
        <f t="shared" si="14"/>
        <v>0</v>
      </c>
      <c r="AK25" s="30">
        <f t="shared" si="16"/>
        <v>0</v>
      </c>
    </row>
    <row r="26" spans="1:37" s="12" customFormat="1" ht="18.75" outlineLevel="1" x14ac:dyDescent="0.25">
      <c r="A26" s="6">
        <v>21</v>
      </c>
      <c r="B26" s="7" t="s">
        <v>107</v>
      </c>
      <c r="C26" s="8" t="s">
        <v>30</v>
      </c>
      <c r="D26" s="9">
        <v>51600</v>
      </c>
      <c r="E26" s="8"/>
      <c r="F26" s="10">
        <f t="shared" si="3"/>
        <v>0.52</v>
      </c>
      <c r="G26" s="35">
        <f t="shared" si="0"/>
        <v>26832</v>
      </c>
      <c r="H26" s="9"/>
      <c r="I26" s="10"/>
      <c r="J26" s="35"/>
      <c r="K26" s="11"/>
      <c r="L26" s="35"/>
      <c r="M26" s="11"/>
      <c r="N26" s="35"/>
      <c r="O26" s="11"/>
      <c r="P26" s="35"/>
      <c r="Q26" s="9"/>
      <c r="R26" s="35"/>
      <c r="S26" s="9"/>
      <c r="T26" s="35"/>
      <c r="U26" s="9"/>
      <c r="V26" s="35"/>
      <c r="W26" s="9">
        <v>0.52</v>
      </c>
      <c r="X26" s="35">
        <f t="shared" si="15"/>
        <v>26832</v>
      </c>
      <c r="Y26" s="9"/>
      <c r="Z26" s="35"/>
      <c r="AA26" s="9"/>
      <c r="AB26" s="35"/>
      <c r="AC26" s="9"/>
      <c r="AD26" s="35"/>
      <c r="AE26" s="9"/>
      <c r="AF26" s="35"/>
      <c r="AH26" s="30">
        <f t="shared" si="4"/>
        <v>0.52</v>
      </c>
      <c r="AI26" s="32">
        <f t="shared" si="4"/>
        <v>26832</v>
      </c>
      <c r="AJ26" s="30">
        <f t="shared" si="14"/>
        <v>0</v>
      </c>
      <c r="AK26" s="30">
        <f t="shared" si="16"/>
        <v>0</v>
      </c>
    </row>
    <row r="27" spans="1:37" s="12" customFormat="1" ht="18.75" outlineLevel="1" x14ac:dyDescent="0.25">
      <c r="A27" s="6">
        <v>22</v>
      </c>
      <c r="B27" s="7" t="s">
        <v>108</v>
      </c>
      <c r="C27" s="8" t="s">
        <v>30</v>
      </c>
      <c r="D27" s="9">
        <v>52200</v>
      </c>
      <c r="E27" s="8"/>
      <c r="F27" s="10">
        <f t="shared" si="3"/>
        <v>5.9799999999999995</v>
      </c>
      <c r="G27" s="35">
        <f t="shared" si="0"/>
        <v>312156</v>
      </c>
      <c r="H27" s="9"/>
      <c r="I27" s="10">
        <v>1.05</v>
      </c>
      <c r="J27" s="35">
        <f>I27*D27</f>
        <v>54810</v>
      </c>
      <c r="K27" s="11">
        <v>1.17</v>
      </c>
      <c r="L27" s="35">
        <f>K27*D27</f>
        <v>61073.999999999993</v>
      </c>
      <c r="M27" s="11">
        <v>1.58</v>
      </c>
      <c r="N27" s="35">
        <f>M27*D27</f>
        <v>82476</v>
      </c>
      <c r="O27" s="9">
        <v>1.18</v>
      </c>
      <c r="P27" s="35">
        <f>O27*D27</f>
        <v>61596</v>
      </c>
      <c r="Q27" s="9">
        <v>0.51</v>
      </c>
      <c r="R27" s="35">
        <f>Q27*D27</f>
        <v>26622</v>
      </c>
      <c r="S27" s="9">
        <v>0.11</v>
      </c>
      <c r="T27" s="35">
        <f>S27*D27</f>
        <v>5742</v>
      </c>
      <c r="U27" s="9">
        <v>0.28999999999999998</v>
      </c>
      <c r="V27" s="35">
        <f>U27*D27</f>
        <v>15137.999999999998</v>
      </c>
      <c r="W27" s="9">
        <v>0.09</v>
      </c>
      <c r="X27" s="35">
        <f t="shared" si="15"/>
        <v>4698</v>
      </c>
      <c r="Y27" s="9"/>
      <c r="Z27" s="35"/>
      <c r="AA27" s="9"/>
      <c r="AB27" s="35"/>
      <c r="AC27" s="9"/>
      <c r="AD27" s="35"/>
      <c r="AE27" s="9"/>
      <c r="AF27" s="35"/>
      <c r="AH27" s="30">
        <f t="shared" si="4"/>
        <v>5.9799999999999995</v>
      </c>
      <c r="AI27" s="32">
        <f t="shared" si="4"/>
        <v>312156</v>
      </c>
      <c r="AJ27" s="30">
        <f t="shared" si="14"/>
        <v>0</v>
      </c>
      <c r="AK27" s="30">
        <f t="shared" si="16"/>
        <v>0</v>
      </c>
    </row>
    <row r="28" spans="1:37" s="12" customFormat="1" ht="18.75" outlineLevel="1" x14ac:dyDescent="0.25">
      <c r="A28" s="6">
        <v>23</v>
      </c>
      <c r="B28" s="7" t="s">
        <v>109</v>
      </c>
      <c r="C28" s="8" t="s">
        <v>30</v>
      </c>
      <c r="D28" s="9">
        <v>48900</v>
      </c>
      <c r="E28" s="8"/>
      <c r="F28" s="10">
        <f t="shared" si="3"/>
        <v>6.62</v>
      </c>
      <c r="G28" s="35">
        <f t="shared" si="0"/>
        <v>323718</v>
      </c>
      <c r="H28" s="9"/>
      <c r="I28" s="10"/>
      <c r="J28" s="35"/>
      <c r="K28" s="11"/>
      <c r="L28" s="35"/>
      <c r="M28" s="11"/>
      <c r="N28" s="35"/>
      <c r="O28" s="10"/>
      <c r="P28" s="35"/>
      <c r="Q28" s="9"/>
      <c r="R28" s="35"/>
      <c r="S28" s="9">
        <v>0.91</v>
      </c>
      <c r="T28" s="35">
        <f>S28*D28</f>
        <v>44499</v>
      </c>
      <c r="U28" s="9">
        <v>0.97</v>
      </c>
      <c r="V28" s="35">
        <f>U28*D28</f>
        <v>47433</v>
      </c>
      <c r="W28" s="9">
        <v>0.97</v>
      </c>
      <c r="X28" s="35">
        <f t="shared" si="15"/>
        <v>47433</v>
      </c>
      <c r="Y28" s="9">
        <v>0.94</v>
      </c>
      <c r="Z28" s="35">
        <f>Y28*D28</f>
        <v>45966</v>
      </c>
      <c r="AA28" s="9">
        <v>0.97</v>
      </c>
      <c r="AB28" s="35">
        <f>AA28*D28</f>
        <v>47433</v>
      </c>
      <c r="AC28" s="9">
        <v>0.91</v>
      </c>
      <c r="AD28" s="35">
        <f>AC28*D28</f>
        <v>44499</v>
      </c>
      <c r="AE28" s="9">
        <v>0.95</v>
      </c>
      <c r="AF28" s="35">
        <f>AE28*D28</f>
        <v>46455</v>
      </c>
      <c r="AH28" s="30">
        <f t="shared" si="4"/>
        <v>6.62</v>
      </c>
      <c r="AI28" s="32">
        <f t="shared" si="4"/>
        <v>323718</v>
      </c>
      <c r="AJ28" s="30">
        <f t="shared" si="14"/>
        <v>0</v>
      </c>
      <c r="AK28" s="30">
        <f t="shared" si="16"/>
        <v>0</v>
      </c>
    </row>
    <row r="29" spans="1:37" s="12" customFormat="1" ht="18.75" outlineLevel="1" x14ac:dyDescent="0.25">
      <c r="A29" s="6">
        <v>24</v>
      </c>
      <c r="B29" s="7" t="s">
        <v>110</v>
      </c>
      <c r="C29" s="8" t="s">
        <v>30</v>
      </c>
      <c r="D29" s="9">
        <v>51300</v>
      </c>
      <c r="E29" s="8"/>
      <c r="F29" s="10">
        <f t="shared" si="3"/>
        <v>2.62</v>
      </c>
      <c r="G29" s="35">
        <f t="shared" si="0"/>
        <v>134406</v>
      </c>
      <c r="H29" s="9"/>
      <c r="I29" s="10">
        <v>0.06</v>
      </c>
      <c r="J29" s="35">
        <f>I29*D29</f>
        <v>3078</v>
      </c>
      <c r="K29" s="11">
        <v>7.0000000000000007E-2</v>
      </c>
      <c r="L29" s="35">
        <f>K29*D29</f>
        <v>3591.0000000000005</v>
      </c>
      <c r="M29" s="11">
        <v>0.09</v>
      </c>
      <c r="N29" s="35">
        <f>M29*D29</f>
        <v>4617</v>
      </c>
      <c r="O29" s="10">
        <v>0.04</v>
      </c>
      <c r="P29" s="35">
        <f>O29*D29</f>
        <v>2052</v>
      </c>
      <c r="Q29" s="9">
        <v>0.03</v>
      </c>
      <c r="R29" s="35">
        <f>Q29*D29</f>
        <v>1539</v>
      </c>
      <c r="S29" s="9">
        <v>0.01</v>
      </c>
      <c r="T29" s="35">
        <f>S29*D29</f>
        <v>513</v>
      </c>
      <c r="U29" s="9">
        <v>1.55</v>
      </c>
      <c r="V29" s="35">
        <f>U29*D29</f>
        <v>79515</v>
      </c>
      <c r="W29" s="9">
        <v>0.12</v>
      </c>
      <c r="X29" s="35">
        <f t="shared" si="15"/>
        <v>6156</v>
      </c>
      <c r="Y29" s="9">
        <v>0.65</v>
      </c>
      <c r="Z29" s="35">
        <f>Y29*D29</f>
        <v>33345</v>
      </c>
      <c r="AA29" s="9"/>
      <c r="AB29" s="35"/>
      <c r="AC29" s="9"/>
      <c r="AD29" s="35"/>
      <c r="AE29" s="9"/>
      <c r="AF29" s="35"/>
      <c r="AH29" s="30">
        <f t="shared" si="4"/>
        <v>2.62</v>
      </c>
      <c r="AI29" s="32">
        <f t="shared" si="4"/>
        <v>134406</v>
      </c>
      <c r="AJ29" s="30">
        <f t="shared" si="14"/>
        <v>0</v>
      </c>
      <c r="AK29" s="30">
        <f t="shared" si="16"/>
        <v>0</v>
      </c>
    </row>
    <row r="30" spans="1:37" s="12" customFormat="1" ht="18.75" outlineLevel="1" x14ac:dyDescent="0.25">
      <c r="A30" s="6">
        <v>25</v>
      </c>
      <c r="B30" s="7" t="s">
        <v>111</v>
      </c>
      <c r="C30" s="8" t="s">
        <v>30</v>
      </c>
      <c r="D30" s="9">
        <v>52200</v>
      </c>
      <c r="E30" s="8"/>
      <c r="F30" s="10">
        <f t="shared" si="3"/>
        <v>4.5</v>
      </c>
      <c r="G30" s="35">
        <f t="shared" si="0"/>
        <v>234900</v>
      </c>
      <c r="H30" s="9"/>
      <c r="I30" s="10"/>
      <c r="J30" s="35"/>
      <c r="K30" s="11">
        <v>0.77</v>
      </c>
      <c r="L30" s="35">
        <f>K30*D30</f>
        <v>40194</v>
      </c>
      <c r="M30" s="11">
        <v>3</v>
      </c>
      <c r="N30" s="35">
        <f>M30*D30</f>
        <v>156600</v>
      </c>
      <c r="O30" s="10">
        <v>0.73</v>
      </c>
      <c r="P30" s="35">
        <f>O30*D30</f>
        <v>38106</v>
      </c>
      <c r="Q30" s="9"/>
      <c r="R30" s="35"/>
      <c r="S30" s="9"/>
      <c r="T30" s="35"/>
      <c r="U30" s="9"/>
      <c r="V30" s="35"/>
      <c r="W30" s="9"/>
      <c r="X30" s="35"/>
      <c r="Y30" s="9"/>
      <c r="Z30" s="35"/>
      <c r="AA30" s="9"/>
      <c r="AB30" s="35"/>
      <c r="AC30" s="9"/>
      <c r="AD30" s="35"/>
      <c r="AE30" s="9"/>
      <c r="AF30" s="35"/>
      <c r="AH30" s="30">
        <f t="shared" si="4"/>
        <v>4.5</v>
      </c>
      <c r="AI30" s="32">
        <f t="shared" si="4"/>
        <v>234900</v>
      </c>
      <c r="AJ30" s="30">
        <f t="shared" si="14"/>
        <v>0</v>
      </c>
      <c r="AK30" s="30">
        <f t="shared" si="16"/>
        <v>0</v>
      </c>
    </row>
    <row r="31" spans="1:37" s="12" customFormat="1" ht="18.75" outlineLevel="1" x14ac:dyDescent="0.25">
      <c r="A31" s="6">
        <v>26</v>
      </c>
      <c r="B31" s="19" t="s">
        <v>112</v>
      </c>
      <c r="C31" s="8" t="s">
        <v>30</v>
      </c>
      <c r="D31" s="9">
        <v>52700</v>
      </c>
      <c r="E31" s="8"/>
      <c r="F31" s="10">
        <f t="shared" si="3"/>
        <v>1.6400000000000001</v>
      </c>
      <c r="G31" s="35">
        <f t="shared" si="0"/>
        <v>86428</v>
      </c>
      <c r="H31" s="9"/>
      <c r="I31" s="10">
        <v>0.02</v>
      </c>
      <c r="J31" s="35">
        <f>I31*D31</f>
        <v>1054</v>
      </c>
      <c r="K31" s="11">
        <v>0.14000000000000001</v>
      </c>
      <c r="L31" s="35">
        <f>K31*D31</f>
        <v>7378.0000000000009</v>
      </c>
      <c r="M31" s="11">
        <v>0.78</v>
      </c>
      <c r="N31" s="35">
        <f>M31*D31</f>
        <v>41106</v>
      </c>
      <c r="O31" s="9">
        <v>0.31</v>
      </c>
      <c r="P31" s="35">
        <f>O31*D31</f>
        <v>16337</v>
      </c>
      <c r="Q31" s="9">
        <v>0.1</v>
      </c>
      <c r="R31" s="35">
        <f>Q31*D31</f>
        <v>5270</v>
      </c>
      <c r="S31" s="9">
        <v>0.01</v>
      </c>
      <c r="T31" s="35">
        <f>S31*D31</f>
        <v>527</v>
      </c>
      <c r="U31" s="9">
        <v>0.22</v>
      </c>
      <c r="V31" s="35">
        <f>U31*D31</f>
        <v>11594</v>
      </c>
      <c r="W31" s="9">
        <v>0.06</v>
      </c>
      <c r="X31" s="35">
        <f>W31*D31</f>
        <v>3162</v>
      </c>
      <c r="Y31" s="9"/>
      <c r="Z31" s="35"/>
      <c r="AA31" s="9"/>
      <c r="AB31" s="35"/>
      <c r="AC31" s="9"/>
      <c r="AD31" s="35"/>
      <c r="AE31" s="9"/>
      <c r="AF31" s="35"/>
      <c r="AH31" s="30">
        <f t="shared" si="4"/>
        <v>1.6400000000000001</v>
      </c>
      <c r="AI31" s="32">
        <f t="shared" si="4"/>
        <v>86428</v>
      </c>
      <c r="AJ31" s="30">
        <f t="shared" si="14"/>
        <v>0</v>
      </c>
      <c r="AK31" s="30">
        <f t="shared" si="16"/>
        <v>0</v>
      </c>
    </row>
    <row r="32" spans="1:37" s="12" customFormat="1" ht="18.75" outlineLevel="1" x14ac:dyDescent="0.25">
      <c r="A32" s="6">
        <v>27</v>
      </c>
      <c r="B32" s="7" t="s">
        <v>113</v>
      </c>
      <c r="C32" s="8" t="s">
        <v>30</v>
      </c>
      <c r="D32" s="9">
        <v>52200</v>
      </c>
      <c r="E32" s="8"/>
      <c r="F32" s="10">
        <f t="shared" si="3"/>
        <v>0.21</v>
      </c>
      <c r="G32" s="35">
        <f t="shared" si="0"/>
        <v>10962</v>
      </c>
      <c r="H32" s="9"/>
      <c r="I32" s="10"/>
      <c r="J32" s="35"/>
      <c r="K32" s="11"/>
      <c r="L32" s="35"/>
      <c r="M32" s="11"/>
      <c r="N32" s="35"/>
      <c r="O32" s="9"/>
      <c r="P32" s="35"/>
      <c r="Q32" s="9"/>
      <c r="R32" s="35"/>
      <c r="S32" s="9"/>
      <c r="T32" s="35"/>
      <c r="U32" s="9">
        <v>0.06</v>
      </c>
      <c r="V32" s="35">
        <f>U32*D32</f>
        <v>3132</v>
      </c>
      <c r="W32" s="9">
        <v>0.15</v>
      </c>
      <c r="X32" s="35">
        <f>W32*D32</f>
        <v>7830</v>
      </c>
      <c r="Y32" s="9"/>
      <c r="Z32" s="35"/>
      <c r="AA32" s="9"/>
      <c r="AB32" s="35"/>
      <c r="AC32" s="9"/>
      <c r="AD32" s="35"/>
      <c r="AE32" s="9"/>
      <c r="AF32" s="35"/>
      <c r="AH32" s="30">
        <f t="shared" si="4"/>
        <v>0.21</v>
      </c>
      <c r="AI32" s="32">
        <f t="shared" si="4"/>
        <v>10962</v>
      </c>
      <c r="AJ32" s="30">
        <f t="shared" si="14"/>
        <v>0</v>
      </c>
      <c r="AK32" s="30">
        <f t="shared" si="16"/>
        <v>0</v>
      </c>
    </row>
    <row r="33" spans="1:37" s="12" customFormat="1" ht="18.75" outlineLevel="1" x14ac:dyDescent="0.25">
      <c r="A33" s="6">
        <v>28</v>
      </c>
      <c r="B33" s="7" t="s">
        <v>114</v>
      </c>
      <c r="C33" s="8" t="s">
        <v>30</v>
      </c>
      <c r="D33" s="9">
        <v>55800</v>
      </c>
      <c r="E33" s="8"/>
      <c r="F33" s="10">
        <f t="shared" si="3"/>
        <v>2.29</v>
      </c>
      <c r="G33" s="35">
        <f t="shared" si="0"/>
        <v>127782</v>
      </c>
      <c r="H33" s="9"/>
      <c r="I33" s="10"/>
      <c r="J33" s="35"/>
      <c r="K33" s="11">
        <v>0.39</v>
      </c>
      <c r="L33" s="35">
        <f>K33*D33</f>
        <v>21762</v>
      </c>
      <c r="M33" s="11">
        <v>1.53</v>
      </c>
      <c r="N33" s="35">
        <f>M33*D33</f>
        <v>85374</v>
      </c>
      <c r="O33" s="9">
        <v>0.37</v>
      </c>
      <c r="P33" s="35">
        <f>O33*D33</f>
        <v>20646</v>
      </c>
      <c r="Q33" s="9"/>
      <c r="R33" s="35"/>
      <c r="S33" s="9"/>
      <c r="T33" s="35"/>
      <c r="U33" s="9"/>
      <c r="V33" s="35"/>
      <c r="W33" s="9"/>
      <c r="X33" s="35"/>
      <c r="Y33" s="9"/>
      <c r="Z33" s="35"/>
      <c r="AA33" s="9"/>
      <c r="AB33" s="35"/>
      <c r="AC33" s="9"/>
      <c r="AD33" s="35"/>
      <c r="AE33" s="9"/>
      <c r="AF33" s="35"/>
      <c r="AH33" s="30">
        <f t="shared" si="4"/>
        <v>2.29</v>
      </c>
      <c r="AI33" s="32">
        <f t="shared" si="4"/>
        <v>127782</v>
      </c>
      <c r="AJ33" s="30">
        <f t="shared" si="14"/>
        <v>0</v>
      </c>
      <c r="AK33" s="30">
        <f t="shared" si="16"/>
        <v>0</v>
      </c>
    </row>
    <row r="34" spans="1:37" s="12" customFormat="1" ht="18.75" outlineLevel="1" x14ac:dyDescent="0.25">
      <c r="A34" s="6">
        <v>29</v>
      </c>
      <c r="B34" s="7" t="s">
        <v>115</v>
      </c>
      <c r="C34" s="8" t="s">
        <v>30</v>
      </c>
      <c r="D34" s="9">
        <v>55200</v>
      </c>
      <c r="E34" s="8"/>
      <c r="F34" s="10">
        <f t="shared" si="3"/>
        <v>0.27</v>
      </c>
      <c r="G34" s="35">
        <f t="shared" si="0"/>
        <v>14904.000000000002</v>
      </c>
      <c r="H34" s="9"/>
      <c r="I34" s="10"/>
      <c r="J34" s="35"/>
      <c r="K34" s="11"/>
      <c r="L34" s="35"/>
      <c r="M34" s="11"/>
      <c r="N34" s="35"/>
      <c r="O34" s="9"/>
      <c r="P34" s="35"/>
      <c r="Q34" s="9"/>
      <c r="R34" s="35"/>
      <c r="S34" s="9"/>
      <c r="T34" s="35"/>
      <c r="U34" s="9">
        <v>0.13</v>
      </c>
      <c r="V34" s="35">
        <f>U34*D34</f>
        <v>7176</v>
      </c>
      <c r="W34" s="9">
        <v>0.14000000000000001</v>
      </c>
      <c r="X34" s="35">
        <f>W34*D34</f>
        <v>7728.0000000000009</v>
      </c>
      <c r="Y34" s="9"/>
      <c r="Z34" s="35"/>
      <c r="AA34" s="9"/>
      <c r="AB34" s="35"/>
      <c r="AC34" s="9"/>
      <c r="AD34" s="35"/>
      <c r="AE34" s="9"/>
      <c r="AF34" s="35"/>
      <c r="AH34" s="30">
        <f t="shared" si="4"/>
        <v>0.27</v>
      </c>
      <c r="AI34" s="32">
        <f t="shared" si="4"/>
        <v>14904</v>
      </c>
      <c r="AJ34" s="30">
        <f t="shared" si="14"/>
        <v>0</v>
      </c>
      <c r="AK34" s="30">
        <f t="shared" si="16"/>
        <v>0</v>
      </c>
    </row>
    <row r="35" spans="1:37" s="12" customFormat="1" ht="18.75" outlineLevel="1" x14ac:dyDescent="0.25">
      <c r="A35" s="6">
        <v>30</v>
      </c>
      <c r="B35" s="7" t="s">
        <v>116</v>
      </c>
      <c r="C35" s="8" t="s">
        <v>30</v>
      </c>
      <c r="D35" s="9">
        <v>56400</v>
      </c>
      <c r="E35" s="8"/>
      <c r="F35" s="10">
        <f t="shared" si="3"/>
        <v>2.36</v>
      </c>
      <c r="G35" s="35">
        <f t="shared" si="0"/>
        <v>133104</v>
      </c>
      <c r="H35" s="9"/>
      <c r="I35" s="10">
        <v>0.28000000000000003</v>
      </c>
      <c r="J35" s="35">
        <f>I35*D35</f>
        <v>15792.000000000002</v>
      </c>
      <c r="K35" s="11">
        <v>0.34</v>
      </c>
      <c r="L35" s="35">
        <f>K35*D35</f>
        <v>19176</v>
      </c>
      <c r="M35" s="11">
        <v>0.63</v>
      </c>
      <c r="N35" s="35">
        <f>M35*D35</f>
        <v>35532</v>
      </c>
      <c r="O35" s="9">
        <v>0.33</v>
      </c>
      <c r="P35" s="35">
        <f>O35*D35</f>
        <v>18612</v>
      </c>
      <c r="Q35" s="9">
        <v>0.19</v>
      </c>
      <c r="R35" s="35">
        <f>Q35*D35</f>
        <v>10716</v>
      </c>
      <c r="S35" s="9">
        <v>0.05</v>
      </c>
      <c r="T35" s="35">
        <f>S35*D35</f>
        <v>2820</v>
      </c>
      <c r="U35" s="9">
        <v>0.41</v>
      </c>
      <c r="V35" s="35">
        <f>U35*D35</f>
        <v>23124</v>
      </c>
      <c r="W35" s="9">
        <v>0.08</v>
      </c>
      <c r="X35" s="35">
        <f>W35*D35</f>
        <v>4512</v>
      </c>
      <c r="Y35" s="9">
        <v>0.05</v>
      </c>
      <c r="Z35" s="35">
        <f>Y35*D35</f>
        <v>2820</v>
      </c>
      <c r="AA35" s="9"/>
      <c r="AB35" s="35"/>
      <c r="AC35" s="9"/>
      <c r="AD35" s="35"/>
      <c r="AE35" s="9"/>
      <c r="AF35" s="35"/>
      <c r="AH35" s="30">
        <f t="shared" si="4"/>
        <v>2.36</v>
      </c>
      <c r="AI35" s="32">
        <f t="shared" si="4"/>
        <v>133104</v>
      </c>
      <c r="AJ35" s="30">
        <f t="shared" si="14"/>
        <v>0</v>
      </c>
      <c r="AK35" s="30">
        <f t="shared" si="16"/>
        <v>0</v>
      </c>
    </row>
    <row r="36" spans="1:37" s="12" customFormat="1" ht="18.75" outlineLevel="1" x14ac:dyDescent="0.25">
      <c r="A36" s="6">
        <v>31</v>
      </c>
      <c r="B36" s="18" t="s">
        <v>117</v>
      </c>
      <c r="C36" s="8" t="s">
        <v>32</v>
      </c>
      <c r="D36" s="9">
        <v>300</v>
      </c>
      <c r="E36" s="8"/>
      <c r="F36" s="10">
        <f>SUM(I36,K36,M36,O36,Q36,S36,U36,W36,Y36,AA36,AC36,AE36)</f>
        <v>44679.06</v>
      </c>
      <c r="G36" s="35">
        <f t="shared" si="0"/>
        <v>13403718</v>
      </c>
      <c r="H36" s="9"/>
      <c r="I36" s="10"/>
      <c r="J36" s="35"/>
      <c r="K36" s="11"/>
      <c r="L36" s="35"/>
      <c r="M36" s="11"/>
      <c r="N36" s="35"/>
      <c r="O36" s="9"/>
      <c r="P36" s="35"/>
      <c r="Q36" s="9"/>
      <c r="R36" s="35"/>
      <c r="S36" s="9">
        <v>1922.13</v>
      </c>
      <c r="T36" s="35">
        <f>S36*D36</f>
        <v>576639</v>
      </c>
      <c r="U36" s="9">
        <v>3372.8</v>
      </c>
      <c r="V36" s="35">
        <f>U36*D36</f>
        <v>1011840</v>
      </c>
      <c r="W36" s="9">
        <v>3372.8</v>
      </c>
      <c r="X36" s="35">
        <f>W36*D36</f>
        <v>1011840</v>
      </c>
      <c r="Y36" s="9">
        <v>3264</v>
      </c>
      <c r="Z36" s="35">
        <f>Y36*D36</f>
        <v>979200</v>
      </c>
      <c r="AA36" s="9">
        <v>11436.84</v>
      </c>
      <c r="AB36" s="35">
        <f>AA36*D36</f>
        <v>3431052</v>
      </c>
      <c r="AC36" s="9">
        <v>10955.92</v>
      </c>
      <c r="AD36" s="35">
        <f>AC36*D36</f>
        <v>3286776</v>
      </c>
      <c r="AE36" s="9">
        <v>10354.57</v>
      </c>
      <c r="AF36" s="35">
        <f>AE36*D36</f>
        <v>3106371</v>
      </c>
      <c r="AH36" s="30">
        <f t="shared" si="4"/>
        <v>44679.06</v>
      </c>
      <c r="AI36" s="32">
        <f t="shared" si="4"/>
        <v>13403718</v>
      </c>
      <c r="AJ36" s="30">
        <f t="shared" si="14"/>
        <v>0</v>
      </c>
      <c r="AK36" s="30">
        <f>AI36-G36</f>
        <v>0</v>
      </c>
    </row>
    <row r="37" spans="1:37" s="12" customFormat="1" ht="18.75" outlineLevel="1" x14ac:dyDescent="0.25">
      <c r="A37" s="6">
        <v>32</v>
      </c>
      <c r="B37" s="18" t="s">
        <v>118</v>
      </c>
      <c r="C37" s="8" t="s">
        <v>32</v>
      </c>
      <c r="D37" s="9">
        <v>400</v>
      </c>
      <c r="E37" s="8"/>
      <c r="F37" s="10">
        <f>SUM(I37,K37,M37,O37,Q37,S37,U37,W37,Y37,AA37,AC37,AE37)</f>
        <v>813</v>
      </c>
      <c r="G37" s="35">
        <f t="shared" si="0"/>
        <v>325200</v>
      </c>
      <c r="H37" s="9"/>
      <c r="I37" s="10"/>
      <c r="J37" s="35"/>
      <c r="K37" s="11"/>
      <c r="L37" s="35"/>
      <c r="M37" s="11">
        <v>483</v>
      </c>
      <c r="N37" s="35">
        <f>M37*$D37</f>
        <v>193200</v>
      </c>
      <c r="O37" s="9">
        <v>330</v>
      </c>
      <c r="P37" s="35">
        <f>O37*$D37</f>
        <v>132000</v>
      </c>
      <c r="Q37" s="9"/>
      <c r="R37" s="35"/>
      <c r="S37" s="9"/>
      <c r="T37" s="35"/>
      <c r="U37" s="9"/>
      <c r="V37" s="35"/>
      <c r="W37" s="9"/>
      <c r="X37" s="35"/>
      <c r="Y37" s="9"/>
      <c r="Z37" s="35"/>
      <c r="AA37" s="9"/>
      <c r="AB37" s="35"/>
      <c r="AC37" s="9"/>
      <c r="AD37" s="35"/>
      <c r="AE37" s="9"/>
      <c r="AF37" s="35"/>
      <c r="AH37" s="30">
        <f t="shared" si="4"/>
        <v>813</v>
      </c>
      <c r="AI37" s="32">
        <f t="shared" si="4"/>
        <v>325200</v>
      </c>
      <c r="AJ37" s="30">
        <f t="shared" si="14"/>
        <v>0</v>
      </c>
      <c r="AK37" s="30">
        <f t="shared" ref="AK37:AK60" si="17">AI37-G37</f>
        <v>0</v>
      </c>
    </row>
    <row r="38" spans="1:37" s="12" customFormat="1" ht="18.75" outlineLevel="1" x14ac:dyDescent="0.25">
      <c r="A38" s="6">
        <v>33</v>
      </c>
      <c r="B38" s="18" t="s">
        <v>119</v>
      </c>
      <c r="C38" s="8" t="s">
        <v>32</v>
      </c>
      <c r="D38" s="9">
        <v>370</v>
      </c>
      <c r="E38" s="8"/>
      <c r="F38" s="10">
        <f>SUM(I38,K38,M38,O38,Q38,S38,U38,W38,Y38,AA38,AC38,AE38)</f>
        <v>914</v>
      </c>
      <c r="G38" s="35">
        <f t="shared" ref="G38:G69" si="18">F38*D38</f>
        <v>338180</v>
      </c>
      <c r="H38" s="9"/>
      <c r="I38" s="10"/>
      <c r="J38" s="35"/>
      <c r="K38" s="11"/>
      <c r="L38" s="35"/>
      <c r="M38" s="11">
        <v>250</v>
      </c>
      <c r="N38" s="35">
        <f>M38*$D38</f>
        <v>92500</v>
      </c>
      <c r="O38" s="9">
        <v>171</v>
      </c>
      <c r="P38" s="35">
        <f>O38*$D38</f>
        <v>63270</v>
      </c>
      <c r="Q38" s="9"/>
      <c r="R38" s="35"/>
      <c r="S38" s="9"/>
      <c r="T38" s="35"/>
      <c r="U38" s="9">
        <v>493</v>
      </c>
      <c r="V38" s="35">
        <f>U38*D38</f>
        <v>182410</v>
      </c>
      <c r="W38" s="9"/>
      <c r="X38" s="35"/>
      <c r="Y38" s="9"/>
      <c r="Z38" s="35"/>
      <c r="AA38" s="9"/>
      <c r="AB38" s="35"/>
      <c r="AC38" s="9"/>
      <c r="AD38" s="35"/>
      <c r="AE38" s="9"/>
      <c r="AF38" s="35"/>
      <c r="AH38" s="30">
        <f t="shared" si="4"/>
        <v>914</v>
      </c>
      <c r="AI38" s="32">
        <f t="shared" si="4"/>
        <v>338180</v>
      </c>
      <c r="AJ38" s="30">
        <f t="shared" si="14"/>
        <v>0</v>
      </c>
      <c r="AK38" s="30">
        <f t="shared" si="17"/>
        <v>0</v>
      </c>
    </row>
    <row r="39" spans="1:37" s="12" customFormat="1" ht="18.75" outlineLevel="1" x14ac:dyDescent="0.25">
      <c r="A39" s="6">
        <v>34</v>
      </c>
      <c r="B39" s="18" t="s">
        <v>120</v>
      </c>
      <c r="C39" s="8" t="s">
        <v>32</v>
      </c>
      <c r="D39" s="9">
        <v>300</v>
      </c>
      <c r="E39" s="8"/>
      <c r="F39" s="10">
        <f>SUM(I39,K39,M39,O39,Q39,S39,U39,W39,Y39,AA39,AC39,AE39)</f>
        <v>2582</v>
      </c>
      <c r="G39" s="35">
        <f t="shared" si="18"/>
        <v>774600</v>
      </c>
      <c r="H39" s="9"/>
      <c r="I39" s="10">
        <v>584</v>
      </c>
      <c r="J39" s="35">
        <f>I39*$D39</f>
        <v>175200</v>
      </c>
      <c r="K39" s="11">
        <v>912</v>
      </c>
      <c r="L39" s="35">
        <f>K39*$D39</f>
        <v>273600</v>
      </c>
      <c r="M39" s="11">
        <v>552</v>
      </c>
      <c r="N39" s="35">
        <f>M39*$D39</f>
        <v>165600</v>
      </c>
      <c r="O39" s="9"/>
      <c r="P39" s="35"/>
      <c r="Q39" s="9"/>
      <c r="R39" s="35"/>
      <c r="S39" s="9"/>
      <c r="T39" s="35"/>
      <c r="U39" s="9"/>
      <c r="V39" s="35"/>
      <c r="W39" s="9"/>
      <c r="X39" s="35"/>
      <c r="Y39" s="9">
        <v>115</v>
      </c>
      <c r="Z39" s="35">
        <f>Y39*D39</f>
        <v>34500</v>
      </c>
      <c r="AA39" s="9">
        <v>367</v>
      </c>
      <c r="AB39" s="35">
        <f>AA39*D39</f>
        <v>110100</v>
      </c>
      <c r="AC39" s="9">
        <v>52</v>
      </c>
      <c r="AD39" s="35">
        <f>AC39*D39</f>
        <v>15600</v>
      </c>
      <c r="AE39" s="9"/>
      <c r="AF39" s="35"/>
      <c r="AH39" s="30">
        <f t="shared" si="4"/>
        <v>2582</v>
      </c>
      <c r="AI39" s="32">
        <f t="shared" si="4"/>
        <v>774600</v>
      </c>
      <c r="AJ39" s="30">
        <f t="shared" si="14"/>
        <v>0</v>
      </c>
      <c r="AK39" s="30">
        <f t="shared" si="17"/>
        <v>0</v>
      </c>
    </row>
    <row r="40" spans="1:37" s="12" customFormat="1" ht="18.75" outlineLevel="1" x14ac:dyDescent="0.25">
      <c r="A40" s="6">
        <v>35</v>
      </c>
      <c r="B40" s="18" t="s">
        <v>121</v>
      </c>
      <c r="C40" s="8" t="s">
        <v>32</v>
      </c>
      <c r="D40" s="9">
        <v>260</v>
      </c>
      <c r="E40" s="8"/>
      <c r="F40" s="10">
        <f>SUM(I40,K40,M40,O40,Q40,S40,U40,W40,Y40,AA40,AC40,AE40)</f>
        <v>1491</v>
      </c>
      <c r="G40" s="35">
        <f t="shared" si="18"/>
        <v>387660</v>
      </c>
      <c r="H40" s="9"/>
      <c r="I40" s="10">
        <v>333</v>
      </c>
      <c r="J40" s="35">
        <f>I40*$D40</f>
        <v>86580</v>
      </c>
      <c r="K40" s="11">
        <v>529</v>
      </c>
      <c r="L40" s="35">
        <f>K40*$D40</f>
        <v>137540</v>
      </c>
      <c r="M40" s="11">
        <v>320</v>
      </c>
      <c r="N40" s="35">
        <f>M40*$D40</f>
        <v>83200</v>
      </c>
      <c r="O40" s="9"/>
      <c r="P40" s="35"/>
      <c r="Q40" s="9"/>
      <c r="R40" s="35"/>
      <c r="S40" s="9"/>
      <c r="T40" s="35"/>
      <c r="U40" s="9"/>
      <c r="V40" s="35"/>
      <c r="W40" s="9"/>
      <c r="X40" s="35"/>
      <c r="Y40" s="9">
        <v>67</v>
      </c>
      <c r="Z40" s="35">
        <f>Y40*D40</f>
        <v>17420</v>
      </c>
      <c r="AA40" s="9">
        <v>212</v>
      </c>
      <c r="AB40" s="35">
        <f>AA40*D40</f>
        <v>55120</v>
      </c>
      <c r="AC40" s="9">
        <v>30</v>
      </c>
      <c r="AD40" s="35">
        <f>AC40*D40</f>
        <v>7800</v>
      </c>
      <c r="AE40" s="9"/>
      <c r="AF40" s="35"/>
      <c r="AH40" s="30">
        <f t="shared" si="4"/>
        <v>1491</v>
      </c>
      <c r="AI40" s="32">
        <f t="shared" si="4"/>
        <v>387660</v>
      </c>
      <c r="AJ40" s="30">
        <f t="shared" si="14"/>
        <v>0</v>
      </c>
      <c r="AK40" s="30">
        <f t="shared" si="17"/>
        <v>0</v>
      </c>
    </row>
    <row r="41" spans="1:37" s="12" customFormat="1" ht="18.75" outlineLevel="1" x14ac:dyDescent="0.25">
      <c r="A41" s="6">
        <v>36</v>
      </c>
      <c r="B41" s="7" t="s">
        <v>122</v>
      </c>
      <c r="C41" s="8" t="s">
        <v>32</v>
      </c>
      <c r="D41" s="9">
        <v>50</v>
      </c>
      <c r="E41" s="8"/>
      <c r="F41" s="10">
        <f t="shared" si="3"/>
        <v>8799</v>
      </c>
      <c r="G41" s="35">
        <f t="shared" si="18"/>
        <v>439950</v>
      </c>
      <c r="H41" s="9"/>
      <c r="I41" s="10"/>
      <c r="J41" s="35"/>
      <c r="K41" s="11"/>
      <c r="L41" s="35"/>
      <c r="M41" s="11"/>
      <c r="N41" s="35"/>
      <c r="O41" s="9"/>
      <c r="P41" s="35"/>
      <c r="Q41" s="9"/>
      <c r="R41" s="35"/>
      <c r="S41" s="9"/>
      <c r="T41" s="35"/>
      <c r="U41" s="9">
        <v>1102</v>
      </c>
      <c r="V41" s="35">
        <f>U41*D41</f>
        <v>55100</v>
      </c>
      <c r="W41" s="9">
        <v>1102</v>
      </c>
      <c r="X41" s="35">
        <f>W41*D41</f>
        <v>55100</v>
      </c>
      <c r="Y41" s="9">
        <v>1067</v>
      </c>
      <c r="Z41" s="35">
        <f>Y41*D41</f>
        <v>53350</v>
      </c>
      <c r="AA41" s="9">
        <v>1897</v>
      </c>
      <c r="AB41" s="35">
        <f>AA41*D41</f>
        <v>94850</v>
      </c>
      <c r="AC41" s="9">
        <v>1775</v>
      </c>
      <c r="AD41" s="35">
        <f>AC41*D41</f>
        <v>88750</v>
      </c>
      <c r="AE41" s="9">
        <v>1856</v>
      </c>
      <c r="AF41" s="35">
        <f>AE41*D41</f>
        <v>92800</v>
      </c>
      <c r="AH41" s="30">
        <f t="shared" si="4"/>
        <v>8799</v>
      </c>
      <c r="AI41" s="32">
        <f t="shared" si="4"/>
        <v>439950</v>
      </c>
      <c r="AJ41" s="30">
        <f t="shared" si="14"/>
        <v>0</v>
      </c>
      <c r="AK41" s="30">
        <f t="shared" si="17"/>
        <v>0</v>
      </c>
    </row>
    <row r="42" spans="1:37" s="12" customFormat="1" ht="18.75" outlineLevel="1" x14ac:dyDescent="0.25">
      <c r="A42" s="6">
        <v>37</v>
      </c>
      <c r="B42" s="18" t="s">
        <v>123</v>
      </c>
      <c r="C42" s="8" t="s">
        <v>36</v>
      </c>
      <c r="D42" s="9">
        <v>195</v>
      </c>
      <c r="E42" s="8"/>
      <c r="F42" s="10">
        <f t="shared" si="3"/>
        <v>378</v>
      </c>
      <c r="G42" s="35">
        <f t="shared" si="18"/>
        <v>73710</v>
      </c>
      <c r="H42" s="9"/>
      <c r="I42" s="10">
        <v>83.16</v>
      </c>
      <c r="J42" s="35">
        <f>I42*D42</f>
        <v>16216.199999999999</v>
      </c>
      <c r="K42" s="11">
        <v>102.06</v>
      </c>
      <c r="L42" s="35">
        <f>K42*D42</f>
        <v>19901.7</v>
      </c>
      <c r="M42" s="11">
        <v>113.4</v>
      </c>
      <c r="N42" s="35">
        <f t="shared" ref="N42:N49" si="19">M42*D42</f>
        <v>22113</v>
      </c>
      <c r="O42" s="9">
        <v>79.38</v>
      </c>
      <c r="P42" s="35">
        <f>O42*D42</f>
        <v>15479.099999999999</v>
      </c>
      <c r="Q42" s="9"/>
      <c r="R42" s="35"/>
      <c r="S42" s="9"/>
      <c r="T42" s="35"/>
      <c r="U42" s="9"/>
      <c r="V42" s="35"/>
      <c r="W42" s="9"/>
      <c r="X42" s="35"/>
      <c r="Y42" s="9"/>
      <c r="Z42" s="35"/>
      <c r="AA42" s="9"/>
      <c r="AB42" s="35"/>
      <c r="AC42" s="9"/>
      <c r="AD42" s="35"/>
      <c r="AE42" s="9"/>
      <c r="AF42" s="35"/>
      <c r="AH42" s="30">
        <f t="shared" si="4"/>
        <v>378</v>
      </c>
      <c r="AI42" s="32">
        <f t="shared" si="4"/>
        <v>73710</v>
      </c>
      <c r="AJ42" s="30">
        <f t="shared" si="14"/>
        <v>0</v>
      </c>
      <c r="AK42" s="30">
        <f t="shared" si="17"/>
        <v>0</v>
      </c>
    </row>
    <row r="43" spans="1:37" s="12" customFormat="1" ht="18.75" outlineLevel="1" x14ac:dyDescent="0.25">
      <c r="A43" s="6">
        <v>38</v>
      </c>
      <c r="B43" s="7" t="s">
        <v>124</v>
      </c>
      <c r="C43" s="8" t="s">
        <v>32</v>
      </c>
      <c r="D43" s="9">
        <v>110</v>
      </c>
      <c r="E43" s="8"/>
      <c r="F43" s="10">
        <f t="shared" si="3"/>
        <v>1956</v>
      </c>
      <c r="G43" s="35">
        <f t="shared" si="18"/>
        <v>215160</v>
      </c>
      <c r="H43" s="9"/>
      <c r="I43" s="10"/>
      <c r="J43" s="35"/>
      <c r="K43" s="11"/>
      <c r="L43" s="35"/>
      <c r="M43" s="11"/>
      <c r="N43" s="35">
        <f t="shared" si="19"/>
        <v>0</v>
      </c>
      <c r="O43" s="9"/>
      <c r="P43" s="35"/>
      <c r="Q43" s="9"/>
      <c r="R43" s="35"/>
      <c r="S43" s="9"/>
      <c r="T43" s="35"/>
      <c r="U43" s="9">
        <v>245</v>
      </c>
      <c r="V43" s="35">
        <f>U43*D43</f>
        <v>26950</v>
      </c>
      <c r="W43" s="9">
        <v>245</v>
      </c>
      <c r="X43" s="35">
        <f>W43*D43</f>
        <v>26950</v>
      </c>
      <c r="Y43" s="9">
        <v>237</v>
      </c>
      <c r="Z43" s="35">
        <f>Y43*D43</f>
        <v>26070</v>
      </c>
      <c r="AA43" s="9">
        <v>422</v>
      </c>
      <c r="AB43" s="35">
        <f>AA43*D43</f>
        <v>46420</v>
      </c>
      <c r="AC43" s="9">
        <v>394</v>
      </c>
      <c r="AD43" s="35">
        <f>AC43*D43</f>
        <v>43340</v>
      </c>
      <c r="AE43" s="9">
        <v>413</v>
      </c>
      <c r="AF43" s="35">
        <f>AE43*D43</f>
        <v>45430</v>
      </c>
      <c r="AH43" s="30">
        <f t="shared" si="4"/>
        <v>1956</v>
      </c>
      <c r="AI43" s="32">
        <f t="shared" si="4"/>
        <v>215160</v>
      </c>
      <c r="AJ43" s="30">
        <f t="shared" si="14"/>
        <v>0</v>
      </c>
      <c r="AK43" s="30">
        <f t="shared" si="17"/>
        <v>0</v>
      </c>
    </row>
    <row r="44" spans="1:37" s="12" customFormat="1" ht="37.5" outlineLevel="1" x14ac:dyDescent="0.25">
      <c r="A44" s="6">
        <v>39</v>
      </c>
      <c r="B44" s="7" t="s">
        <v>125</v>
      </c>
      <c r="C44" s="8" t="s">
        <v>32</v>
      </c>
      <c r="D44" s="20">
        <v>70</v>
      </c>
      <c r="E44" s="8"/>
      <c r="F44" s="10">
        <v>4067</v>
      </c>
      <c r="G44" s="35">
        <f t="shared" si="18"/>
        <v>284690</v>
      </c>
      <c r="H44" s="9"/>
      <c r="I44" s="10"/>
      <c r="J44" s="35"/>
      <c r="K44" s="11"/>
      <c r="L44" s="35"/>
      <c r="M44" s="11">
        <v>1465</v>
      </c>
      <c r="N44" s="35">
        <f t="shared" si="19"/>
        <v>102550</v>
      </c>
      <c r="O44" s="9">
        <v>1000</v>
      </c>
      <c r="P44" s="35">
        <f>O44*D44</f>
        <v>70000</v>
      </c>
      <c r="Q44" s="9"/>
      <c r="R44" s="35"/>
      <c r="S44" s="9"/>
      <c r="T44" s="35"/>
      <c r="U44" s="9">
        <v>1000</v>
      </c>
      <c r="V44" s="35">
        <f>U44*D44</f>
        <v>70000</v>
      </c>
      <c r="W44" s="9">
        <v>602</v>
      </c>
      <c r="X44" s="35">
        <f>W44*D44</f>
        <v>42140</v>
      </c>
      <c r="Y44" s="9"/>
      <c r="Z44" s="35"/>
      <c r="AA44" s="9"/>
      <c r="AB44" s="35"/>
      <c r="AC44" s="9"/>
      <c r="AD44" s="35"/>
      <c r="AE44" s="9"/>
      <c r="AF44" s="35"/>
      <c r="AH44" s="30">
        <f>I44+K44+M44+O44+Q44+S44+U44+W44+Y44+AA44+AC44+AE44</f>
        <v>4067</v>
      </c>
      <c r="AI44" s="32">
        <f t="shared" si="4"/>
        <v>284690</v>
      </c>
      <c r="AJ44" s="30">
        <f t="shared" si="14"/>
        <v>0</v>
      </c>
      <c r="AK44" s="30">
        <f t="shared" si="17"/>
        <v>0</v>
      </c>
    </row>
    <row r="45" spans="1:37" s="12" customFormat="1" ht="37.5" outlineLevel="1" x14ac:dyDescent="0.25">
      <c r="A45" s="6">
        <v>40</v>
      </c>
      <c r="B45" s="7" t="s">
        <v>126</v>
      </c>
      <c r="C45" s="8" t="s">
        <v>32</v>
      </c>
      <c r="D45" s="20">
        <v>70</v>
      </c>
      <c r="E45" s="8"/>
      <c r="F45" s="10">
        <v>8010</v>
      </c>
      <c r="G45" s="35">
        <f t="shared" si="18"/>
        <v>560700</v>
      </c>
      <c r="H45" s="9"/>
      <c r="I45" s="10">
        <v>1889</v>
      </c>
      <c r="J45" s="35">
        <f>I45*D45</f>
        <v>132230</v>
      </c>
      <c r="K45" s="11">
        <v>2880</v>
      </c>
      <c r="L45" s="35">
        <f>K45*D45</f>
        <v>201600</v>
      </c>
      <c r="M45" s="11">
        <v>1743</v>
      </c>
      <c r="N45" s="35">
        <f t="shared" si="19"/>
        <v>122010</v>
      </c>
      <c r="O45" s="9"/>
      <c r="P45" s="35"/>
      <c r="Q45" s="9"/>
      <c r="R45" s="35"/>
      <c r="S45" s="9"/>
      <c r="T45" s="35"/>
      <c r="U45" s="9"/>
      <c r="V45" s="35"/>
      <c r="W45" s="9"/>
      <c r="X45" s="35"/>
      <c r="Y45" s="9">
        <v>361</v>
      </c>
      <c r="Z45" s="35">
        <f>Y45*D45</f>
        <v>25270</v>
      </c>
      <c r="AA45" s="9">
        <v>1137</v>
      </c>
      <c r="AB45" s="35">
        <f>AA45*D45</f>
        <v>79590</v>
      </c>
      <c r="AC45" s="9"/>
      <c r="AD45" s="35">
        <f>AC45*D45</f>
        <v>0</v>
      </c>
      <c r="AE45" s="9"/>
      <c r="AF45" s="35"/>
      <c r="AH45" s="30">
        <f t="shared" si="4"/>
        <v>8010</v>
      </c>
      <c r="AI45" s="32">
        <f t="shared" si="4"/>
        <v>560700</v>
      </c>
      <c r="AJ45" s="30">
        <f t="shared" si="14"/>
        <v>0</v>
      </c>
      <c r="AK45" s="30">
        <f t="shared" si="17"/>
        <v>0</v>
      </c>
    </row>
    <row r="46" spans="1:37" s="12" customFormat="1" ht="18.75" outlineLevel="1" x14ac:dyDescent="0.25">
      <c r="A46" s="6">
        <v>41</v>
      </c>
      <c r="B46" s="7" t="s">
        <v>42</v>
      </c>
      <c r="C46" s="8" t="s">
        <v>36</v>
      </c>
      <c r="D46" s="20">
        <v>185</v>
      </c>
      <c r="E46" s="8"/>
      <c r="F46" s="10">
        <f t="shared" si="3"/>
        <v>67</v>
      </c>
      <c r="G46" s="35">
        <f t="shared" si="18"/>
        <v>12395</v>
      </c>
      <c r="H46" s="9"/>
      <c r="I46" s="10">
        <v>14.74</v>
      </c>
      <c r="J46" s="35">
        <f>I46*D46</f>
        <v>2726.9</v>
      </c>
      <c r="K46" s="11">
        <v>18.09</v>
      </c>
      <c r="L46" s="35">
        <f>K46*D46</f>
        <v>3346.65</v>
      </c>
      <c r="M46" s="11">
        <v>20.100000000000001</v>
      </c>
      <c r="N46" s="35">
        <f t="shared" si="19"/>
        <v>3718.5000000000005</v>
      </c>
      <c r="O46" s="9">
        <v>14.07</v>
      </c>
      <c r="P46" s="35">
        <f>O46*D46</f>
        <v>2602.9500000000003</v>
      </c>
      <c r="Q46" s="9"/>
      <c r="R46" s="35"/>
      <c r="S46" s="9"/>
      <c r="T46" s="35"/>
      <c r="U46" s="9"/>
      <c r="V46" s="35"/>
      <c r="W46" s="9"/>
      <c r="X46" s="35"/>
      <c r="Y46" s="9"/>
      <c r="Z46" s="35"/>
      <c r="AA46" s="9"/>
      <c r="AB46" s="35"/>
      <c r="AC46" s="9"/>
      <c r="AD46" s="35"/>
      <c r="AE46" s="9"/>
      <c r="AF46" s="35"/>
      <c r="AH46" s="30">
        <f t="shared" si="4"/>
        <v>67</v>
      </c>
      <c r="AI46" s="32">
        <f t="shared" si="4"/>
        <v>12395.000000000002</v>
      </c>
      <c r="AJ46" s="30">
        <f t="shared" si="14"/>
        <v>0</v>
      </c>
      <c r="AK46" s="30">
        <f t="shared" si="17"/>
        <v>0</v>
      </c>
    </row>
    <row r="47" spans="1:37" s="12" customFormat="1" ht="18.75" outlineLevel="1" x14ac:dyDescent="0.25">
      <c r="A47" s="6">
        <v>42</v>
      </c>
      <c r="B47" s="7" t="s">
        <v>127</v>
      </c>
      <c r="C47" s="8" t="s">
        <v>36</v>
      </c>
      <c r="D47" s="20">
        <v>190</v>
      </c>
      <c r="E47" s="8"/>
      <c r="F47" s="10">
        <f t="shared" si="3"/>
        <v>2669.5699999999997</v>
      </c>
      <c r="G47" s="35">
        <f t="shared" si="18"/>
        <v>507218.29999999993</v>
      </c>
      <c r="H47" s="9"/>
      <c r="I47" s="10"/>
      <c r="J47" s="35"/>
      <c r="K47" s="11"/>
      <c r="L47" s="35"/>
      <c r="M47" s="11">
        <v>354.32</v>
      </c>
      <c r="N47" s="35">
        <f t="shared" si="19"/>
        <v>67320.800000000003</v>
      </c>
      <c r="O47" s="9">
        <v>241.97</v>
      </c>
      <c r="P47" s="35">
        <f>O47*D47</f>
        <v>45974.3</v>
      </c>
      <c r="Q47" s="9"/>
      <c r="R47" s="35"/>
      <c r="S47" s="9"/>
      <c r="T47" s="35"/>
      <c r="U47" s="9">
        <v>972.51</v>
      </c>
      <c r="V47" s="35">
        <f>U47*D47</f>
        <v>184776.9</v>
      </c>
      <c r="W47" s="9">
        <v>1100.77</v>
      </c>
      <c r="X47" s="35">
        <f>W47*D47</f>
        <v>209146.3</v>
      </c>
      <c r="Y47" s="9"/>
      <c r="Z47" s="35"/>
      <c r="AA47" s="9"/>
      <c r="AB47" s="35"/>
      <c r="AC47" s="9"/>
      <c r="AD47" s="35"/>
      <c r="AE47" s="9"/>
      <c r="AF47" s="35"/>
      <c r="AH47" s="30">
        <f t="shared" si="4"/>
        <v>2669.5699999999997</v>
      </c>
      <c r="AI47" s="32">
        <f t="shared" si="4"/>
        <v>507218.3</v>
      </c>
      <c r="AJ47" s="30">
        <f t="shared" si="14"/>
        <v>0</v>
      </c>
      <c r="AK47" s="30">
        <f t="shared" si="17"/>
        <v>0</v>
      </c>
    </row>
    <row r="48" spans="1:37" s="12" customFormat="1" ht="18.75" outlineLevel="1" x14ac:dyDescent="0.25">
      <c r="A48" s="6">
        <v>43</v>
      </c>
      <c r="B48" s="7" t="s">
        <v>128</v>
      </c>
      <c r="C48" s="8" t="s">
        <v>36</v>
      </c>
      <c r="D48" s="20">
        <v>190</v>
      </c>
      <c r="E48" s="8"/>
      <c r="F48" s="10">
        <f t="shared" si="3"/>
        <v>1433.3000000000002</v>
      </c>
      <c r="G48" s="35">
        <f t="shared" si="18"/>
        <v>272327.00000000006</v>
      </c>
      <c r="H48" s="9"/>
      <c r="I48" s="10">
        <v>330.41</v>
      </c>
      <c r="J48" s="35">
        <f>I48*D48</f>
        <v>62777.9</v>
      </c>
      <c r="K48" s="11">
        <v>504</v>
      </c>
      <c r="L48" s="35">
        <f>K48*D48</f>
        <v>95760</v>
      </c>
      <c r="M48" s="11">
        <v>304.89</v>
      </c>
      <c r="N48" s="35">
        <f t="shared" si="19"/>
        <v>57929.1</v>
      </c>
      <c r="O48" s="9"/>
      <c r="P48" s="35"/>
      <c r="Q48" s="9"/>
      <c r="R48" s="35"/>
      <c r="S48" s="9"/>
      <c r="T48" s="35"/>
      <c r="U48" s="9"/>
      <c r="V48" s="35"/>
      <c r="W48" s="9"/>
      <c r="X48" s="35"/>
      <c r="Y48" s="9">
        <v>63.16</v>
      </c>
      <c r="Z48" s="35">
        <f t="shared" ref="Z48:Z57" si="20">Y48*D48</f>
        <v>12000.4</v>
      </c>
      <c r="AA48" s="9">
        <v>202.53</v>
      </c>
      <c r="AB48" s="35">
        <f t="shared" ref="AB48:AB54" si="21">AA48*D48</f>
        <v>38480.699999999997</v>
      </c>
      <c r="AC48" s="9">
        <v>28.31</v>
      </c>
      <c r="AD48" s="35">
        <f t="shared" ref="AD48:AD54" si="22">AC48*D48</f>
        <v>5378.9</v>
      </c>
      <c r="AE48" s="9"/>
      <c r="AF48" s="35">
        <f t="shared" ref="AF48:AF57" si="23">AE48*D48</f>
        <v>0</v>
      </c>
      <c r="AH48" s="30">
        <f t="shared" si="4"/>
        <v>1433.3000000000002</v>
      </c>
      <c r="AI48" s="32">
        <f t="shared" si="4"/>
        <v>272327</v>
      </c>
      <c r="AJ48" s="30">
        <f t="shared" si="14"/>
        <v>0</v>
      </c>
      <c r="AK48" s="30">
        <f t="shared" si="17"/>
        <v>0</v>
      </c>
    </row>
    <row r="49" spans="1:51" s="12" customFormat="1" ht="18.75" outlineLevel="1" x14ac:dyDescent="0.25">
      <c r="A49" s="6">
        <v>44</v>
      </c>
      <c r="B49" s="7" t="s">
        <v>43</v>
      </c>
      <c r="C49" s="8" t="s">
        <v>36</v>
      </c>
      <c r="D49" s="20">
        <v>185</v>
      </c>
      <c r="E49" s="8"/>
      <c r="F49" s="10">
        <f t="shared" si="3"/>
        <v>8486.2599999999984</v>
      </c>
      <c r="G49" s="35">
        <f t="shared" si="18"/>
        <v>1569958.0999999996</v>
      </c>
      <c r="H49" s="9"/>
      <c r="I49" s="10">
        <v>53.58</v>
      </c>
      <c r="J49" s="35">
        <f>I49*D49</f>
        <v>9912.2999999999993</v>
      </c>
      <c r="K49" s="11">
        <v>488.24</v>
      </c>
      <c r="L49" s="35">
        <f>K49*D49</f>
        <v>90324.400000000009</v>
      </c>
      <c r="M49" s="11">
        <v>567.33000000000004</v>
      </c>
      <c r="N49" s="35">
        <f t="shared" si="19"/>
        <v>104956.05</v>
      </c>
      <c r="O49" s="9">
        <v>867.6</v>
      </c>
      <c r="P49" s="35">
        <f>O49*D49</f>
        <v>160506</v>
      </c>
      <c r="Q49" s="9">
        <v>761.56</v>
      </c>
      <c r="R49" s="35">
        <f>Q49*D49</f>
        <v>140888.59999999998</v>
      </c>
      <c r="S49" s="9">
        <v>788.76</v>
      </c>
      <c r="T49" s="35">
        <f>S49*D49</f>
        <v>145920.6</v>
      </c>
      <c r="U49" s="9">
        <v>843.15</v>
      </c>
      <c r="V49" s="35">
        <f>U49*D49</f>
        <v>155982.75</v>
      </c>
      <c r="W49" s="9">
        <v>843.15</v>
      </c>
      <c r="X49" s="35">
        <f t="shared" ref="X49:X57" si="24">W49*D49</f>
        <v>155982.75</v>
      </c>
      <c r="Y49" s="9">
        <v>815.96</v>
      </c>
      <c r="Z49" s="35">
        <f t="shared" si="20"/>
        <v>150952.6</v>
      </c>
      <c r="AA49" s="9">
        <v>843.15</v>
      </c>
      <c r="AB49" s="35">
        <f t="shared" si="21"/>
        <v>155982.75</v>
      </c>
      <c r="AC49" s="9">
        <v>788.76</v>
      </c>
      <c r="AD49" s="35">
        <f t="shared" si="22"/>
        <v>145920.6</v>
      </c>
      <c r="AE49" s="9">
        <v>825.02</v>
      </c>
      <c r="AF49" s="35">
        <f t="shared" si="23"/>
        <v>152628.69999999998</v>
      </c>
      <c r="AH49" s="30">
        <f t="shared" si="4"/>
        <v>8486.2599999999984</v>
      </c>
      <c r="AI49" s="32">
        <f t="shared" si="4"/>
        <v>1569958.1</v>
      </c>
      <c r="AJ49" s="30">
        <f t="shared" si="14"/>
        <v>0</v>
      </c>
      <c r="AK49" s="30">
        <f t="shared" si="17"/>
        <v>0</v>
      </c>
    </row>
    <row r="50" spans="1:51" s="12" customFormat="1" ht="18.75" outlineLevel="1" x14ac:dyDescent="0.25">
      <c r="A50" s="6">
        <v>45</v>
      </c>
      <c r="B50" s="7" t="s">
        <v>44</v>
      </c>
      <c r="C50" s="8" t="s">
        <v>32</v>
      </c>
      <c r="D50" s="20">
        <v>7.25</v>
      </c>
      <c r="E50" s="8"/>
      <c r="F50" s="10">
        <f t="shared" si="3"/>
        <v>8799</v>
      </c>
      <c r="G50" s="35">
        <f t="shared" si="18"/>
        <v>63792.75</v>
      </c>
      <c r="H50" s="9"/>
      <c r="I50" s="10"/>
      <c r="J50" s="35"/>
      <c r="K50" s="11"/>
      <c r="L50" s="35"/>
      <c r="M50" s="11"/>
      <c r="N50" s="35"/>
      <c r="O50" s="9"/>
      <c r="P50" s="35"/>
      <c r="Q50" s="9"/>
      <c r="R50" s="35"/>
      <c r="S50" s="9"/>
      <c r="T50" s="35"/>
      <c r="U50" s="9">
        <v>1102</v>
      </c>
      <c r="V50" s="35">
        <f>U50*D50</f>
        <v>7989.5</v>
      </c>
      <c r="W50" s="9">
        <v>1102</v>
      </c>
      <c r="X50" s="35">
        <f t="shared" si="24"/>
        <v>7989.5</v>
      </c>
      <c r="Y50" s="9">
        <v>1067</v>
      </c>
      <c r="Z50" s="35">
        <f t="shared" si="20"/>
        <v>7735.75</v>
      </c>
      <c r="AA50" s="9">
        <v>1897</v>
      </c>
      <c r="AB50" s="35">
        <f t="shared" si="21"/>
        <v>13753.25</v>
      </c>
      <c r="AC50" s="9">
        <v>1775</v>
      </c>
      <c r="AD50" s="35">
        <f t="shared" si="22"/>
        <v>12868.75</v>
      </c>
      <c r="AE50" s="9">
        <v>1856</v>
      </c>
      <c r="AF50" s="35">
        <f t="shared" si="23"/>
        <v>13456</v>
      </c>
      <c r="AH50" s="30">
        <f t="shared" si="4"/>
        <v>8799</v>
      </c>
      <c r="AI50" s="32">
        <f t="shared" si="4"/>
        <v>63792.75</v>
      </c>
      <c r="AJ50" s="30">
        <f t="shared" si="14"/>
        <v>0</v>
      </c>
      <c r="AK50" s="30">
        <f t="shared" si="17"/>
        <v>0</v>
      </c>
    </row>
    <row r="51" spans="1:51" s="12" customFormat="1" ht="37.5" outlineLevel="1" x14ac:dyDescent="0.25">
      <c r="A51" s="6">
        <v>46</v>
      </c>
      <c r="B51" s="7" t="s">
        <v>129</v>
      </c>
      <c r="C51" s="8" t="s">
        <v>32</v>
      </c>
      <c r="D51" s="20">
        <v>135</v>
      </c>
      <c r="E51" s="8"/>
      <c r="F51" s="10">
        <v>1467</v>
      </c>
      <c r="G51" s="35">
        <f t="shared" si="18"/>
        <v>198045</v>
      </c>
      <c r="H51" s="9"/>
      <c r="I51" s="10"/>
      <c r="J51" s="35"/>
      <c r="K51" s="11"/>
      <c r="L51" s="35"/>
      <c r="M51" s="11"/>
      <c r="N51" s="35"/>
      <c r="O51" s="9"/>
      <c r="P51" s="35"/>
      <c r="Q51" s="9"/>
      <c r="R51" s="35"/>
      <c r="S51" s="9"/>
      <c r="T51" s="35"/>
      <c r="U51" s="9">
        <v>183.72</v>
      </c>
      <c r="V51" s="35">
        <f>U51*D51</f>
        <v>24802.2</v>
      </c>
      <c r="W51" s="9">
        <v>183.72</v>
      </c>
      <c r="X51" s="35">
        <f t="shared" si="24"/>
        <v>24802.2</v>
      </c>
      <c r="Y51" s="9">
        <v>177.79</v>
      </c>
      <c r="Z51" s="35">
        <f t="shared" si="20"/>
        <v>24001.649999999998</v>
      </c>
      <c r="AA51" s="9">
        <v>316.18</v>
      </c>
      <c r="AB51" s="35">
        <f t="shared" si="21"/>
        <v>42684.3</v>
      </c>
      <c r="AC51" s="9">
        <v>295.79000000000002</v>
      </c>
      <c r="AD51" s="35">
        <f t="shared" si="22"/>
        <v>39931.65</v>
      </c>
      <c r="AE51" s="9">
        <v>309.39</v>
      </c>
      <c r="AF51" s="35">
        <f t="shared" si="23"/>
        <v>41767.65</v>
      </c>
      <c r="AH51" s="30">
        <f t="shared" si="4"/>
        <v>1466.5900000000001</v>
      </c>
      <c r="AI51" s="32">
        <f t="shared" si="4"/>
        <v>197989.65</v>
      </c>
      <c r="AJ51" s="30">
        <f t="shared" si="14"/>
        <v>-0.40999999999985448</v>
      </c>
      <c r="AK51" s="30">
        <f t="shared" si="17"/>
        <v>-55.350000000005821</v>
      </c>
    </row>
    <row r="52" spans="1:51" s="12" customFormat="1" ht="18.75" outlineLevel="1" x14ac:dyDescent="0.25">
      <c r="A52" s="6">
        <v>47</v>
      </c>
      <c r="B52" s="7" t="s">
        <v>130</v>
      </c>
      <c r="C52" s="8" t="s">
        <v>32</v>
      </c>
      <c r="D52" s="20">
        <v>380</v>
      </c>
      <c r="E52" s="8"/>
      <c r="F52" s="10">
        <v>978</v>
      </c>
      <c r="G52" s="35">
        <f t="shared" si="18"/>
        <v>371640</v>
      </c>
      <c r="H52" s="9"/>
      <c r="I52" s="10"/>
      <c r="J52" s="35"/>
      <c r="K52" s="11"/>
      <c r="L52" s="35"/>
      <c r="M52" s="11"/>
      <c r="N52" s="35"/>
      <c r="O52" s="9"/>
      <c r="P52" s="35"/>
      <c r="Q52" s="9"/>
      <c r="R52" s="35"/>
      <c r="S52" s="9"/>
      <c r="T52" s="35"/>
      <c r="U52" s="9">
        <v>122.48</v>
      </c>
      <c r="V52" s="35">
        <f>U52*D52</f>
        <v>46542.400000000001</v>
      </c>
      <c r="W52" s="9">
        <v>122.48</v>
      </c>
      <c r="X52" s="35">
        <f t="shared" si="24"/>
        <v>46542.400000000001</v>
      </c>
      <c r="Y52" s="9">
        <v>118.53</v>
      </c>
      <c r="Z52" s="35">
        <f t="shared" si="20"/>
        <v>45041.4</v>
      </c>
      <c r="AA52" s="9">
        <v>210.79</v>
      </c>
      <c r="AB52" s="35">
        <f t="shared" si="21"/>
        <v>80100.2</v>
      </c>
      <c r="AC52" s="9">
        <v>197.19</v>
      </c>
      <c r="AD52" s="35">
        <f t="shared" si="22"/>
        <v>74932.2</v>
      </c>
      <c r="AE52" s="9">
        <v>206.25</v>
      </c>
      <c r="AF52" s="35">
        <f t="shared" si="23"/>
        <v>78375</v>
      </c>
      <c r="AH52" s="30">
        <f t="shared" si="4"/>
        <v>977.72</v>
      </c>
      <c r="AI52" s="32">
        <f t="shared" si="4"/>
        <v>371533.60000000003</v>
      </c>
      <c r="AJ52" s="30">
        <f t="shared" si="14"/>
        <v>-0.27999999999997272</v>
      </c>
      <c r="AK52" s="30">
        <f t="shared" si="17"/>
        <v>-106.39999999996508</v>
      </c>
    </row>
    <row r="53" spans="1:51" s="12" customFormat="1" ht="18.75" outlineLevel="1" x14ac:dyDescent="0.25">
      <c r="A53" s="6">
        <v>48</v>
      </c>
      <c r="B53" s="7" t="s">
        <v>131</v>
      </c>
      <c r="C53" s="8" t="s">
        <v>32</v>
      </c>
      <c r="D53" s="20">
        <v>340</v>
      </c>
      <c r="E53" s="8"/>
      <c r="F53" s="10">
        <v>4400</v>
      </c>
      <c r="G53" s="35">
        <f t="shared" si="18"/>
        <v>1496000</v>
      </c>
      <c r="H53" s="9"/>
      <c r="I53" s="10"/>
      <c r="J53" s="35"/>
      <c r="K53" s="11"/>
      <c r="L53" s="35"/>
      <c r="M53" s="11"/>
      <c r="N53" s="35"/>
      <c r="O53" s="9"/>
      <c r="P53" s="35"/>
      <c r="Q53" s="9"/>
      <c r="R53" s="35"/>
      <c r="S53" s="9"/>
      <c r="T53" s="35"/>
      <c r="U53" s="9">
        <v>551.15</v>
      </c>
      <c r="V53" s="35">
        <f>U53*D53</f>
        <v>187391</v>
      </c>
      <c r="W53" s="9">
        <v>551.15</v>
      </c>
      <c r="X53" s="35">
        <f t="shared" si="24"/>
        <v>187391</v>
      </c>
      <c r="Y53" s="9">
        <v>533.37</v>
      </c>
      <c r="Z53" s="35">
        <f t="shared" si="20"/>
        <v>181345.8</v>
      </c>
      <c r="AA53" s="9">
        <v>948.54</v>
      </c>
      <c r="AB53" s="35">
        <f t="shared" si="21"/>
        <v>322503.59999999998</v>
      </c>
      <c r="AC53" s="9">
        <v>887.36</v>
      </c>
      <c r="AD53" s="35">
        <f t="shared" si="22"/>
        <v>301702.40000000002</v>
      </c>
      <c r="AE53" s="9">
        <v>928.15</v>
      </c>
      <c r="AF53" s="35">
        <f t="shared" si="23"/>
        <v>315571</v>
      </c>
      <c r="AH53" s="30">
        <f t="shared" si="4"/>
        <v>4399.72</v>
      </c>
      <c r="AI53" s="32">
        <f t="shared" si="4"/>
        <v>1495904.8</v>
      </c>
      <c r="AJ53" s="30">
        <f t="shared" si="14"/>
        <v>-0.27999999999974534</v>
      </c>
      <c r="AK53" s="30">
        <f t="shared" si="17"/>
        <v>-95.199999999953434</v>
      </c>
    </row>
    <row r="54" spans="1:51" s="12" customFormat="1" ht="18.75" outlineLevel="1" x14ac:dyDescent="0.25">
      <c r="A54" s="6">
        <v>49</v>
      </c>
      <c r="B54" s="21" t="s">
        <v>132</v>
      </c>
      <c r="C54" s="8" t="s">
        <v>29</v>
      </c>
      <c r="D54" s="20">
        <v>8000</v>
      </c>
      <c r="E54" s="8"/>
      <c r="F54" s="10">
        <f t="shared" si="3"/>
        <v>24.399999999999995</v>
      </c>
      <c r="G54" s="35">
        <f t="shared" si="18"/>
        <v>195199.99999999997</v>
      </c>
      <c r="H54" s="9" t="s">
        <v>133</v>
      </c>
      <c r="I54" s="10">
        <v>0.22</v>
      </c>
      <c r="J54" s="35">
        <f>I54*D54</f>
        <v>1760</v>
      </c>
      <c r="K54" s="11">
        <v>3.6</v>
      </c>
      <c r="L54" s="35">
        <f>K54*D54</f>
        <v>28800</v>
      </c>
      <c r="M54" s="11">
        <v>2.1800000000000002</v>
      </c>
      <c r="N54" s="35">
        <f>M54*D54</f>
        <v>17440</v>
      </c>
      <c r="O54" s="9">
        <v>4.2699999999999996</v>
      </c>
      <c r="P54" s="35">
        <f>O54*D54</f>
        <v>34160</v>
      </c>
      <c r="Q54" s="9">
        <v>1.93</v>
      </c>
      <c r="R54" s="35">
        <f t="shared" ref="R54:R60" si="25">Q54*D54</f>
        <v>15440</v>
      </c>
      <c r="S54" s="9"/>
      <c r="T54" s="35"/>
      <c r="U54" s="9"/>
      <c r="V54" s="35"/>
      <c r="W54" s="9">
        <v>6.2</v>
      </c>
      <c r="X54" s="35">
        <f t="shared" si="24"/>
        <v>49600</v>
      </c>
      <c r="Y54" s="9">
        <v>1.29</v>
      </c>
      <c r="Z54" s="35">
        <f t="shared" si="20"/>
        <v>10320</v>
      </c>
      <c r="AA54" s="9">
        <v>4.13</v>
      </c>
      <c r="AB54" s="35">
        <f t="shared" si="21"/>
        <v>33040</v>
      </c>
      <c r="AC54" s="9">
        <v>0.57999999999999996</v>
      </c>
      <c r="AD54" s="35">
        <f t="shared" si="22"/>
        <v>4640</v>
      </c>
      <c r="AE54" s="9"/>
      <c r="AF54" s="35">
        <f t="shared" si="23"/>
        <v>0</v>
      </c>
      <c r="AH54" s="30">
        <f t="shared" si="4"/>
        <v>24.399999999999995</v>
      </c>
      <c r="AI54" s="32">
        <f t="shared" si="4"/>
        <v>195200</v>
      </c>
      <c r="AJ54" s="30">
        <f t="shared" ref="AJ54:AJ85" si="26">AH54-F54</f>
        <v>0</v>
      </c>
      <c r="AK54" s="30">
        <f t="shared" si="17"/>
        <v>0</v>
      </c>
    </row>
    <row r="55" spans="1:51" s="12" customFormat="1" ht="18.75" outlineLevel="1" x14ac:dyDescent="0.25">
      <c r="A55" s="6">
        <v>50</v>
      </c>
      <c r="B55" s="21" t="s">
        <v>134</v>
      </c>
      <c r="C55" s="8" t="s">
        <v>29</v>
      </c>
      <c r="D55" s="20">
        <v>14000</v>
      </c>
      <c r="E55" s="8"/>
      <c r="F55" s="10">
        <f t="shared" si="3"/>
        <v>50.07</v>
      </c>
      <c r="G55" s="35">
        <f t="shared" si="18"/>
        <v>700980</v>
      </c>
      <c r="H55" s="9" t="s">
        <v>133</v>
      </c>
      <c r="I55" s="10">
        <v>3.59</v>
      </c>
      <c r="J55" s="35">
        <f>I55*D55</f>
        <v>50260</v>
      </c>
      <c r="K55" s="11">
        <v>7</v>
      </c>
      <c r="L55" s="35">
        <f>K55*D55</f>
        <v>98000</v>
      </c>
      <c r="M55" s="11">
        <v>10.53</v>
      </c>
      <c r="N55" s="35">
        <f>M55*D55</f>
        <v>147420</v>
      </c>
      <c r="O55" s="9">
        <v>7.1</v>
      </c>
      <c r="P55" s="35">
        <f>O55*D55</f>
        <v>99400</v>
      </c>
      <c r="Q55" s="9">
        <v>0.84</v>
      </c>
      <c r="R55" s="35">
        <f t="shared" si="25"/>
        <v>11760</v>
      </c>
      <c r="S55" s="9"/>
      <c r="T55" s="35"/>
      <c r="U55" s="9">
        <v>15.33</v>
      </c>
      <c r="V55" s="35">
        <f>U55*D55</f>
        <v>214620</v>
      </c>
      <c r="W55" s="9">
        <v>0.48</v>
      </c>
      <c r="X55" s="35">
        <f t="shared" si="24"/>
        <v>6720</v>
      </c>
      <c r="Y55" s="9">
        <v>5.2</v>
      </c>
      <c r="Z55" s="35">
        <f t="shared" si="20"/>
        <v>72800</v>
      </c>
      <c r="AA55" s="9"/>
      <c r="AB55" s="35"/>
      <c r="AC55" s="9"/>
      <c r="AD55" s="35"/>
      <c r="AE55" s="9"/>
      <c r="AF55" s="35">
        <f t="shared" si="23"/>
        <v>0</v>
      </c>
      <c r="AH55" s="30">
        <f t="shared" si="4"/>
        <v>50.07</v>
      </c>
      <c r="AI55" s="32">
        <f t="shared" si="4"/>
        <v>700980</v>
      </c>
      <c r="AJ55" s="30">
        <f t="shared" si="26"/>
        <v>0</v>
      </c>
      <c r="AK55" s="30">
        <f t="shared" si="17"/>
        <v>0</v>
      </c>
    </row>
    <row r="56" spans="1:51" s="12" customFormat="1" ht="18.75" outlineLevel="1" x14ac:dyDescent="0.25">
      <c r="A56" s="6">
        <v>51</v>
      </c>
      <c r="B56" s="21" t="s">
        <v>135</v>
      </c>
      <c r="C56" s="8" t="s">
        <v>29</v>
      </c>
      <c r="D56" s="20">
        <v>14000</v>
      </c>
      <c r="E56" s="8"/>
      <c r="F56" s="10">
        <f t="shared" si="3"/>
        <v>25.139999999999997</v>
      </c>
      <c r="G56" s="35">
        <f t="shared" si="18"/>
        <v>351959.99999999994</v>
      </c>
      <c r="H56" s="9" t="s">
        <v>133</v>
      </c>
      <c r="I56" s="10">
        <v>1.8</v>
      </c>
      <c r="J56" s="35">
        <f>I56*D56</f>
        <v>25200</v>
      </c>
      <c r="K56" s="11">
        <v>3.54</v>
      </c>
      <c r="L56" s="35">
        <f>K56*D56</f>
        <v>49560</v>
      </c>
      <c r="M56" s="11">
        <v>5.27</v>
      </c>
      <c r="N56" s="35">
        <f>M56*D56</f>
        <v>73780</v>
      </c>
      <c r="O56" s="9">
        <v>3.58</v>
      </c>
      <c r="P56" s="35">
        <f>O56*D56</f>
        <v>50120</v>
      </c>
      <c r="Q56" s="9">
        <v>0.44</v>
      </c>
      <c r="R56" s="35">
        <f t="shared" si="25"/>
        <v>6160</v>
      </c>
      <c r="S56" s="9"/>
      <c r="T56" s="35"/>
      <c r="U56" s="9">
        <v>7.67</v>
      </c>
      <c r="V56" s="35">
        <f>U56*D56</f>
        <v>107380</v>
      </c>
      <c r="W56" s="9">
        <v>0.24</v>
      </c>
      <c r="X56" s="35">
        <f t="shared" si="24"/>
        <v>3360</v>
      </c>
      <c r="Y56" s="9">
        <v>2.6</v>
      </c>
      <c r="Z56" s="35">
        <f t="shared" si="20"/>
        <v>36400</v>
      </c>
      <c r="AA56" s="9"/>
      <c r="AB56" s="35"/>
      <c r="AC56" s="9"/>
      <c r="AD56" s="35"/>
      <c r="AE56" s="9"/>
      <c r="AF56" s="35">
        <f t="shared" si="23"/>
        <v>0</v>
      </c>
      <c r="AH56" s="30">
        <f t="shared" si="4"/>
        <v>25.139999999999997</v>
      </c>
      <c r="AI56" s="32">
        <f t="shared" si="4"/>
        <v>351960</v>
      </c>
      <c r="AJ56" s="30">
        <f t="shared" si="26"/>
        <v>0</v>
      </c>
      <c r="AK56" s="30">
        <f t="shared" si="17"/>
        <v>0</v>
      </c>
    </row>
    <row r="57" spans="1:51" s="12" customFormat="1" ht="18.75" outlineLevel="1" x14ac:dyDescent="0.25">
      <c r="A57" s="6">
        <v>52</v>
      </c>
      <c r="B57" s="7" t="s">
        <v>136</v>
      </c>
      <c r="C57" s="8" t="s">
        <v>29</v>
      </c>
      <c r="D57" s="20">
        <v>12075</v>
      </c>
      <c r="E57" s="8"/>
      <c r="F57" s="10">
        <f t="shared" si="3"/>
        <v>309.89999999999998</v>
      </c>
      <c r="G57" s="35">
        <f t="shared" si="18"/>
        <v>3742042.4999999995</v>
      </c>
      <c r="H57" s="9" t="s">
        <v>133</v>
      </c>
      <c r="I57" s="10">
        <v>6.79</v>
      </c>
      <c r="J57" s="35">
        <f>I57*D57</f>
        <v>81989.25</v>
      </c>
      <c r="K57" s="11">
        <v>28.52</v>
      </c>
      <c r="L57" s="35">
        <f>K57*D57</f>
        <v>344379</v>
      </c>
      <c r="M57" s="11">
        <v>33.17</v>
      </c>
      <c r="N57" s="35">
        <f>M57*D57</f>
        <v>400527.75</v>
      </c>
      <c r="O57" s="9">
        <v>13.24</v>
      </c>
      <c r="P57" s="35">
        <f>O57*D57</f>
        <v>159873</v>
      </c>
      <c r="Q57" s="9"/>
      <c r="R57" s="35">
        <f t="shared" si="25"/>
        <v>0</v>
      </c>
      <c r="S57" s="9">
        <v>6.55</v>
      </c>
      <c r="T57" s="35">
        <f>S57*D57</f>
        <v>79091.25</v>
      </c>
      <c r="U57" s="9">
        <v>85.25</v>
      </c>
      <c r="V57" s="35">
        <f>U57*D57</f>
        <v>1029393.75</v>
      </c>
      <c r="W57" s="9">
        <v>82.33</v>
      </c>
      <c r="X57" s="35">
        <f t="shared" si="24"/>
        <v>994134.75</v>
      </c>
      <c r="Y57" s="9">
        <v>19.010000000000002</v>
      </c>
      <c r="Z57" s="35">
        <f t="shared" si="20"/>
        <v>229545.75000000003</v>
      </c>
      <c r="AA57" s="9">
        <v>17.3</v>
      </c>
      <c r="AB57" s="35">
        <f>AA57*D57</f>
        <v>208897.5</v>
      </c>
      <c r="AC57" s="9">
        <v>11.33</v>
      </c>
      <c r="AD57" s="35">
        <f>AC57*D57</f>
        <v>136809.75</v>
      </c>
      <c r="AE57" s="9">
        <v>6.41</v>
      </c>
      <c r="AF57" s="35">
        <f t="shared" si="23"/>
        <v>77400.75</v>
      </c>
      <c r="AH57" s="30">
        <f t="shared" si="4"/>
        <v>309.89999999999998</v>
      </c>
      <c r="AI57" s="32">
        <f t="shared" si="4"/>
        <v>3742042.5</v>
      </c>
      <c r="AJ57" s="30">
        <f t="shared" si="26"/>
        <v>0</v>
      </c>
      <c r="AK57" s="30">
        <f t="shared" si="17"/>
        <v>0</v>
      </c>
    </row>
    <row r="58" spans="1:51" s="12" customFormat="1" ht="45.75" customHeight="1" outlineLevel="1" thickBot="1" x14ac:dyDescent="0.3">
      <c r="A58" s="6">
        <v>53</v>
      </c>
      <c r="B58" s="7" t="s">
        <v>137</v>
      </c>
      <c r="C58" s="8" t="s">
        <v>29</v>
      </c>
      <c r="D58" s="20">
        <v>48500</v>
      </c>
      <c r="E58" s="8"/>
      <c r="F58" s="10">
        <f t="shared" si="3"/>
        <v>89.25</v>
      </c>
      <c r="G58" s="35">
        <f t="shared" si="18"/>
        <v>4328625</v>
      </c>
      <c r="H58" s="9"/>
      <c r="I58" s="10"/>
      <c r="J58" s="35"/>
      <c r="K58" s="11"/>
      <c r="L58" s="35"/>
      <c r="M58" s="11"/>
      <c r="N58" s="35"/>
      <c r="O58" s="9"/>
      <c r="P58" s="35"/>
      <c r="Q58" s="9"/>
      <c r="R58" s="35">
        <f t="shared" si="25"/>
        <v>0</v>
      </c>
      <c r="S58" s="9">
        <v>44.625</v>
      </c>
      <c r="T58" s="35">
        <f>S58*D58</f>
        <v>2164312.5</v>
      </c>
      <c r="U58" s="9">
        <v>44.625</v>
      </c>
      <c r="V58" s="35">
        <f>U58*D58</f>
        <v>2164312.5</v>
      </c>
      <c r="W58" s="9"/>
      <c r="X58" s="35"/>
      <c r="Y58" s="9"/>
      <c r="Z58" s="35"/>
      <c r="AA58" s="9"/>
      <c r="AB58" s="35"/>
      <c r="AC58" s="9"/>
      <c r="AD58" s="35"/>
      <c r="AE58" s="9"/>
      <c r="AF58" s="35"/>
      <c r="AH58" s="30">
        <f t="shared" si="4"/>
        <v>89.25</v>
      </c>
      <c r="AI58" s="32">
        <f t="shared" si="4"/>
        <v>4328625</v>
      </c>
      <c r="AJ58" s="30">
        <f t="shared" si="26"/>
        <v>0</v>
      </c>
      <c r="AK58" s="30">
        <f t="shared" si="17"/>
        <v>0</v>
      </c>
      <c r="AM58" s="118">
        <v>1168</v>
      </c>
      <c r="AN58" s="119">
        <v>27.53</v>
      </c>
      <c r="AO58" s="119">
        <v>22.32</v>
      </c>
      <c r="AP58" s="119">
        <v>215.74</v>
      </c>
      <c r="AQ58" s="119">
        <v>191.37</v>
      </c>
      <c r="AR58" s="119">
        <v>160.35</v>
      </c>
      <c r="AS58" s="119">
        <v>21.164999999999999</v>
      </c>
      <c r="AT58" s="119">
        <v>68.592500000000001</v>
      </c>
      <c r="AU58" s="119">
        <v>42.172499999999999</v>
      </c>
      <c r="AV58" s="119">
        <v>52.642499999999998</v>
      </c>
      <c r="AW58" s="119">
        <v>131.69999999999999</v>
      </c>
      <c r="AX58" s="119">
        <v>120.73</v>
      </c>
      <c r="AY58" s="119">
        <v>113.4725</v>
      </c>
    </row>
    <row r="59" spans="1:51" s="12" customFormat="1" ht="57" outlineLevel="1" thickBot="1" x14ac:dyDescent="0.3">
      <c r="A59" s="6">
        <v>54</v>
      </c>
      <c r="B59" s="21" t="s">
        <v>138</v>
      </c>
      <c r="C59" s="8" t="s">
        <v>29</v>
      </c>
      <c r="D59" s="20">
        <v>50555</v>
      </c>
      <c r="E59" s="8"/>
      <c r="F59" s="10">
        <f t="shared" si="3"/>
        <v>315.23999999999995</v>
      </c>
      <c r="G59" s="35">
        <f t="shared" si="18"/>
        <v>15936958.199999997</v>
      </c>
      <c r="H59" s="9"/>
      <c r="I59" s="10"/>
      <c r="J59" s="35"/>
      <c r="K59" s="11"/>
      <c r="L59" s="35"/>
      <c r="M59" s="11"/>
      <c r="N59" s="35"/>
      <c r="O59" s="9"/>
      <c r="P59" s="35"/>
      <c r="Q59" s="9"/>
      <c r="R59" s="35">
        <f t="shared" si="25"/>
        <v>0</v>
      </c>
      <c r="S59" s="9"/>
      <c r="T59" s="35"/>
      <c r="U59" s="9">
        <v>57.72</v>
      </c>
      <c r="V59" s="35">
        <f>U59*D59</f>
        <v>2918034.6</v>
      </c>
      <c r="W59" s="9">
        <v>57.72</v>
      </c>
      <c r="X59" s="35">
        <f>W59*D59</f>
        <v>2918034.6</v>
      </c>
      <c r="Y59" s="9">
        <v>49.95</v>
      </c>
      <c r="Z59" s="35">
        <f>Y59*D59</f>
        <v>2525222.25</v>
      </c>
      <c r="AA59" s="9">
        <v>49.95</v>
      </c>
      <c r="AB59" s="35">
        <f>AA59*D59</f>
        <v>2525222.25</v>
      </c>
      <c r="AC59" s="9">
        <v>49.95</v>
      </c>
      <c r="AD59" s="35">
        <f>AC59*D59</f>
        <v>2525222.25</v>
      </c>
      <c r="AE59" s="9">
        <v>49.95</v>
      </c>
      <c r="AF59" s="35">
        <f>AE59*D59</f>
        <v>2525222.25</v>
      </c>
      <c r="AH59" s="30">
        <f t="shared" si="4"/>
        <v>315.23999999999995</v>
      </c>
      <c r="AI59" s="32">
        <f t="shared" si="4"/>
        <v>15936958.199999999</v>
      </c>
      <c r="AJ59" s="30">
        <f t="shared" si="26"/>
        <v>0</v>
      </c>
      <c r="AK59" s="30">
        <f t="shared" si="17"/>
        <v>0</v>
      </c>
      <c r="AM59" s="120">
        <v>3.6</v>
      </c>
      <c r="AN59" s="121">
        <v>0.28999999999999998</v>
      </c>
      <c r="AO59" s="121">
        <v>3.31</v>
      </c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</row>
    <row r="60" spans="1:51" s="12" customFormat="1" ht="38.25" outlineLevel="1" thickBot="1" x14ac:dyDescent="0.3">
      <c r="A60" s="6">
        <v>55</v>
      </c>
      <c r="B60" s="21" t="s">
        <v>139</v>
      </c>
      <c r="C60" s="8" t="s">
        <v>29</v>
      </c>
      <c r="D60" s="20">
        <v>45030</v>
      </c>
      <c r="E60" s="8"/>
      <c r="F60" s="10">
        <f t="shared" si="3"/>
        <v>140.73999999999998</v>
      </c>
      <c r="G60" s="35">
        <f t="shared" si="18"/>
        <v>6337522.1999999993</v>
      </c>
      <c r="H60" s="9"/>
      <c r="I60" s="10">
        <v>3.89</v>
      </c>
      <c r="J60" s="35">
        <f>I60*D60</f>
        <v>175166.7</v>
      </c>
      <c r="K60" s="11">
        <v>63.02</v>
      </c>
      <c r="L60" s="35">
        <f>K60*D60</f>
        <v>2837790.6</v>
      </c>
      <c r="M60" s="11">
        <v>38.130000000000003</v>
      </c>
      <c r="N60" s="35">
        <f>M60*D60</f>
        <v>1716993.9000000001</v>
      </c>
      <c r="O60" s="9"/>
      <c r="P60" s="35"/>
      <c r="Q60" s="9"/>
      <c r="R60" s="35">
        <f t="shared" si="25"/>
        <v>0</v>
      </c>
      <c r="S60" s="9"/>
      <c r="T60" s="35"/>
      <c r="U60" s="9"/>
      <c r="V60" s="35"/>
      <c r="W60" s="9"/>
      <c r="X60" s="35"/>
      <c r="Y60" s="9">
        <v>7.67</v>
      </c>
      <c r="Z60" s="35">
        <f>Y60*D60</f>
        <v>345380.1</v>
      </c>
      <c r="AA60" s="9">
        <v>24.59</v>
      </c>
      <c r="AB60" s="35">
        <f>AA60*D60</f>
        <v>1107287.7</v>
      </c>
      <c r="AC60" s="9">
        <v>3.44</v>
      </c>
      <c r="AD60" s="35">
        <f>AC60*D60</f>
        <v>154903.20000000001</v>
      </c>
      <c r="AE60" s="9"/>
      <c r="AF60" s="35">
        <f>AE60*D60</f>
        <v>0</v>
      </c>
      <c r="AH60" s="30">
        <f t="shared" si="4"/>
        <v>140.73999999999998</v>
      </c>
      <c r="AI60" s="32">
        <f t="shared" si="4"/>
        <v>6337522.2000000002</v>
      </c>
      <c r="AJ60" s="30">
        <f t="shared" si="26"/>
        <v>0</v>
      </c>
      <c r="AK60" s="30">
        <f t="shared" si="17"/>
        <v>0</v>
      </c>
      <c r="AM60" s="120">
        <v>15.2</v>
      </c>
      <c r="AN60" s="121"/>
      <c r="AO60" s="121">
        <v>2.59</v>
      </c>
      <c r="AP60" s="121">
        <v>10.130000000000001</v>
      </c>
      <c r="AQ60" s="121">
        <v>2.48</v>
      </c>
      <c r="AR60" s="121"/>
      <c r="AS60" s="121"/>
      <c r="AT60" s="121"/>
      <c r="AU60" s="121"/>
      <c r="AV60" s="121"/>
      <c r="AW60" s="121"/>
      <c r="AX60" s="121"/>
      <c r="AY60" s="121"/>
    </row>
    <row r="61" spans="1:51" s="12" customFormat="1" ht="19.5" outlineLevel="1" thickBot="1" x14ac:dyDescent="0.3">
      <c r="A61" s="6">
        <v>56</v>
      </c>
      <c r="B61" s="7" t="s">
        <v>140</v>
      </c>
      <c r="C61" s="8" t="s">
        <v>29</v>
      </c>
      <c r="D61" s="20">
        <f>135180/3</f>
        <v>45060</v>
      </c>
      <c r="E61" s="8"/>
      <c r="F61" s="10">
        <f t="shared" si="3"/>
        <v>8108.71</v>
      </c>
      <c r="G61" s="35">
        <f t="shared" si="18"/>
        <v>365378472.60000002</v>
      </c>
      <c r="H61" s="9"/>
      <c r="I61" s="10"/>
      <c r="J61" s="35"/>
      <c r="K61" s="11"/>
      <c r="L61" s="35"/>
      <c r="M61" s="11"/>
      <c r="N61" s="35"/>
      <c r="O61" s="9"/>
      <c r="P61" s="35"/>
      <c r="Q61" s="9"/>
      <c r="R61" s="35"/>
      <c r="S61" s="9"/>
      <c r="T61" s="35"/>
      <c r="U61" s="9">
        <v>639.64</v>
      </c>
      <c r="V61" s="35">
        <f>U61*D61</f>
        <v>28822178.399999999</v>
      </c>
      <c r="W61" s="9">
        <v>639.64</v>
      </c>
      <c r="X61" s="35">
        <f>W61*D61</f>
        <v>28822178.399999999</v>
      </c>
      <c r="Y61" s="9">
        <v>619.01</v>
      </c>
      <c r="Z61" s="35">
        <f>Y61*D61</f>
        <v>27892590.599999998</v>
      </c>
      <c r="AA61" s="9">
        <v>2168.96</v>
      </c>
      <c r="AB61" s="35">
        <f>AA61*D61</f>
        <v>97733337.600000009</v>
      </c>
      <c r="AC61" s="9">
        <v>2077.75</v>
      </c>
      <c r="AD61" s="35">
        <f>AC61*D61</f>
        <v>93623415</v>
      </c>
      <c r="AE61" s="9">
        <v>1963.71</v>
      </c>
      <c r="AF61" s="35">
        <f>AE61*D61</f>
        <v>88484772.600000009</v>
      </c>
      <c r="AH61" s="30">
        <f t="shared" si="4"/>
        <v>8108.71</v>
      </c>
      <c r="AI61" s="32">
        <f t="shared" si="4"/>
        <v>365378472.60000002</v>
      </c>
      <c r="AJ61" s="30">
        <f t="shared" si="26"/>
        <v>0</v>
      </c>
      <c r="AK61" s="30">
        <f t="shared" ref="AK61:AK72" si="27">AI61-G61</f>
        <v>0</v>
      </c>
      <c r="AM61" s="120">
        <v>1.7</v>
      </c>
      <c r="AN61" s="121"/>
      <c r="AO61" s="121"/>
      <c r="AP61" s="121"/>
      <c r="AQ61" s="121">
        <v>1.7</v>
      </c>
      <c r="AR61" s="121"/>
      <c r="AS61" s="121"/>
      <c r="AT61" s="121"/>
      <c r="AU61" s="121"/>
      <c r="AV61" s="121"/>
      <c r="AW61" s="121"/>
      <c r="AX61" s="121"/>
      <c r="AY61" s="121"/>
    </row>
    <row r="62" spans="1:51" s="12" customFormat="1" ht="19.5" outlineLevel="1" thickBot="1" x14ac:dyDescent="0.3">
      <c r="A62" s="6">
        <v>57</v>
      </c>
      <c r="B62" s="7" t="s">
        <v>141</v>
      </c>
      <c r="C62" s="8" t="s">
        <v>29</v>
      </c>
      <c r="D62" s="20">
        <v>5400</v>
      </c>
      <c r="E62" s="8"/>
      <c r="F62" s="10">
        <f t="shared" si="3"/>
        <v>23.5</v>
      </c>
      <c r="G62" s="35">
        <f t="shared" si="18"/>
        <v>126900</v>
      </c>
      <c r="H62" s="9"/>
      <c r="I62" s="10"/>
      <c r="J62" s="35"/>
      <c r="K62" s="11"/>
      <c r="L62" s="35"/>
      <c r="M62" s="11"/>
      <c r="N62" s="35"/>
      <c r="O62" s="9"/>
      <c r="P62" s="35"/>
      <c r="Q62" s="9"/>
      <c r="R62" s="35"/>
      <c r="S62" s="9"/>
      <c r="T62" s="35"/>
      <c r="U62" s="9">
        <v>18</v>
      </c>
      <c r="V62" s="35">
        <f>U62*D62</f>
        <v>97200</v>
      </c>
      <c r="W62" s="9">
        <v>5.5</v>
      </c>
      <c r="X62" s="35">
        <f>W62*D62</f>
        <v>29700</v>
      </c>
      <c r="Y62" s="9"/>
      <c r="Z62" s="35"/>
      <c r="AA62" s="9"/>
      <c r="AB62" s="35"/>
      <c r="AC62" s="9"/>
      <c r="AD62" s="35"/>
      <c r="AE62" s="9"/>
      <c r="AF62" s="35"/>
      <c r="AH62" s="30">
        <f t="shared" si="4"/>
        <v>23.5</v>
      </c>
      <c r="AI62" s="32">
        <f t="shared" si="4"/>
        <v>126900</v>
      </c>
      <c r="AJ62" s="30">
        <f t="shared" si="26"/>
        <v>0</v>
      </c>
      <c r="AK62" s="30">
        <f t="shared" si="27"/>
        <v>0</v>
      </c>
      <c r="AM62" s="120">
        <v>5.8</v>
      </c>
      <c r="AN62" s="121"/>
      <c r="AO62" s="121"/>
      <c r="AP62" s="121"/>
      <c r="AQ62" s="121"/>
      <c r="AR62" s="121"/>
      <c r="AS62" s="121"/>
      <c r="AT62" s="121"/>
      <c r="AU62" s="121">
        <v>5.8</v>
      </c>
      <c r="AV62" s="121"/>
      <c r="AW62" s="121"/>
      <c r="AX62" s="121"/>
      <c r="AY62" s="121"/>
    </row>
    <row r="63" spans="1:51" s="12" customFormat="1" ht="19.5" outlineLevel="1" thickBot="1" x14ac:dyDescent="0.3">
      <c r="A63" s="6">
        <v>58</v>
      </c>
      <c r="B63" s="7" t="s">
        <v>142</v>
      </c>
      <c r="C63" s="8" t="s">
        <v>29</v>
      </c>
      <c r="D63" s="20">
        <v>5500</v>
      </c>
      <c r="E63" s="8"/>
      <c r="F63" s="10">
        <f t="shared" si="3"/>
        <v>1021.29</v>
      </c>
      <c r="G63" s="35">
        <f t="shared" si="18"/>
        <v>5617095</v>
      </c>
      <c r="H63" s="9"/>
      <c r="I63" s="10">
        <v>227.41</v>
      </c>
      <c r="J63" s="35">
        <f>I63*D63</f>
        <v>1250755</v>
      </c>
      <c r="K63" s="11">
        <v>267.14999999999998</v>
      </c>
      <c r="L63" s="35">
        <f>K63*D63</f>
        <v>1469324.9999999998</v>
      </c>
      <c r="M63" s="11">
        <v>201.1</v>
      </c>
      <c r="N63" s="35">
        <f t="shared" ref="N63:N68" si="28">M63*D63</f>
        <v>1106050</v>
      </c>
      <c r="O63" s="9">
        <v>159.83000000000001</v>
      </c>
      <c r="P63" s="35">
        <f>O63*D63</f>
        <v>879065.00000000012</v>
      </c>
      <c r="Q63" s="9">
        <v>119.56</v>
      </c>
      <c r="R63" s="35">
        <f>Q63*D63</f>
        <v>657580</v>
      </c>
      <c r="S63" s="9">
        <v>41.14</v>
      </c>
      <c r="T63" s="35">
        <f>S63*D63</f>
        <v>226270</v>
      </c>
      <c r="U63" s="9"/>
      <c r="V63" s="35"/>
      <c r="W63" s="9">
        <v>5.0999999999999996</v>
      </c>
      <c r="X63" s="35">
        <f>W63*D63</f>
        <v>28049.999999999996</v>
      </c>
      <c r="Y63" s="9"/>
      <c r="Z63" s="35"/>
      <c r="AA63" s="9"/>
      <c r="AB63" s="35"/>
      <c r="AC63" s="9"/>
      <c r="AD63" s="35"/>
      <c r="AE63" s="9"/>
      <c r="AF63" s="35"/>
      <c r="AH63" s="30">
        <f t="shared" si="4"/>
        <v>1021.29</v>
      </c>
      <c r="AI63" s="32">
        <f t="shared" si="4"/>
        <v>5617095</v>
      </c>
      <c r="AJ63" s="30">
        <f t="shared" si="26"/>
        <v>0</v>
      </c>
      <c r="AK63" s="30">
        <f t="shared" si="27"/>
        <v>0</v>
      </c>
      <c r="AM63" s="120">
        <v>11.3</v>
      </c>
      <c r="AN63" s="121"/>
      <c r="AO63" s="121"/>
      <c r="AP63" s="121"/>
      <c r="AQ63" s="121"/>
      <c r="AR63" s="121"/>
      <c r="AS63" s="121"/>
      <c r="AT63" s="121"/>
      <c r="AU63" s="121"/>
      <c r="AV63" s="121">
        <v>11.3</v>
      </c>
      <c r="AW63" s="121"/>
      <c r="AX63" s="121"/>
      <c r="AY63" s="121"/>
    </row>
    <row r="64" spans="1:51" s="12" customFormat="1" ht="19.5" outlineLevel="1" thickBot="1" x14ac:dyDescent="0.3">
      <c r="A64" s="6">
        <v>59</v>
      </c>
      <c r="B64" s="7" t="s">
        <v>143</v>
      </c>
      <c r="C64" s="8" t="s">
        <v>29</v>
      </c>
      <c r="D64" s="20">
        <v>5400</v>
      </c>
      <c r="E64" s="8"/>
      <c r="F64" s="10">
        <f t="shared" si="3"/>
        <v>1029</v>
      </c>
      <c r="G64" s="35">
        <f t="shared" si="18"/>
        <v>5556600</v>
      </c>
      <c r="H64" s="9"/>
      <c r="I64" s="10"/>
      <c r="J64" s="35"/>
      <c r="K64" s="11"/>
      <c r="L64" s="35"/>
      <c r="M64" s="11">
        <v>45</v>
      </c>
      <c r="N64" s="35">
        <f t="shared" si="28"/>
        <v>243000</v>
      </c>
      <c r="O64" s="9"/>
      <c r="P64" s="35"/>
      <c r="Q64" s="9"/>
      <c r="R64" s="35"/>
      <c r="S64" s="9"/>
      <c r="T64" s="35"/>
      <c r="U64" s="9">
        <v>765.33</v>
      </c>
      <c r="V64" s="35">
        <f>U64*D64</f>
        <v>4132782</v>
      </c>
      <c r="W64" s="9">
        <v>18.670000000000002</v>
      </c>
      <c r="X64" s="35">
        <f>W64*D64</f>
        <v>100818.00000000001</v>
      </c>
      <c r="Y64" s="9">
        <v>200</v>
      </c>
      <c r="Z64" s="35">
        <f>Y64*D64</f>
        <v>1080000</v>
      </c>
      <c r="AA64" s="9"/>
      <c r="AB64" s="35"/>
      <c r="AC64" s="9"/>
      <c r="AD64" s="35"/>
      <c r="AE64" s="9"/>
      <c r="AF64" s="35"/>
      <c r="AH64" s="30">
        <f t="shared" si="4"/>
        <v>1029</v>
      </c>
      <c r="AI64" s="32">
        <f t="shared" si="4"/>
        <v>5556600</v>
      </c>
      <c r="AJ64" s="30">
        <f t="shared" si="26"/>
        <v>0</v>
      </c>
      <c r="AK64" s="30">
        <f t="shared" si="27"/>
        <v>0</v>
      </c>
      <c r="AM64" s="120">
        <v>21.22</v>
      </c>
      <c r="AN64" s="121">
        <v>5.64</v>
      </c>
      <c r="AO64" s="121">
        <v>5.78</v>
      </c>
      <c r="AP64" s="121">
        <v>2.99</v>
      </c>
      <c r="AQ64" s="121">
        <v>2.99</v>
      </c>
      <c r="AR64" s="121">
        <v>2.79</v>
      </c>
      <c r="AS64" s="121">
        <v>1.03</v>
      </c>
      <c r="AT64" s="121"/>
      <c r="AU64" s="121"/>
      <c r="AV64" s="121"/>
      <c r="AW64" s="121"/>
      <c r="AX64" s="121"/>
      <c r="AY64" s="121"/>
    </row>
    <row r="65" spans="1:51" s="12" customFormat="1" ht="19.5" outlineLevel="1" thickBot="1" x14ac:dyDescent="0.3">
      <c r="A65" s="6">
        <v>60</v>
      </c>
      <c r="B65" s="7" t="s">
        <v>144</v>
      </c>
      <c r="C65" s="8" t="s">
        <v>29</v>
      </c>
      <c r="D65" s="20">
        <v>4500</v>
      </c>
      <c r="E65" s="8"/>
      <c r="F65" s="10">
        <f t="shared" si="3"/>
        <v>202.51</v>
      </c>
      <c r="G65" s="35">
        <f t="shared" si="18"/>
        <v>911295</v>
      </c>
      <c r="H65" s="9"/>
      <c r="I65" s="10">
        <v>44.55</v>
      </c>
      <c r="J65" s="35">
        <f>I65*D65</f>
        <v>200475</v>
      </c>
      <c r="K65" s="11">
        <v>54.68</v>
      </c>
      <c r="L65" s="35">
        <f>K65*D65</f>
        <v>246060</v>
      </c>
      <c r="M65" s="11">
        <v>60.75</v>
      </c>
      <c r="N65" s="35">
        <f t="shared" si="28"/>
        <v>273375</v>
      </c>
      <c r="O65" s="9">
        <v>42.53</v>
      </c>
      <c r="P65" s="35">
        <f>O65*D65</f>
        <v>191385</v>
      </c>
      <c r="Q65" s="9"/>
      <c r="R65" s="35">
        <f>Q65*D65</f>
        <v>0</v>
      </c>
      <c r="S65" s="9"/>
      <c r="T65" s="35">
        <f>S65*D65</f>
        <v>0</v>
      </c>
      <c r="U65" s="9"/>
      <c r="V65" s="35"/>
      <c r="W65" s="9"/>
      <c r="X65" s="35"/>
      <c r="Y65" s="9"/>
      <c r="Z65" s="35"/>
      <c r="AA65" s="9"/>
      <c r="AB65" s="35"/>
      <c r="AC65" s="9"/>
      <c r="AD65" s="35"/>
      <c r="AE65" s="9"/>
      <c r="AF65" s="35"/>
      <c r="AH65" s="30">
        <f t="shared" si="4"/>
        <v>202.51</v>
      </c>
      <c r="AI65" s="32">
        <f t="shared" si="4"/>
        <v>911295</v>
      </c>
      <c r="AJ65" s="30">
        <f t="shared" si="26"/>
        <v>0</v>
      </c>
      <c r="AK65" s="30">
        <f t="shared" si="27"/>
        <v>0</v>
      </c>
      <c r="AM65" s="120">
        <v>5.8</v>
      </c>
      <c r="AN65" s="121"/>
      <c r="AO65" s="121"/>
      <c r="AP65" s="121"/>
      <c r="AQ65" s="121">
        <v>4</v>
      </c>
      <c r="AR65" s="121">
        <v>1.8</v>
      </c>
      <c r="AS65" s="121"/>
      <c r="AT65" s="121"/>
      <c r="AU65" s="121"/>
      <c r="AV65" s="121"/>
      <c r="AW65" s="121"/>
      <c r="AX65" s="121"/>
      <c r="AY65" s="121"/>
    </row>
    <row r="66" spans="1:51" s="12" customFormat="1" ht="19.5" outlineLevel="1" thickBot="1" x14ac:dyDescent="0.3">
      <c r="A66" s="6">
        <v>61</v>
      </c>
      <c r="B66" s="7" t="s">
        <v>145</v>
      </c>
      <c r="C66" s="8" t="s">
        <v>29</v>
      </c>
      <c r="D66" s="20">
        <v>1093</v>
      </c>
      <c r="E66" s="8"/>
      <c r="F66" s="10">
        <f t="shared" si="3"/>
        <v>384.29999999999995</v>
      </c>
      <c r="G66" s="35">
        <f t="shared" si="18"/>
        <v>420039.89999999997</v>
      </c>
      <c r="H66" s="9" t="s">
        <v>146</v>
      </c>
      <c r="I66" s="10">
        <v>48.8</v>
      </c>
      <c r="J66" s="35">
        <f>I66*D66</f>
        <v>53338.399999999994</v>
      </c>
      <c r="K66" s="11">
        <v>74.5</v>
      </c>
      <c r="L66" s="35">
        <f>K66*D66</f>
        <v>81428.5</v>
      </c>
      <c r="M66" s="11">
        <v>82.85</v>
      </c>
      <c r="N66" s="35">
        <f t="shared" si="28"/>
        <v>90555.049999999988</v>
      </c>
      <c r="O66" s="9">
        <v>42</v>
      </c>
      <c r="P66" s="35">
        <f>O66*D66</f>
        <v>45906</v>
      </c>
      <c r="Q66" s="9">
        <v>7.85</v>
      </c>
      <c r="R66" s="35">
        <f>Q66*D66</f>
        <v>8580.0499999999993</v>
      </c>
      <c r="S66" s="9">
        <v>1.75</v>
      </c>
      <c r="T66" s="35">
        <f>S66*D66</f>
        <v>1912.75</v>
      </c>
      <c r="U66" s="9">
        <v>67.25</v>
      </c>
      <c r="V66" s="35">
        <f>U66*D66</f>
        <v>73504.25</v>
      </c>
      <c r="W66" s="9">
        <v>11.75</v>
      </c>
      <c r="X66" s="35">
        <f>W66*D66</f>
        <v>12842.75</v>
      </c>
      <c r="Y66" s="9">
        <v>23.15</v>
      </c>
      <c r="Z66" s="35">
        <f>Y66*D66</f>
        <v>25302.949999999997</v>
      </c>
      <c r="AA66" s="9">
        <v>11.7</v>
      </c>
      <c r="AB66" s="35">
        <f>AA66*D66</f>
        <v>12788.099999999999</v>
      </c>
      <c r="AC66" s="9">
        <v>1.65</v>
      </c>
      <c r="AD66" s="35">
        <f>AC66*D66</f>
        <v>1803.4499999999998</v>
      </c>
      <c r="AE66" s="9">
        <v>11.05</v>
      </c>
      <c r="AF66" s="35">
        <f>AE66*D66</f>
        <v>12077.650000000001</v>
      </c>
      <c r="AH66" s="30">
        <f t="shared" si="4"/>
        <v>384.29999999999995</v>
      </c>
      <c r="AI66" s="32">
        <f t="shared" si="4"/>
        <v>420039.89999999997</v>
      </c>
      <c r="AJ66" s="30">
        <f t="shared" si="26"/>
        <v>0</v>
      </c>
      <c r="AK66" s="30">
        <f t="shared" si="27"/>
        <v>0</v>
      </c>
      <c r="AM66" s="120">
        <v>33.4</v>
      </c>
      <c r="AN66" s="121"/>
      <c r="AO66" s="121"/>
      <c r="AP66" s="121"/>
      <c r="AQ66" s="121"/>
      <c r="AR66" s="121"/>
      <c r="AS66" s="121"/>
      <c r="AT66" s="121">
        <v>32.6</v>
      </c>
      <c r="AU66" s="121">
        <v>0.8</v>
      </c>
      <c r="AV66" s="121"/>
      <c r="AW66" s="121"/>
      <c r="AX66" s="121"/>
      <c r="AY66" s="121"/>
    </row>
    <row r="67" spans="1:51" s="12" customFormat="1" ht="19.5" outlineLevel="1" thickBot="1" x14ac:dyDescent="0.3">
      <c r="A67" s="6">
        <v>62</v>
      </c>
      <c r="B67" s="7" t="s">
        <v>147</v>
      </c>
      <c r="C67" s="8" t="s">
        <v>30</v>
      </c>
      <c r="D67" s="9">
        <v>33840</v>
      </c>
      <c r="E67" s="8"/>
      <c r="F67" s="10">
        <f t="shared" si="3"/>
        <v>212.8</v>
      </c>
      <c r="G67" s="35">
        <f t="shared" si="18"/>
        <v>7201152</v>
      </c>
      <c r="H67" s="9"/>
      <c r="I67" s="10">
        <v>1.44</v>
      </c>
      <c r="J67" s="35">
        <f>I67*D67</f>
        <v>48729.599999999999</v>
      </c>
      <c r="K67" s="11">
        <v>2.2200000000000002</v>
      </c>
      <c r="L67" s="35">
        <f>K67*D67</f>
        <v>75124.800000000003</v>
      </c>
      <c r="M67" s="11">
        <v>2.31</v>
      </c>
      <c r="N67" s="35">
        <f t="shared" si="28"/>
        <v>78170.400000000009</v>
      </c>
      <c r="O67" s="9">
        <v>0.67</v>
      </c>
      <c r="P67" s="35">
        <f>O67*D67</f>
        <v>22672.800000000003</v>
      </c>
      <c r="Q67" s="9"/>
      <c r="R67" s="35"/>
      <c r="S67" s="9"/>
      <c r="T67" s="35"/>
      <c r="U67" s="9">
        <v>16.16</v>
      </c>
      <c r="V67" s="35">
        <f>U67*D67</f>
        <v>546854.40000000002</v>
      </c>
      <c r="W67" s="9">
        <v>16.16</v>
      </c>
      <c r="X67" s="35">
        <f>W67*D67</f>
        <v>546854.40000000002</v>
      </c>
      <c r="Y67" s="9">
        <v>15.92</v>
      </c>
      <c r="Z67" s="35">
        <f>Y67*D67</f>
        <v>538732.80000000005</v>
      </c>
      <c r="AA67" s="9">
        <v>55.69</v>
      </c>
      <c r="AB67" s="35">
        <f>AA67*D67</f>
        <v>1884549.5999999999</v>
      </c>
      <c r="AC67" s="9">
        <v>52.62</v>
      </c>
      <c r="AD67" s="35">
        <f>AC67*D67</f>
        <v>1780660.7999999998</v>
      </c>
      <c r="AE67" s="9">
        <v>49.61</v>
      </c>
      <c r="AF67" s="35">
        <f>AE67*D67</f>
        <v>1678802.4</v>
      </c>
      <c r="AH67" s="30">
        <f t="shared" si="4"/>
        <v>212.8</v>
      </c>
      <c r="AI67" s="32">
        <f t="shared" si="4"/>
        <v>7201152</v>
      </c>
      <c r="AJ67" s="30">
        <f t="shared" si="26"/>
        <v>0</v>
      </c>
      <c r="AK67" s="30">
        <f t="shared" si="27"/>
        <v>0</v>
      </c>
      <c r="AM67" s="120">
        <v>14.1</v>
      </c>
      <c r="AN67" s="121">
        <v>14.1</v>
      </c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</row>
    <row r="68" spans="1:51" s="12" customFormat="1" ht="19.5" outlineLevel="1" thickBot="1" x14ac:dyDescent="0.3">
      <c r="A68" s="6">
        <v>63</v>
      </c>
      <c r="B68" s="21" t="s">
        <v>37</v>
      </c>
      <c r="C68" s="22" t="s">
        <v>30</v>
      </c>
      <c r="D68" s="20">
        <v>6330</v>
      </c>
      <c r="E68" s="8"/>
      <c r="F68" s="10">
        <v>821</v>
      </c>
      <c r="G68" s="35">
        <f t="shared" si="18"/>
        <v>5196930</v>
      </c>
      <c r="H68" s="9" t="s">
        <v>148</v>
      </c>
      <c r="I68" s="10">
        <v>27.53</v>
      </c>
      <c r="J68" s="35">
        <f>I68*D68</f>
        <v>174264.9</v>
      </c>
      <c r="K68" s="11">
        <v>22.32</v>
      </c>
      <c r="L68" s="35">
        <f>K68*D68</f>
        <v>141285.6</v>
      </c>
      <c r="M68" s="11">
        <v>215.74</v>
      </c>
      <c r="N68" s="35">
        <f t="shared" si="28"/>
        <v>1365634.2</v>
      </c>
      <c r="O68" s="9">
        <v>191.37</v>
      </c>
      <c r="P68" s="35">
        <f>O68*D68</f>
        <v>1211372.1000000001</v>
      </c>
      <c r="Q68" s="9">
        <v>160.35</v>
      </c>
      <c r="R68" s="35">
        <f>Q68*D68</f>
        <v>1015015.5</v>
      </c>
      <c r="S68" s="9">
        <v>21.164999999999999</v>
      </c>
      <c r="T68" s="35">
        <f>S68*D68</f>
        <v>133974.44999999998</v>
      </c>
      <c r="U68" s="9">
        <v>68.592500000000001</v>
      </c>
      <c r="V68" s="35">
        <f>U68*D68</f>
        <v>434190.52500000002</v>
      </c>
      <c r="W68" s="9">
        <v>42.172499999999999</v>
      </c>
      <c r="X68" s="35">
        <f>W68*D68</f>
        <v>266951.92499999999</v>
      </c>
      <c r="Y68" s="9">
        <v>52.642499999999998</v>
      </c>
      <c r="Z68" s="35">
        <f>Y68*D68</f>
        <v>333227.02499999997</v>
      </c>
      <c r="AA68" s="9">
        <v>131.69999999999999</v>
      </c>
      <c r="AB68" s="35">
        <f>AA68*D68</f>
        <v>833660.99999999988</v>
      </c>
      <c r="AC68" s="9">
        <v>120.73</v>
      </c>
      <c r="AD68" s="35">
        <f>AC68*D68</f>
        <v>764220.9</v>
      </c>
      <c r="AE68" s="9">
        <v>113.4725</v>
      </c>
      <c r="AF68" s="35">
        <f>AE68*D68</f>
        <v>718280.92499999993</v>
      </c>
      <c r="AH68" s="30">
        <f t="shared" si="4"/>
        <v>1167.7850000000001</v>
      </c>
      <c r="AI68" s="32">
        <f t="shared" si="4"/>
        <v>7392079.0500000007</v>
      </c>
      <c r="AJ68" s="30">
        <f t="shared" si="26"/>
        <v>346.78500000000008</v>
      </c>
      <c r="AK68" s="30">
        <f t="shared" si="27"/>
        <v>2195149.0500000007</v>
      </c>
      <c r="AM68" s="120">
        <v>2.5</v>
      </c>
      <c r="AN68" s="121"/>
      <c r="AO68" s="121"/>
      <c r="AP68" s="121">
        <v>2.5</v>
      </c>
      <c r="AQ68" s="121"/>
      <c r="AR68" s="121"/>
      <c r="AS68" s="121"/>
      <c r="AT68" s="121"/>
      <c r="AU68" s="121"/>
      <c r="AV68" s="121"/>
      <c r="AW68" s="121"/>
      <c r="AX68" s="121"/>
      <c r="AY68" s="121"/>
    </row>
    <row r="69" spans="1:51" s="12" customFormat="1" ht="19.5" outlineLevel="1" thickBot="1" x14ac:dyDescent="0.3">
      <c r="A69" s="6">
        <v>64</v>
      </c>
      <c r="B69" s="7" t="s">
        <v>149</v>
      </c>
      <c r="C69" s="8" t="s">
        <v>31</v>
      </c>
      <c r="D69" s="9">
        <v>448.76</v>
      </c>
      <c r="E69" s="8"/>
      <c r="F69" s="10">
        <f t="shared" si="3"/>
        <v>2180</v>
      </c>
      <c r="G69" s="35">
        <f t="shared" si="18"/>
        <v>978296.79999999993</v>
      </c>
      <c r="H69" s="9"/>
      <c r="I69" s="10"/>
      <c r="J69" s="35"/>
      <c r="K69" s="11"/>
      <c r="L69" s="35"/>
      <c r="M69" s="11"/>
      <c r="N69" s="35"/>
      <c r="O69" s="9"/>
      <c r="P69" s="35"/>
      <c r="Q69" s="9"/>
      <c r="R69" s="35"/>
      <c r="S69" s="9">
        <v>229</v>
      </c>
      <c r="T69" s="35">
        <f>S69*D69</f>
        <v>102766.04</v>
      </c>
      <c r="U69" s="9">
        <v>244</v>
      </c>
      <c r="V69" s="35">
        <f>U69*D69</f>
        <v>109497.44</v>
      </c>
      <c r="W69" s="9">
        <v>244</v>
      </c>
      <c r="X69" s="35">
        <f>W69*D69</f>
        <v>109497.44</v>
      </c>
      <c r="Y69" s="9">
        <v>237</v>
      </c>
      <c r="Z69" s="35">
        <f>Y69*D69</f>
        <v>106356.12</v>
      </c>
      <c r="AA69" s="9">
        <v>421</v>
      </c>
      <c r="AB69" s="35">
        <f>AA69*D69</f>
        <v>188927.96</v>
      </c>
      <c r="AC69" s="9">
        <v>393</v>
      </c>
      <c r="AD69" s="35">
        <f>AC69*D69</f>
        <v>176362.68</v>
      </c>
      <c r="AE69" s="9">
        <v>412</v>
      </c>
      <c r="AF69" s="35">
        <f>AE69*D69</f>
        <v>184889.12</v>
      </c>
      <c r="AH69" s="30">
        <f t="shared" si="4"/>
        <v>2180</v>
      </c>
      <c r="AI69" s="32">
        <f t="shared" si="4"/>
        <v>978296.79999999993</v>
      </c>
      <c r="AJ69" s="30">
        <f t="shared" si="26"/>
        <v>0</v>
      </c>
      <c r="AK69" s="30">
        <f t="shared" si="27"/>
        <v>0</v>
      </c>
      <c r="AM69" s="120">
        <v>38.5</v>
      </c>
      <c r="AN69" s="121"/>
      <c r="AO69" s="121">
        <v>1.43</v>
      </c>
      <c r="AP69" s="121">
        <v>23.1</v>
      </c>
      <c r="AQ69" s="121">
        <v>13.97</v>
      </c>
      <c r="AR69" s="121"/>
      <c r="AS69" s="121"/>
      <c r="AT69" s="121"/>
      <c r="AU69" s="121"/>
      <c r="AV69" s="121"/>
      <c r="AW69" s="121"/>
      <c r="AX69" s="121"/>
      <c r="AY69" s="121"/>
    </row>
    <row r="70" spans="1:51" s="23" customFormat="1" ht="18.75" customHeight="1" outlineLevel="1" thickBot="1" x14ac:dyDescent="0.35">
      <c r="A70" s="6">
        <v>65</v>
      </c>
      <c r="B70" s="7" t="s">
        <v>39</v>
      </c>
      <c r="C70" s="8" t="s">
        <v>40</v>
      </c>
      <c r="D70" s="9">
        <v>64350</v>
      </c>
      <c r="E70" s="8"/>
      <c r="F70" s="10">
        <f t="shared" si="3"/>
        <v>240</v>
      </c>
      <c r="G70" s="35">
        <f>F70*D70</f>
        <v>15444000</v>
      </c>
      <c r="H70" s="9"/>
      <c r="I70" s="11">
        <v>20</v>
      </c>
      <c r="J70" s="35">
        <f>I70*D70</f>
        <v>1287000</v>
      </c>
      <c r="K70" s="11">
        <v>20</v>
      </c>
      <c r="L70" s="35">
        <f>K70*D70</f>
        <v>1287000</v>
      </c>
      <c r="M70" s="10">
        <v>20</v>
      </c>
      <c r="N70" s="35">
        <f>M70*D70</f>
        <v>1287000</v>
      </c>
      <c r="O70" s="9">
        <v>20</v>
      </c>
      <c r="P70" s="35">
        <f>O70*D70</f>
        <v>1287000</v>
      </c>
      <c r="Q70" s="9">
        <v>20</v>
      </c>
      <c r="R70" s="35">
        <f>Q70*D70</f>
        <v>1287000</v>
      </c>
      <c r="S70" s="9">
        <v>20</v>
      </c>
      <c r="T70" s="35">
        <f>S70*D70</f>
        <v>1287000</v>
      </c>
      <c r="U70" s="9">
        <v>20</v>
      </c>
      <c r="V70" s="35">
        <f>U70*D70</f>
        <v>1287000</v>
      </c>
      <c r="W70" s="9">
        <v>20</v>
      </c>
      <c r="X70" s="35">
        <f>W70*D70</f>
        <v>1287000</v>
      </c>
      <c r="Y70" s="9">
        <v>20</v>
      </c>
      <c r="Z70" s="35">
        <f>Y70*D70</f>
        <v>1287000</v>
      </c>
      <c r="AA70" s="9">
        <v>20</v>
      </c>
      <c r="AB70" s="35">
        <f>AA70*D70</f>
        <v>1287000</v>
      </c>
      <c r="AC70" s="9">
        <v>20</v>
      </c>
      <c r="AD70" s="35">
        <f>AC70*D70</f>
        <v>1287000</v>
      </c>
      <c r="AE70" s="9">
        <v>20</v>
      </c>
      <c r="AF70" s="35">
        <f>AE70*D70</f>
        <v>1287000</v>
      </c>
      <c r="AH70" s="30">
        <f t="shared" si="4"/>
        <v>240</v>
      </c>
      <c r="AI70" s="32">
        <f t="shared" si="4"/>
        <v>15444000</v>
      </c>
      <c r="AJ70" s="30">
        <f t="shared" si="26"/>
        <v>0</v>
      </c>
      <c r="AK70" s="30">
        <f t="shared" si="27"/>
        <v>0</v>
      </c>
      <c r="AM70" s="120">
        <v>15.2</v>
      </c>
      <c r="AN70" s="121"/>
      <c r="AO70" s="121"/>
      <c r="AP70" s="121"/>
      <c r="AQ70" s="121">
        <v>9.0299999999999994</v>
      </c>
      <c r="AR70" s="121">
        <v>6.17</v>
      </c>
      <c r="AS70" s="121"/>
      <c r="AT70" s="121"/>
      <c r="AU70" s="121"/>
      <c r="AV70" s="121"/>
      <c r="AW70" s="121"/>
      <c r="AX70" s="121"/>
      <c r="AY70" s="121"/>
    </row>
    <row r="71" spans="1:51" s="23" customFormat="1" ht="18.75" customHeight="1" outlineLevel="1" thickBot="1" x14ac:dyDescent="0.35">
      <c r="A71" s="6">
        <v>66</v>
      </c>
      <c r="B71" s="7" t="s">
        <v>41</v>
      </c>
      <c r="C71" s="8"/>
      <c r="D71" s="9"/>
      <c r="E71" s="8"/>
      <c r="F71" s="10"/>
      <c r="G71" s="35">
        <f>SUM(G6:G69)*0.3</f>
        <v>148734602.20500001</v>
      </c>
      <c r="H71" s="9"/>
      <c r="I71" s="24"/>
      <c r="J71" s="35">
        <f>SUM(J6:J69)*0.3</f>
        <v>1016516.1449999999</v>
      </c>
      <c r="K71" s="11"/>
      <c r="L71" s="35">
        <f>SUM(L6:L69)*0.3</f>
        <v>2556161.7749999999</v>
      </c>
      <c r="M71" s="10"/>
      <c r="N71" s="35">
        <f>SUM(N6:N69)*0.3</f>
        <v>3006834.5249999999</v>
      </c>
      <c r="O71" s="9"/>
      <c r="P71" s="35">
        <f>SUM(P6:P69)*0.3</f>
        <v>1784121.675</v>
      </c>
      <c r="Q71" s="9"/>
      <c r="R71" s="35">
        <f>SUM(R6:R69)*0.3</f>
        <v>1030308.0449999999</v>
      </c>
      <c r="S71" s="9"/>
      <c r="T71" s="35">
        <f>SUM(T6:T69)*0.3</f>
        <v>1516359.777</v>
      </c>
      <c r="U71" s="9"/>
      <c r="V71" s="35">
        <f>SUM(V6:V69)*0.3</f>
        <v>14716793.824499996</v>
      </c>
      <c r="W71" s="9"/>
      <c r="X71" s="35">
        <f>SUM(X6:X69)*0.3</f>
        <v>11965876.864499999</v>
      </c>
      <c r="Y71" s="9"/>
      <c r="Z71" s="35">
        <f>SUM(Z6:Z69)*0.3</f>
        <v>11689111.978499997</v>
      </c>
      <c r="AA71" s="9"/>
      <c r="AB71" s="35">
        <f>SUM(AB6:AB69)*0.3</f>
        <v>35226821.312999994</v>
      </c>
      <c r="AC71" s="9"/>
      <c r="AD71" s="35">
        <f>SUM(AD6:AD69)*0.3</f>
        <v>33292002.219000004</v>
      </c>
      <c r="AE71" s="9"/>
      <c r="AF71" s="35">
        <f>SUM(AF6:AF69)*0.3</f>
        <v>31592161.693500005</v>
      </c>
      <c r="AH71" s="30">
        <f t="shared" si="4"/>
        <v>0</v>
      </c>
      <c r="AI71" s="32">
        <f t="shared" si="4"/>
        <v>149393069.83500001</v>
      </c>
      <c r="AJ71" s="30">
        <f t="shared" si="26"/>
        <v>0</v>
      </c>
      <c r="AK71" s="30">
        <f t="shared" si="27"/>
        <v>658467.62999999523</v>
      </c>
      <c r="AM71" s="120">
        <v>225.67</v>
      </c>
      <c r="AN71" s="121"/>
      <c r="AO71" s="121"/>
      <c r="AP71" s="121"/>
      <c r="AQ71" s="121"/>
      <c r="AR71" s="121"/>
      <c r="AS71" s="121">
        <v>20.135000000000002</v>
      </c>
      <c r="AT71" s="121">
        <v>35.332500000000003</v>
      </c>
      <c r="AU71" s="121">
        <v>35.332500000000003</v>
      </c>
      <c r="AV71" s="121">
        <v>34.192500000000003</v>
      </c>
      <c r="AW71" s="121">
        <v>35.332500000000003</v>
      </c>
      <c r="AX71" s="121">
        <v>33.052500000000002</v>
      </c>
      <c r="AY71" s="121">
        <v>32.292499999999997</v>
      </c>
    </row>
    <row r="72" spans="1:51" s="3" customFormat="1" ht="36" customHeight="1" thickBot="1" x14ac:dyDescent="0.3">
      <c r="A72" s="321" t="s">
        <v>150</v>
      </c>
      <c r="B72" s="322"/>
      <c r="C72" s="25"/>
      <c r="D72" s="26"/>
      <c r="E72" s="27"/>
      <c r="F72" s="27"/>
      <c r="G72" s="36">
        <f>SUM(G6:G71)</f>
        <v>659960609.55500007</v>
      </c>
      <c r="H72" s="27"/>
      <c r="I72" s="29"/>
      <c r="J72" s="36">
        <f>SUM(J6:J71)</f>
        <v>5691903.2949999999</v>
      </c>
      <c r="K72" s="29"/>
      <c r="L72" s="36">
        <f>SUM(L6:L71)</f>
        <v>12363701.025</v>
      </c>
      <c r="M72" s="29"/>
      <c r="N72" s="36">
        <f>SUM(N6:N71)</f>
        <v>14316616.275</v>
      </c>
      <c r="O72" s="29"/>
      <c r="P72" s="36">
        <f>SUM(P6:P71)</f>
        <v>9018193.9250000007</v>
      </c>
      <c r="Q72" s="29"/>
      <c r="R72" s="36">
        <f>SUM(R6:R71)</f>
        <v>5751668.1950000003</v>
      </c>
      <c r="S72" s="29"/>
      <c r="T72" s="36">
        <f>SUM(T6:T71)</f>
        <v>7857892.3669999996</v>
      </c>
      <c r="U72" s="29"/>
      <c r="V72" s="36">
        <f>SUM(V6:V71)</f>
        <v>65059773.239499986</v>
      </c>
      <c r="W72" s="28"/>
      <c r="X72" s="36">
        <f>SUM(X6:X71)</f>
        <v>53139133.079499997</v>
      </c>
      <c r="Y72" s="28"/>
      <c r="Z72" s="36">
        <f>SUM(Z6:Z71)</f>
        <v>51939818.573499992</v>
      </c>
      <c r="AA72" s="28"/>
      <c r="AB72" s="36">
        <f>SUM(AB6:AB71)</f>
        <v>153936559.023</v>
      </c>
      <c r="AC72" s="28"/>
      <c r="AD72" s="36">
        <f>SUM(AD6:AD71)</f>
        <v>145552342.94900003</v>
      </c>
      <c r="AE72" s="28"/>
      <c r="AF72" s="36">
        <f>SUM(AF6:AF71)</f>
        <v>138186367.33850002</v>
      </c>
      <c r="AH72" s="30">
        <f t="shared" ref="AH72:AI87" si="29">I72+K72+M72+O72+Q72+S72+U72+W72+Y72+AA72+AC72+AE72</f>
        <v>0</v>
      </c>
      <c r="AI72" s="32">
        <f t="shared" si="29"/>
        <v>662813969.28499997</v>
      </c>
      <c r="AJ72" s="30">
        <f t="shared" si="26"/>
        <v>0</v>
      </c>
      <c r="AK72" s="30">
        <f t="shared" si="27"/>
        <v>2853359.7299998999</v>
      </c>
      <c r="AM72" s="120">
        <v>122.38</v>
      </c>
      <c r="AN72" s="121"/>
      <c r="AO72" s="121"/>
      <c r="AP72" s="121"/>
      <c r="AQ72" s="121"/>
      <c r="AR72" s="121"/>
      <c r="AS72" s="121"/>
      <c r="AT72" s="121"/>
      <c r="AU72" s="121"/>
      <c r="AV72" s="121"/>
      <c r="AW72" s="121">
        <v>41.72</v>
      </c>
      <c r="AX72" s="121">
        <v>41.72</v>
      </c>
      <c r="AY72" s="121">
        <v>38.94</v>
      </c>
    </row>
    <row r="73" spans="1:51" ht="19.5" thickBot="1" x14ac:dyDescent="0.3">
      <c r="AH73" s="30">
        <f t="shared" si="29"/>
        <v>0</v>
      </c>
      <c r="AI73" s="32">
        <f t="shared" si="29"/>
        <v>0</v>
      </c>
      <c r="AJ73" s="30">
        <f t="shared" si="26"/>
        <v>0</v>
      </c>
      <c r="AK73" s="30">
        <f t="shared" ref="AK73:AK136" si="30">AI73-G73</f>
        <v>0</v>
      </c>
      <c r="AM73" s="120">
        <v>34.1</v>
      </c>
      <c r="AN73" s="121">
        <v>7.5</v>
      </c>
      <c r="AO73" s="121">
        <v>9.2100000000000009</v>
      </c>
      <c r="AP73" s="121">
        <v>10.23</v>
      </c>
      <c r="AQ73" s="121">
        <v>7.16</v>
      </c>
      <c r="AR73" s="121"/>
      <c r="AS73" s="121"/>
      <c r="AT73" s="121"/>
      <c r="AU73" s="121"/>
      <c r="AV73" s="121"/>
      <c r="AW73" s="121"/>
      <c r="AX73" s="121"/>
      <c r="AY73" s="121"/>
    </row>
    <row r="74" spans="1:51" s="3" customFormat="1" ht="39.950000000000003" customHeight="1" x14ac:dyDescent="0.25">
      <c r="A74" s="318" t="s">
        <v>86</v>
      </c>
      <c r="B74" s="318"/>
      <c r="C74" s="318"/>
      <c r="D74" s="318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H74" s="30">
        <f t="shared" si="29"/>
        <v>0</v>
      </c>
      <c r="AI74" s="32">
        <f t="shared" si="29"/>
        <v>0</v>
      </c>
      <c r="AJ74" s="30">
        <f t="shared" si="26"/>
        <v>0</v>
      </c>
      <c r="AK74" s="30">
        <f t="shared" si="30"/>
        <v>0</v>
      </c>
    </row>
    <row r="75" spans="1:51" ht="19.5" thickBot="1" x14ac:dyDescent="0.3">
      <c r="A75" s="6">
        <v>1</v>
      </c>
      <c r="B75" s="7" t="s">
        <v>87</v>
      </c>
      <c r="C75" s="8" t="s">
        <v>30</v>
      </c>
      <c r="D75" s="9">
        <v>67200</v>
      </c>
      <c r="E75" s="8"/>
      <c r="F75" s="10">
        <v>29.8</v>
      </c>
      <c r="G75" s="35">
        <f t="shared" ref="G75:G106" si="31">F75*D75</f>
        <v>2002560</v>
      </c>
      <c r="H75" s="9"/>
      <c r="I75" s="123"/>
      <c r="J75" s="35">
        <f t="shared" ref="J75:X75" si="32">I75*$D75</f>
        <v>0</v>
      </c>
      <c r="K75" s="123"/>
      <c r="L75" s="35">
        <f t="shared" si="32"/>
        <v>0</v>
      </c>
      <c r="M75" s="123">
        <v>0.28999999999999998</v>
      </c>
      <c r="N75" s="35">
        <f t="shared" si="32"/>
        <v>19488</v>
      </c>
      <c r="O75" s="123">
        <v>6.98</v>
      </c>
      <c r="P75" s="35">
        <f t="shared" si="32"/>
        <v>469056</v>
      </c>
      <c r="Q75" s="123">
        <v>14.33</v>
      </c>
      <c r="R75" s="35">
        <f t="shared" si="32"/>
        <v>962976</v>
      </c>
      <c r="S75" s="123">
        <v>5.2</v>
      </c>
      <c r="T75" s="35">
        <f t="shared" si="32"/>
        <v>349440</v>
      </c>
      <c r="U75" s="123">
        <v>0.77</v>
      </c>
      <c r="V75" s="35">
        <f t="shared" si="32"/>
        <v>51744</v>
      </c>
      <c r="W75" s="123">
        <v>0.51</v>
      </c>
      <c r="X75" s="35">
        <f t="shared" si="32"/>
        <v>34272</v>
      </c>
      <c r="Y75" s="123">
        <v>0.5</v>
      </c>
      <c r="Z75" s="35">
        <f t="shared" ref="Z75:AF75" si="33">Y75*$D75</f>
        <v>33600</v>
      </c>
      <c r="AA75" s="123">
        <v>0.5</v>
      </c>
      <c r="AB75" s="35">
        <f t="shared" si="33"/>
        <v>33600</v>
      </c>
      <c r="AC75" s="123">
        <v>0.46</v>
      </c>
      <c r="AD75" s="35">
        <f t="shared" si="33"/>
        <v>30912</v>
      </c>
      <c r="AE75" s="123">
        <v>0.26</v>
      </c>
      <c r="AF75" s="35">
        <f t="shared" si="33"/>
        <v>17472</v>
      </c>
      <c r="AH75" s="30">
        <f t="shared" si="29"/>
        <v>29.800000000000004</v>
      </c>
      <c r="AI75" s="32">
        <f t="shared" si="29"/>
        <v>2002560</v>
      </c>
      <c r="AJ75" s="30">
        <f t="shared" si="26"/>
        <v>0</v>
      </c>
      <c r="AK75" s="30">
        <f t="shared" si="30"/>
        <v>0</v>
      </c>
      <c r="AM75" s="120">
        <v>119.995</v>
      </c>
      <c r="AN75" s="121"/>
      <c r="AO75" s="121"/>
      <c r="AP75" s="121"/>
      <c r="AQ75" s="121"/>
      <c r="AR75" s="121"/>
      <c r="AS75" s="121"/>
      <c r="AT75" s="121"/>
      <c r="AU75" s="121"/>
      <c r="AV75" s="121"/>
      <c r="AW75" s="121">
        <v>42.7575</v>
      </c>
      <c r="AX75" s="121">
        <v>39.997500000000002</v>
      </c>
      <c r="AY75" s="121">
        <v>37.24</v>
      </c>
    </row>
    <row r="76" spans="1:51" ht="19.5" thickBot="1" x14ac:dyDescent="0.3">
      <c r="A76" s="6">
        <v>2</v>
      </c>
      <c r="B76" s="7" t="s">
        <v>88</v>
      </c>
      <c r="C76" s="8" t="s">
        <v>30</v>
      </c>
      <c r="D76" s="9">
        <v>69300</v>
      </c>
      <c r="E76" s="8"/>
      <c r="F76" s="10">
        <v>31.9</v>
      </c>
      <c r="G76" s="35">
        <f t="shared" si="31"/>
        <v>2210670</v>
      </c>
      <c r="H76" s="9"/>
      <c r="I76" s="123"/>
      <c r="J76" s="35">
        <f t="shared" ref="J76:J107" si="34">I76*$D76</f>
        <v>0</v>
      </c>
      <c r="K76" s="123"/>
      <c r="L76" s="35">
        <f t="shared" ref="L76:L107" si="35">K76*$D76</f>
        <v>0</v>
      </c>
      <c r="M76" s="123"/>
      <c r="N76" s="35">
        <f t="shared" ref="N76:N107" si="36">M76*$D76</f>
        <v>0</v>
      </c>
      <c r="O76" s="123"/>
      <c r="P76" s="35">
        <f t="shared" ref="P76:P107" si="37">O76*$D76</f>
        <v>0</v>
      </c>
      <c r="Q76" s="123"/>
      <c r="R76" s="35">
        <f t="shared" ref="R76:R107" si="38">Q76*$D76</f>
        <v>0</v>
      </c>
      <c r="S76" s="123"/>
      <c r="T76" s="35">
        <f t="shared" ref="T76:T107" si="39">S76*$D76</f>
        <v>0</v>
      </c>
      <c r="U76" s="123">
        <v>25.97</v>
      </c>
      <c r="V76" s="35">
        <f t="shared" ref="V76:V107" si="40">U76*$D76</f>
        <v>1799721</v>
      </c>
      <c r="W76" s="123">
        <f>1.71+0.63</f>
        <v>2.34</v>
      </c>
      <c r="X76" s="35">
        <f t="shared" ref="X76:X107" si="41">W76*$D76</f>
        <v>162162</v>
      </c>
      <c r="Y76" s="123">
        <v>3.59</v>
      </c>
      <c r="Z76" s="35">
        <f t="shared" ref="Z76:Z107" si="42">Y76*$D76</f>
        <v>248787</v>
      </c>
      <c r="AA76" s="123"/>
      <c r="AB76" s="35">
        <f t="shared" ref="AB76:AB107" si="43">AA76*$D76</f>
        <v>0</v>
      </c>
      <c r="AC76" s="123"/>
      <c r="AD76" s="35">
        <f t="shared" ref="AD76:AD107" si="44">AC76*$D76</f>
        <v>0</v>
      </c>
      <c r="AE76" s="123"/>
      <c r="AF76" s="35">
        <f t="shared" ref="AF76:AF107" si="45">AE76*$D76</f>
        <v>0</v>
      </c>
      <c r="AH76" s="30">
        <f t="shared" si="29"/>
        <v>31.9</v>
      </c>
      <c r="AI76" s="32">
        <f t="shared" si="29"/>
        <v>2210670</v>
      </c>
      <c r="AJ76" s="30">
        <f t="shared" si="26"/>
        <v>0</v>
      </c>
      <c r="AK76" s="30">
        <f t="shared" si="30"/>
        <v>0</v>
      </c>
      <c r="AM76" s="120">
        <v>0.9</v>
      </c>
      <c r="AN76" s="121"/>
      <c r="AO76" s="121"/>
      <c r="AP76" s="121"/>
      <c r="AQ76" s="121"/>
      <c r="AR76" s="121"/>
      <c r="AS76" s="121"/>
      <c r="AT76" s="121">
        <v>0.66</v>
      </c>
      <c r="AU76" s="121">
        <v>0.24</v>
      </c>
      <c r="AV76" s="121"/>
      <c r="AW76" s="121"/>
      <c r="AX76" s="121"/>
      <c r="AY76" s="121"/>
    </row>
    <row r="77" spans="1:51" ht="19.5" thickBot="1" x14ac:dyDescent="0.3">
      <c r="A77" s="6">
        <v>3</v>
      </c>
      <c r="B77" s="7" t="s">
        <v>89</v>
      </c>
      <c r="C77" s="8" t="s">
        <v>30</v>
      </c>
      <c r="D77" s="9">
        <v>66000</v>
      </c>
      <c r="E77" s="8"/>
      <c r="F77" s="10">
        <v>3.31</v>
      </c>
      <c r="G77" s="35">
        <f t="shared" si="31"/>
        <v>218460</v>
      </c>
      <c r="H77" s="9"/>
      <c r="I77" s="123"/>
      <c r="J77" s="35">
        <f t="shared" si="34"/>
        <v>0</v>
      </c>
      <c r="K77" s="123"/>
      <c r="L77" s="35">
        <f t="shared" si="35"/>
        <v>0</v>
      </c>
      <c r="M77" s="123">
        <v>0.04</v>
      </c>
      <c r="N77" s="35">
        <f t="shared" si="36"/>
        <v>2640</v>
      </c>
      <c r="O77" s="123">
        <v>0.89</v>
      </c>
      <c r="P77" s="35">
        <f t="shared" si="37"/>
        <v>58740</v>
      </c>
      <c r="Q77" s="123">
        <v>1.67</v>
      </c>
      <c r="R77" s="35">
        <f t="shared" si="38"/>
        <v>110220</v>
      </c>
      <c r="S77" s="123">
        <v>0.71</v>
      </c>
      <c r="T77" s="35">
        <f t="shared" si="39"/>
        <v>46860</v>
      </c>
      <c r="U77" s="123"/>
      <c r="V77" s="35">
        <f t="shared" si="40"/>
        <v>0</v>
      </c>
      <c r="W77" s="123"/>
      <c r="X77" s="35">
        <f t="shared" si="41"/>
        <v>0</v>
      </c>
      <c r="Y77" s="123"/>
      <c r="Z77" s="35">
        <f t="shared" si="42"/>
        <v>0</v>
      </c>
      <c r="AA77" s="123"/>
      <c r="AB77" s="35">
        <f t="shared" si="43"/>
        <v>0</v>
      </c>
      <c r="AC77" s="123"/>
      <c r="AD77" s="35">
        <f t="shared" si="44"/>
        <v>0</v>
      </c>
      <c r="AE77" s="123"/>
      <c r="AF77" s="35">
        <f t="shared" si="45"/>
        <v>0</v>
      </c>
      <c r="AH77" s="30">
        <f t="shared" si="29"/>
        <v>3.31</v>
      </c>
      <c r="AI77" s="32">
        <f t="shared" si="29"/>
        <v>218460</v>
      </c>
      <c r="AJ77" s="30">
        <f t="shared" si="26"/>
        <v>0</v>
      </c>
      <c r="AK77" s="30">
        <f t="shared" si="30"/>
        <v>0</v>
      </c>
      <c r="AM77" s="120">
        <v>10</v>
      </c>
      <c r="AN77" s="121"/>
      <c r="AO77" s="121"/>
      <c r="AP77" s="121"/>
      <c r="AQ77" s="121"/>
      <c r="AR77" s="121"/>
      <c r="AS77" s="121"/>
      <c r="AT77" s="121"/>
      <c r="AU77" s="121"/>
      <c r="AV77" s="121">
        <v>2.15</v>
      </c>
      <c r="AW77" s="121">
        <v>6.89</v>
      </c>
      <c r="AX77" s="121">
        <v>0.96</v>
      </c>
      <c r="AY77" s="121"/>
    </row>
    <row r="78" spans="1:51" ht="19.5" thickBot="1" x14ac:dyDescent="0.3">
      <c r="A78" s="6">
        <v>4</v>
      </c>
      <c r="B78" s="7" t="s">
        <v>90</v>
      </c>
      <c r="C78" s="8" t="s">
        <v>30</v>
      </c>
      <c r="D78" s="9">
        <v>63000</v>
      </c>
      <c r="E78" s="8"/>
      <c r="F78" s="10">
        <v>5.0999999999999996</v>
      </c>
      <c r="G78" s="35">
        <f t="shared" si="31"/>
        <v>321300</v>
      </c>
      <c r="H78" s="9"/>
      <c r="I78" s="123"/>
      <c r="J78" s="35">
        <f t="shared" si="34"/>
        <v>0</v>
      </c>
      <c r="K78" s="123"/>
      <c r="L78" s="35">
        <f t="shared" si="35"/>
        <v>0</v>
      </c>
      <c r="M78" s="123"/>
      <c r="N78" s="35">
        <f t="shared" si="36"/>
        <v>0</v>
      </c>
      <c r="O78" s="123"/>
      <c r="P78" s="35">
        <f t="shared" si="37"/>
        <v>0</v>
      </c>
      <c r="Q78" s="123"/>
      <c r="R78" s="35">
        <f t="shared" si="38"/>
        <v>0</v>
      </c>
      <c r="S78" s="123"/>
      <c r="T78" s="35">
        <f t="shared" si="39"/>
        <v>0</v>
      </c>
      <c r="U78" s="123">
        <v>4.0999999999999996</v>
      </c>
      <c r="V78" s="35">
        <f t="shared" si="40"/>
        <v>258299.99999999997</v>
      </c>
      <c r="W78" s="123">
        <v>0.39</v>
      </c>
      <c r="X78" s="35">
        <f t="shared" si="41"/>
        <v>24570</v>
      </c>
      <c r="Y78" s="123">
        <v>0.61</v>
      </c>
      <c r="Z78" s="35">
        <f t="shared" si="42"/>
        <v>38430</v>
      </c>
      <c r="AA78" s="123"/>
      <c r="AB78" s="35">
        <f t="shared" si="43"/>
        <v>0</v>
      </c>
      <c r="AC78" s="123"/>
      <c r="AD78" s="35">
        <f t="shared" si="44"/>
        <v>0</v>
      </c>
      <c r="AE78" s="123"/>
      <c r="AF78" s="35">
        <f t="shared" si="45"/>
        <v>0</v>
      </c>
      <c r="AH78" s="30">
        <f t="shared" si="29"/>
        <v>5.0999999999999996</v>
      </c>
      <c r="AI78" s="32">
        <f t="shared" si="29"/>
        <v>321300</v>
      </c>
      <c r="AJ78" s="30">
        <f t="shared" si="26"/>
        <v>0</v>
      </c>
      <c r="AK78" s="30">
        <f t="shared" si="30"/>
        <v>0</v>
      </c>
      <c r="AM78" s="120">
        <v>20</v>
      </c>
      <c r="AN78" s="121"/>
      <c r="AO78" s="121"/>
      <c r="AP78" s="121"/>
      <c r="AQ78" s="121"/>
      <c r="AR78" s="121"/>
      <c r="AS78" s="121"/>
      <c r="AT78" s="121"/>
      <c r="AU78" s="121"/>
      <c r="AV78" s="121">
        <v>5</v>
      </c>
      <c r="AW78" s="121">
        <v>5</v>
      </c>
      <c r="AX78" s="121">
        <v>5</v>
      </c>
      <c r="AY78" s="121">
        <v>5</v>
      </c>
    </row>
    <row r="79" spans="1:51" ht="18.75" x14ac:dyDescent="0.25">
      <c r="A79" s="6">
        <v>5</v>
      </c>
      <c r="B79" s="13" t="s">
        <v>91</v>
      </c>
      <c r="C79" s="14" t="s">
        <v>30</v>
      </c>
      <c r="D79" s="9">
        <v>110500</v>
      </c>
      <c r="E79" s="14"/>
      <c r="F79" s="10">
        <v>4.7</v>
      </c>
      <c r="G79" s="35">
        <f t="shared" si="31"/>
        <v>519350</v>
      </c>
      <c r="H79" s="9"/>
      <c r="I79" s="123"/>
      <c r="J79" s="35">
        <f t="shared" si="34"/>
        <v>0</v>
      </c>
      <c r="K79" s="123"/>
      <c r="L79" s="35">
        <f t="shared" si="35"/>
        <v>0</v>
      </c>
      <c r="M79" s="123"/>
      <c r="N79" s="35">
        <f t="shared" si="36"/>
        <v>0</v>
      </c>
      <c r="O79" s="123">
        <v>0.19</v>
      </c>
      <c r="P79" s="35">
        <f t="shared" si="37"/>
        <v>20995</v>
      </c>
      <c r="Q79" s="123">
        <v>0.82</v>
      </c>
      <c r="R79" s="35">
        <f t="shared" si="38"/>
        <v>90610</v>
      </c>
      <c r="S79" s="123">
        <v>1.5</v>
      </c>
      <c r="T79" s="35">
        <f t="shared" si="39"/>
        <v>165750</v>
      </c>
      <c r="U79" s="123">
        <v>1.4</v>
      </c>
      <c r="V79" s="35">
        <f t="shared" si="40"/>
        <v>154700</v>
      </c>
      <c r="W79" s="123"/>
      <c r="X79" s="35">
        <f t="shared" si="41"/>
        <v>0</v>
      </c>
      <c r="Y79" s="123">
        <v>0.17</v>
      </c>
      <c r="Z79" s="35">
        <f t="shared" si="42"/>
        <v>18785</v>
      </c>
      <c r="AA79" s="123">
        <v>0.54</v>
      </c>
      <c r="AB79" s="35">
        <f t="shared" si="43"/>
        <v>59670.000000000007</v>
      </c>
      <c r="AC79" s="123">
        <v>0.08</v>
      </c>
      <c r="AD79" s="35">
        <f t="shared" si="44"/>
        <v>8840</v>
      </c>
      <c r="AE79" s="123"/>
      <c r="AF79" s="35">
        <f t="shared" si="45"/>
        <v>0</v>
      </c>
      <c r="AH79" s="30">
        <f t="shared" si="29"/>
        <v>4.7</v>
      </c>
      <c r="AI79" s="32">
        <f t="shared" si="29"/>
        <v>519350</v>
      </c>
      <c r="AJ79" s="30">
        <f t="shared" si="26"/>
        <v>0</v>
      </c>
      <c r="AK79" s="30">
        <f t="shared" si="30"/>
        <v>0</v>
      </c>
    </row>
    <row r="80" spans="1:51" ht="18.75" x14ac:dyDescent="0.25">
      <c r="A80" s="6">
        <v>6</v>
      </c>
      <c r="B80" s="13" t="s">
        <v>92</v>
      </c>
      <c r="C80" s="14" t="s">
        <v>30</v>
      </c>
      <c r="D80" s="9">
        <v>101400</v>
      </c>
      <c r="E80" s="14"/>
      <c r="F80" s="10">
        <v>3.4</v>
      </c>
      <c r="G80" s="35">
        <f t="shared" si="31"/>
        <v>344760</v>
      </c>
      <c r="H80" s="9"/>
      <c r="I80" s="123"/>
      <c r="J80" s="35">
        <f t="shared" si="34"/>
        <v>0</v>
      </c>
      <c r="K80" s="123"/>
      <c r="L80" s="35">
        <f t="shared" si="35"/>
        <v>0</v>
      </c>
      <c r="M80" s="123"/>
      <c r="N80" s="35">
        <f t="shared" si="36"/>
        <v>0</v>
      </c>
      <c r="O80" s="123">
        <f>0.71-0.12</f>
        <v>0.59</v>
      </c>
      <c r="P80" s="35">
        <f t="shared" si="37"/>
        <v>59826</v>
      </c>
      <c r="Q80" s="123">
        <f>0.59-0.15</f>
        <v>0.43999999999999995</v>
      </c>
      <c r="R80" s="35">
        <f t="shared" si="38"/>
        <v>44615.999999999993</v>
      </c>
      <c r="S80" s="123">
        <f>1.09-0.17</f>
        <v>0.92</v>
      </c>
      <c r="T80" s="35">
        <f t="shared" si="39"/>
        <v>93288</v>
      </c>
      <c r="U80" s="123">
        <f>0.56+0.44-0.12</f>
        <v>0.88</v>
      </c>
      <c r="V80" s="35">
        <f t="shared" si="40"/>
        <v>89232</v>
      </c>
      <c r="W80" s="123"/>
      <c r="X80" s="35">
        <f t="shared" si="41"/>
        <v>0</v>
      </c>
      <c r="Y80" s="123">
        <v>0.12</v>
      </c>
      <c r="Z80" s="35">
        <f t="shared" si="42"/>
        <v>12168</v>
      </c>
      <c r="AA80" s="123">
        <v>0.39</v>
      </c>
      <c r="AB80" s="35">
        <f t="shared" si="43"/>
        <v>39546</v>
      </c>
      <c r="AC80" s="123">
        <v>0.06</v>
      </c>
      <c r="AD80" s="35">
        <f t="shared" si="44"/>
        <v>6084</v>
      </c>
      <c r="AE80" s="123"/>
      <c r="AF80" s="35">
        <f t="shared" si="45"/>
        <v>0</v>
      </c>
      <c r="AH80" s="30">
        <f t="shared" si="29"/>
        <v>3.4</v>
      </c>
      <c r="AI80" s="32">
        <f t="shared" si="29"/>
        <v>344760</v>
      </c>
      <c r="AJ80" s="30">
        <f t="shared" si="26"/>
        <v>0</v>
      </c>
      <c r="AK80" s="30">
        <f t="shared" si="30"/>
        <v>0</v>
      </c>
    </row>
    <row r="81" spans="1:37" ht="18.75" x14ac:dyDescent="0.25">
      <c r="A81" s="6">
        <v>7</v>
      </c>
      <c r="B81" s="15" t="s">
        <v>93</v>
      </c>
      <c r="C81" s="8" t="s">
        <v>30</v>
      </c>
      <c r="D81" s="9">
        <v>101400</v>
      </c>
      <c r="E81" s="8"/>
      <c r="F81" s="10">
        <v>2.4</v>
      </c>
      <c r="G81" s="35">
        <f t="shared" si="31"/>
        <v>243360</v>
      </c>
      <c r="H81" s="9"/>
      <c r="I81" s="123"/>
      <c r="J81" s="35">
        <f t="shared" si="34"/>
        <v>0</v>
      </c>
      <c r="K81" s="123"/>
      <c r="L81" s="35">
        <f t="shared" si="35"/>
        <v>0</v>
      </c>
      <c r="M81" s="123">
        <v>0.4</v>
      </c>
      <c r="N81" s="35">
        <f t="shared" si="36"/>
        <v>40560</v>
      </c>
      <c r="O81" s="123">
        <v>0.31</v>
      </c>
      <c r="P81" s="35">
        <f t="shared" si="37"/>
        <v>31434</v>
      </c>
      <c r="Q81" s="123">
        <v>0.64</v>
      </c>
      <c r="R81" s="35">
        <f t="shared" si="38"/>
        <v>64896</v>
      </c>
      <c r="S81" s="123">
        <v>0.31</v>
      </c>
      <c r="T81" s="35">
        <f t="shared" si="39"/>
        <v>31434</v>
      </c>
      <c r="U81" s="123">
        <v>0.4</v>
      </c>
      <c r="V81" s="35">
        <f t="shared" si="40"/>
        <v>40560</v>
      </c>
      <c r="W81" s="123">
        <v>0.08</v>
      </c>
      <c r="X81" s="35">
        <f t="shared" si="41"/>
        <v>8112</v>
      </c>
      <c r="Y81" s="123">
        <v>0.22</v>
      </c>
      <c r="Z81" s="35">
        <f t="shared" si="42"/>
        <v>22308</v>
      </c>
      <c r="AA81" s="123">
        <v>0.04</v>
      </c>
      <c r="AB81" s="35">
        <f t="shared" si="43"/>
        <v>4056</v>
      </c>
      <c r="AC81" s="123"/>
      <c r="AD81" s="35">
        <f t="shared" si="44"/>
        <v>0</v>
      </c>
      <c r="AE81" s="123"/>
      <c r="AF81" s="35">
        <f t="shared" si="45"/>
        <v>0</v>
      </c>
      <c r="AH81" s="30">
        <f t="shared" si="29"/>
        <v>2.4000000000000004</v>
      </c>
      <c r="AI81" s="32">
        <f t="shared" si="29"/>
        <v>243360</v>
      </c>
      <c r="AJ81" s="30">
        <f t="shared" si="26"/>
        <v>0</v>
      </c>
      <c r="AK81" s="30">
        <f t="shared" si="30"/>
        <v>0</v>
      </c>
    </row>
    <row r="82" spans="1:37" ht="18.75" x14ac:dyDescent="0.25">
      <c r="A82" s="6">
        <v>8</v>
      </c>
      <c r="B82" s="15" t="s">
        <v>94</v>
      </c>
      <c r="C82" s="8" t="s">
        <v>30</v>
      </c>
      <c r="D82" s="9">
        <v>104000</v>
      </c>
      <c r="E82" s="8"/>
      <c r="F82" s="10">
        <v>1.6</v>
      </c>
      <c r="G82" s="35">
        <f t="shared" si="31"/>
        <v>166400</v>
      </c>
      <c r="H82" s="9"/>
      <c r="I82" s="123"/>
      <c r="J82" s="35">
        <f t="shared" si="34"/>
        <v>0</v>
      </c>
      <c r="K82" s="123"/>
      <c r="L82" s="35">
        <f t="shared" si="35"/>
        <v>0</v>
      </c>
      <c r="M82" s="123">
        <v>0.25</v>
      </c>
      <c r="N82" s="35">
        <f t="shared" si="36"/>
        <v>26000</v>
      </c>
      <c r="O82" s="123">
        <v>0.2</v>
      </c>
      <c r="P82" s="35">
        <f t="shared" si="37"/>
        <v>20800</v>
      </c>
      <c r="Q82" s="123">
        <v>0.42</v>
      </c>
      <c r="R82" s="35">
        <f t="shared" si="38"/>
        <v>43680</v>
      </c>
      <c r="S82" s="123">
        <v>0.14000000000000001</v>
      </c>
      <c r="T82" s="35">
        <f t="shared" si="39"/>
        <v>14560.000000000002</v>
      </c>
      <c r="U82" s="123">
        <v>0.26</v>
      </c>
      <c r="V82" s="35">
        <f t="shared" si="40"/>
        <v>27040</v>
      </c>
      <c r="W82" s="123">
        <v>0.06</v>
      </c>
      <c r="X82" s="35">
        <f t="shared" si="41"/>
        <v>6240</v>
      </c>
      <c r="Y82" s="123">
        <v>0.17</v>
      </c>
      <c r="Z82" s="35">
        <f t="shared" si="42"/>
        <v>17680</v>
      </c>
      <c r="AA82" s="123">
        <v>0.1</v>
      </c>
      <c r="AB82" s="35">
        <f t="shared" si="43"/>
        <v>10400</v>
      </c>
      <c r="AC82" s="123"/>
      <c r="AD82" s="35">
        <f t="shared" si="44"/>
        <v>0</v>
      </c>
      <c r="AE82" s="123"/>
      <c r="AF82" s="35">
        <f t="shared" si="45"/>
        <v>0</v>
      </c>
      <c r="AH82" s="30">
        <f t="shared" si="29"/>
        <v>1.6</v>
      </c>
      <c r="AI82" s="32">
        <f t="shared" si="29"/>
        <v>166400</v>
      </c>
      <c r="AJ82" s="30">
        <f t="shared" si="26"/>
        <v>0</v>
      </c>
      <c r="AK82" s="30">
        <f t="shared" si="30"/>
        <v>0</v>
      </c>
    </row>
    <row r="83" spans="1:37" ht="18.75" x14ac:dyDescent="0.25">
      <c r="A83" s="6">
        <v>9</v>
      </c>
      <c r="B83" s="15" t="s">
        <v>95</v>
      </c>
      <c r="C83" s="8" t="s">
        <v>30</v>
      </c>
      <c r="D83" s="9">
        <v>104000</v>
      </c>
      <c r="E83" s="8"/>
      <c r="F83" s="10">
        <v>57.9</v>
      </c>
      <c r="G83" s="35">
        <f t="shared" si="31"/>
        <v>6021600</v>
      </c>
      <c r="H83" s="9"/>
      <c r="I83" s="123"/>
      <c r="J83" s="35">
        <f t="shared" si="34"/>
        <v>0</v>
      </c>
      <c r="K83" s="123"/>
      <c r="L83" s="35">
        <f t="shared" si="35"/>
        <v>0</v>
      </c>
      <c r="M83" s="123"/>
      <c r="N83" s="35">
        <f t="shared" si="36"/>
        <v>0</v>
      </c>
      <c r="O83" s="123"/>
      <c r="P83" s="35">
        <f t="shared" si="37"/>
        <v>0</v>
      </c>
      <c r="Q83" s="123"/>
      <c r="R83" s="35">
        <f t="shared" si="38"/>
        <v>0</v>
      </c>
      <c r="S83" s="123"/>
      <c r="T83" s="35">
        <f t="shared" si="39"/>
        <v>0</v>
      </c>
      <c r="U83" s="123">
        <v>9.6999999999999993</v>
      </c>
      <c r="V83" s="35">
        <f t="shared" si="40"/>
        <v>1008799.9999999999</v>
      </c>
      <c r="W83" s="123">
        <v>9.6999999999999993</v>
      </c>
      <c r="X83" s="35">
        <f t="shared" si="41"/>
        <v>1008799.9999999999</v>
      </c>
      <c r="Y83" s="123">
        <v>9.6999999999999993</v>
      </c>
      <c r="Z83" s="35">
        <f t="shared" si="42"/>
        <v>1008799.9999999999</v>
      </c>
      <c r="AA83" s="123">
        <v>9.6999999999999993</v>
      </c>
      <c r="AB83" s="35">
        <f t="shared" si="43"/>
        <v>1008799.9999999999</v>
      </c>
      <c r="AC83" s="123">
        <v>9.6999999999999993</v>
      </c>
      <c r="AD83" s="35">
        <f t="shared" si="44"/>
        <v>1008799.9999999999</v>
      </c>
      <c r="AE83" s="123">
        <v>9.4</v>
      </c>
      <c r="AF83" s="35">
        <f t="shared" si="45"/>
        <v>977600</v>
      </c>
      <c r="AH83" s="30">
        <f t="shared" si="29"/>
        <v>57.9</v>
      </c>
      <c r="AI83" s="32">
        <f t="shared" si="29"/>
        <v>6021599.9999999991</v>
      </c>
      <c r="AJ83" s="30">
        <f t="shared" si="26"/>
        <v>0</v>
      </c>
      <c r="AK83" s="30">
        <f t="shared" si="30"/>
        <v>0</v>
      </c>
    </row>
    <row r="84" spans="1:37" ht="18.75" x14ac:dyDescent="0.25">
      <c r="A84" s="6">
        <v>11</v>
      </c>
      <c r="B84" s="15" t="s">
        <v>97</v>
      </c>
      <c r="C84" s="8" t="s">
        <v>30</v>
      </c>
      <c r="D84" s="9">
        <v>103000</v>
      </c>
      <c r="E84" s="8"/>
      <c r="F84" s="10">
        <v>0.43</v>
      </c>
      <c r="G84" s="35">
        <f t="shared" si="31"/>
        <v>44290</v>
      </c>
      <c r="H84" s="9"/>
      <c r="I84" s="123"/>
      <c r="J84" s="35">
        <f t="shared" si="34"/>
        <v>0</v>
      </c>
      <c r="K84" s="123"/>
      <c r="L84" s="35">
        <f t="shared" si="35"/>
        <v>0</v>
      </c>
      <c r="M84" s="123">
        <v>0.05</v>
      </c>
      <c r="N84" s="35">
        <f t="shared" si="36"/>
        <v>5150</v>
      </c>
      <c r="O84" s="123">
        <v>0.05</v>
      </c>
      <c r="P84" s="35">
        <f t="shared" si="37"/>
        <v>5150</v>
      </c>
      <c r="Q84" s="123">
        <v>0.05</v>
      </c>
      <c r="R84" s="35">
        <f t="shared" si="38"/>
        <v>5150</v>
      </c>
      <c r="S84" s="123">
        <v>0.05</v>
      </c>
      <c r="T84" s="35">
        <f t="shared" si="39"/>
        <v>5150</v>
      </c>
      <c r="U84" s="123">
        <v>0.05</v>
      </c>
      <c r="V84" s="35">
        <f t="shared" si="40"/>
        <v>5150</v>
      </c>
      <c r="W84" s="123">
        <v>0.05</v>
      </c>
      <c r="X84" s="35">
        <f t="shared" si="41"/>
        <v>5150</v>
      </c>
      <c r="Y84" s="123">
        <v>0.05</v>
      </c>
      <c r="Z84" s="35">
        <f t="shared" si="42"/>
        <v>5150</v>
      </c>
      <c r="AA84" s="123">
        <v>0.05</v>
      </c>
      <c r="AB84" s="35">
        <f t="shared" si="43"/>
        <v>5150</v>
      </c>
      <c r="AC84" s="123">
        <v>0.03</v>
      </c>
      <c r="AD84" s="35">
        <f t="shared" si="44"/>
        <v>3090</v>
      </c>
      <c r="AE84" s="123"/>
      <c r="AF84" s="35">
        <f t="shared" si="45"/>
        <v>0</v>
      </c>
      <c r="AH84" s="30">
        <f t="shared" si="29"/>
        <v>0.42999999999999994</v>
      </c>
      <c r="AI84" s="32">
        <f t="shared" si="29"/>
        <v>44290</v>
      </c>
      <c r="AJ84" s="30">
        <f t="shared" si="26"/>
        <v>0</v>
      </c>
      <c r="AK84" s="30">
        <f t="shared" si="30"/>
        <v>0</v>
      </c>
    </row>
    <row r="85" spans="1:37" ht="18.75" x14ac:dyDescent="0.25">
      <c r="A85" s="6">
        <v>13</v>
      </c>
      <c r="B85" s="7" t="s">
        <v>99</v>
      </c>
      <c r="C85" s="8" t="s">
        <v>32</v>
      </c>
      <c r="D85" s="9">
        <v>340</v>
      </c>
      <c r="E85" s="8"/>
      <c r="F85" s="10">
        <v>1621</v>
      </c>
      <c r="G85" s="35">
        <f t="shared" si="31"/>
        <v>551140</v>
      </c>
      <c r="H85" s="9"/>
      <c r="I85" s="123"/>
      <c r="J85" s="35">
        <f t="shared" si="34"/>
        <v>0</v>
      </c>
      <c r="K85" s="123"/>
      <c r="L85" s="35">
        <f t="shared" si="35"/>
        <v>0</v>
      </c>
      <c r="M85" s="123"/>
      <c r="N85" s="35">
        <f t="shared" si="36"/>
        <v>0</v>
      </c>
      <c r="O85" s="123"/>
      <c r="P85" s="35">
        <f t="shared" si="37"/>
        <v>0</v>
      </c>
      <c r="Q85" s="123"/>
      <c r="R85" s="35">
        <f t="shared" si="38"/>
        <v>0</v>
      </c>
      <c r="S85" s="123"/>
      <c r="T85" s="35">
        <f t="shared" si="39"/>
        <v>0</v>
      </c>
      <c r="U85" s="123">
        <v>276</v>
      </c>
      <c r="V85" s="35">
        <f t="shared" si="40"/>
        <v>93840</v>
      </c>
      <c r="W85" s="123">
        <v>276</v>
      </c>
      <c r="X85" s="35">
        <f t="shared" si="41"/>
        <v>93840</v>
      </c>
      <c r="Y85" s="123">
        <v>267</v>
      </c>
      <c r="Z85" s="35">
        <f t="shared" si="42"/>
        <v>90780</v>
      </c>
      <c r="AA85" s="123">
        <v>276</v>
      </c>
      <c r="AB85" s="35">
        <f t="shared" si="43"/>
        <v>93840</v>
      </c>
      <c r="AC85" s="123">
        <v>256</v>
      </c>
      <c r="AD85" s="35">
        <f t="shared" si="44"/>
        <v>87040</v>
      </c>
      <c r="AE85" s="123">
        <v>270</v>
      </c>
      <c r="AF85" s="35">
        <f t="shared" si="45"/>
        <v>91800</v>
      </c>
      <c r="AH85" s="30">
        <f t="shared" si="29"/>
        <v>1621</v>
      </c>
      <c r="AI85" s="32">
        <f t="shared" si="29"/>
        <v>551140</v>
      </c>
      <c r="AJ85" s="30">
        <f t="shared" si="26"/>
        <v>0</v>
      </c>
      <c r="AK85" s="30">
        <f t="shared" si="30"/>
        <v>0</v>
      </c>
    </row>
    <row r="86" spans="1:37" ht="18.75" x14ac:dyDescent="0.25">
      <c r="A86" s="6">
        <v>14</v>
      </c>
      <c r="B86" s="7" t="s">
        <v>100</v>
      </c>
      <c r="C86" s="8" t="s">
        <v>31</v>
      </c>
      <c r="D86" s="9">
        <v>3000</v>
      </c>
      <c r="E86" s="8"/>
      <c r="F86" s="10">
        <v>2875</v>
      </c>
      <c r="G86" s="35">
        <f t="shared" si="31"/>
        <v>8625000</v>
      </c>
      <c r="H86" s="9"/>
      <c r="I86" s="123"/>
      <c r="J86" s="35">
        <f t="shared" si="34"/>
        <v>0</v>
      </c>
      <c r="K86" s="123"/>
      <c r="L86" s="35">
        <f t="shared" si="35"/>
        <v>0</v>
      </c>
      <c r="M86" s="123"/>
      <c r="N86" s="35">
        <f t="shared" si="36"/>
        <v>0</v>
      </c>
      <c r="O86" s="123"/>
      <c r="P86" s="35">
        <f t="shared" si="37"/>
        <v>0</v>
      </c>
      <c r="Q86" s="123"/>
      <c r="R86" s="35">
        <f t="shared" si="38"/>
        <v>0</v>
      </c>
      <c r="S86" s="123"/>
      <c r="T86" s="35">
        <f t="shared" si="39"/>
        <v>0</v>
      </c>
      <c r="U86" s="123">
        <v>488</v>
      </c>
      <c r="V86" s="35">
        <f t="shared" si="40"/>
        <v>1464000</v>
      </c>
      <c r="W86" s="123">
        <v>488</v>
      </c>
      <c r="X86" s="35">
        <f t="shared" si="41"/>
        <v>1464000</v>
      </c>
      <c r="Y86" s="123">
        <v>488</v>
      </c>
      <c r="Z86" s="35">
        <f t="shared" si="42"/>
        <v>1464000</v>
      </c>
      <c r="AA86" s="123">
        <v>488</v>
      </c>
      <c r="AB86" s="35">
        <f t="shared" si="43"/>
        <v>1464000</v>
      </c>
      <c r="AC86" s="123">
        <v>458</v>
      </c>
      <c r="AD86" s="35">
        <f t="shared" si="44"/>
        <v>1374000</v>
      </c>
      <c r="AE86" s="123">
        <v>465</v>
      </c>
      <c r="AF86" s="35">
        <f t="shared" si="45"/>
        <v>1395000</v>
      </c>
      <c r="AH86" s="30">
        <f t="shared" si="29"/>
        <v>2875</v>
      </c>
      <c r="AI86" s="32">
        <f t="shared" si="29"/>
        <v>8625000</v>
      </c>
      <c r="AJ86" s="30">
        <f t="shared" ref="AJ86:AJ117" si="46">AH86-F86</f>
        <v>0</v>
      </c>
      <c r="AK86" s="30">
        <f t="shared" si="30"/>
        <v>0</v>
      </c>
    </row>
    <row r="87" spans="1:37" ht="18.75" x14ac:dyDescent="0.25">
      <c r="A87" s="6">
        <v>15</v>
      </c>
      <c r="B87" s="7" t="s">
        <v>101</v>
      </c>
      <c r="C87" s="8" t="s">
        <v>31</v>
      </c>
      <c r="D87" s="9">
        <v>1575.2</v>
      </c>
      <c r="E87" s="8"/>
      <c r="F87" s="10">
        <v>660</v>
      </c>
      <c r="G87" s="35">
        <f t="shared" si="31"/>
        <v>1039632</v>
      </c>
      <c r="H87" s="9"/>
      <c r="I87" s="123"/>
      <c r="J87" s="35">
        <f t="shared" si="34"/>
        <v>0</v>
      </c>
      <c r="K87" s="123"/>
      <c r="L87" s="35">
        <f t="shared" si="35"/>
        <v>0</v>
      </c>
      <c r="M87" s="123"/>
      <c r="N87" s="35">
        <f t="shared" si="36"/>
        <v>0</v>
      </c>
      <c r="O87" s="123"/>
      <c r="P87" s="35">
        <f t="shared" si="37"/>
        <v>0</v>
      </c>
      <c r="Q87" s="123"/>
      <c r="R87" s="35">
        <f t="shared" si="38"/>
        <v>0</v>
      </c>
      <c r="S87" s="123"/>
      <c r="T87" s="35">
        <f t="shared" si="39"/>
        <v>0</v>
      </c>
      <c r="U87" s="123">
        <v>110</v>
      </c>
      <c r="V87" s="35">
        <f t="shared" si="40"/>
        <v>173272</v>
      </c>
      <c r="W87" s="123">
        <v>110</v>
      </c>
      <c r="X87" s="35">
        <f t="shared" si="41"/>
        <v>173272</v>
      </c>
      <c r="Y87" s="123">
        <v>110</v>
      </c>
      <c r="Z87" s="35">
        <f t="shared" si="42"/>
        <v>173272</v>
      </c>
      <c r="AA87" s="123">
        <v>110</v>
      </c>
      <c r="AB87" s="35">
        <f t="shared" si="43"/>
        <v>173272</v>
      </c>
      <c r="AC87" s="123">
        <v>110</v>
      </c>
      <c r="AD87" s="35">
        <f t="shared" si="44"/>
        <v>173272</v>
      </c>
      <c r="AE87" s="123">
        <v>110</v>
      </c>
      <c r="AF87" s="35">
        <f t="shared" si="45"/>
        <v>173272</v>
      </c>
      <c r="AH87" s="30">
        <f t="shared" si="29"/>
        <v>660</v>
      </c>
      <c r="AI87" s="32">
        <f t="shared" si="29"/>
        <v>1039632</v>
      </c>
      <c r="AJ87" s="30">
        <f t="shared" si="46"/>
        <v>0</v>
      </c>
      <c r="AK87" s="30">
        <f t="shared" si="30"/>
        <v>0</v>
      </c>
    </row>
    <row r="88" spans="1:37" ht="18.75" x14ac:dyDescent="0.25">
      <c r="A88" s="6">
        <v>16</v>
      </c>
      <c r="B88" s="7" t="s">
        <v>102</v>
      </c>
      <c r="C88" s="8" t="s">
        <v>31</v>
      </c>
      <c r="D88" s="9">
        <v>1199.2</v>
      </c>
      <c r="E88" s="8"/>
      <c r="F88" s="10">
        <v>1060</v>
      </c>
      <c r="G88" s="35">
        <f t="shared" si="31"/>
        <v>1271152</v>
      </c>
      <c r="H88" s="9"/>
      <c r="I88" s="123"/>
      <c r="J88" s="35">
        <f t="shared" si="34"/>
        <v>0</v>
      </c>
      <c r="K88" s="123"/>
      <c r="L88" s="35">
        <f t="shared" si="35"/>
        <v>0</v>
      </c>
      <c r="M88" s="123"/>
      <c r="N88" s="35">
        <f t="shared" si="36"/>
        <v>0</v>
      </c>
      <c r="O88" s="123"/>
      <c r="P88" s="35">
        <f t="shared" si="37"/>
        <v>0</v>
      </c>
      <c r="Q88" s="123"/>
      <c r="R88" s="35">
        <f t="shared" si="38"/>
        <v>0</v>
      </c>
      <c r="S88" s="123"/>
      <c r="T88" s="35">
        <f t="shared" si="39"/>
        <v>0</v>
      </c>
      <c r="U88" s="123">
        <v>177</v>
      </c>
      <c r="V88" s="35">
        <f t="shared" si="40"/>
        <v>212258.4</v>
      </c>
      <c r="W88" s="123">
        <v>177</v>
      </c>
      <c r="X88" s="35">
        <f t="shared" si="41"/>
        <v>212258.4</v>
      </c>
      <c r="Y88" s="123">
        <v>177</v>
      </c>
      <c r="Z88" s="35">
        <f t="shared" si="42"/>
        <v>212258.4</v>
      </c>
      <c r="AA88" s="123">
        <v>177</v>
      </c>
      <c r="AB88" s="35">
        <f t="shared" si="43"/>
        <v>212258.4</v>
      </c>
      <c r="AC88" s="123">
        <v>177</v>
      </c>
      <c r="AD88" s="35">
        <f t="shared" si="44"/>
        <v>212258.4</v>
      </c>
      <c r="AE88" s="123">
        <v>175</v>
      </c>
      <c r="AF88" s="35">
        <f t="shared" si="45"/>
        <v>209860</v>
      </c>
      <c r="AH88" s="30">
        <f t="shared" ref="AH88:AH151" si="47">I88+K88+M88+O88+Q88+S88+U88+W88+Y88+AA88+AC88+AE88</f>
        <v>1060</v>
      </c>
      <c r="AI88" s="32">
        <f t="shared" ref="AI88:AI151" si="48">J88+L88+N88+P88+R88+T88+V88+X88+Z88+AB88+AD88+AF88</f>
        <v>1271152</v>
      </c>
      <c r="AJ88" s="30">
        <f t="shared" si="46"/>
        <v>0</v>
      </c>
      <c r="AK88" s="30">
        <f t="shared" si="30"/>
        <v>0</v>
      </c>
    </row>
    <row r="89" spans="1:37" ht="18.75" x14ac:dyDescent="0.25">
      <c r="A89" s="6">
        <v>18</v>
      </c>
      <c r="B89" s="18" t="s">
        <v>104</v>
      </c>
      <c r="C89" s="8" t="s">
        <v>32</v>
      </c>
      <c r="D89" s="9">
        <v>350000</v>
      </c>
      <c r="E89" s="8"/>
      <c r="F89" s="10">
        <v>4</v>
      </c>
      <c r="G89" s="35">
        <f t="shared" si="31"/>
        <v>1400000</v>
      </c>
      <c r="H89" s="9"/>
      <c r="I89" s="123"/>
      <c r="J89" s="35">
        <f t="shared" si="34"/>
        <v>0</v>
      </c>
      <c r="K89" s="123"/>
      <c r="L89" s="35">
        <f t="shared" si="35"/>
        <v>0</v>
      </c>
      <c r="M89" s="123"/>
      <c r="N89" s="35">
        <f t="shared" si="36"/>
        <v>0</v>
      </c>
      <c r="O89" s="123"/>
      <c r="P89" s="35">
        <f t="shared" si="37"/>
        <v>0</v>
      </c>
      <c r="Q89" s="123"/>
      <c r="R89" s="35">
        <f t="shared" si="38"/>
        <v>0</v>
      </c>
      <c r="S89" s="123"/>
      <c r="T89" s="35">
        <f t="shared" si="39"/>
        <v>0</v>
      </c>
      <c r="U89" s="123"/>
      <c r="V89" s="35">
        <f t="shared" si="40"/>
        <v>0</v>
      </c>
      <c r="W89" s="123"/>
      <c r="X89" s="35">
        <f t="shared" si="41"/>
        <v>0</v>
      </c>
      <c r="Y89" s="123">
        <v>1</v>
      </c>
      <c r="Z89" s="35">
        <f t="shared" si="42"/>
        <v>350000</v>
      </c>
      <c r="AA89" s="123">
        <v>1</v>
      </c>
      <c r="AB89" s="35">
        <f t="shared" si="43"/>
        <v>350000</v>
      </c>
      <c r="AC89" s="123">
        <v>1</v>
      </c>
      <c r="AD89" s="35">
        <f t="shared" si="44"/>
        <v>350000</v>
      </c>
      <c r="AE89" s="123">
        <v>1</v>
      </c>
      <c r="AF89" s="35">
        <f t="shared" si="45"/>
        <v>350000</v>
      </c>
      <c r="AH89" s="30">
        <f t="shared" si="47"/>
        <v>4</v>
      </c>
      <c r="AI89" s="32">
        <f t="shared" si="48"/>
        <v>1400000</v>
      </c>
      <c r="AJ89" s="30">
        <f t="shared" si="46"/>
        <v>0</v>
      </c>
      <c r="AK89" s="30">
        <f t="shared" si="30"/>
        <v>0</v>
      </c>
    </row>
    <row r="90" spans="1:37" ht="18.75" x14ac:dyDescent="0.25">
      <c r="A90" s="6">
        <v>19</v>
      </c>
      <c r="B90" s="7" t="s">
        <v>105</v>
      </c>
      <c r="C90" s="8" t="s">
        <v>30</v>
      </c>
      <c r="D90" s="9">
        <v>51300</v>
      </c>
      <c r="E90" s="8"/>
      <c r="F90" s="10">
        <v>3.5899999999999994</v>
      </c>
      <c r="G90" s="35">
        <f t="shared" si="31"/>
        <v>184166.99999999997</v>
      </c>
      <c r="H90" s="9"/>
      <c r="I90" s="123"/>
      <c r="J90" s="35">
        <f t="shared" si="34"/>
        <v>0</v>
      </c>
      <c r="K90" s="123"/>
      <c r="L90" s="35">
        <f t="shared" si="35"/>
        <v>0</v>
      </c>
      <c r="M90" s="123">
        <v>0.95</v>
      </c>
      <c r="N90" s="35">
        <f t="shared" si="36"/>
        <v>48735</v>
      </c>
      <c r="O90" s="123">
        <v>0.98</v>
      </c>
      <c r="P90" s="35">
        <f t="shared" si="37"/>
        <v>50274</v>
      </c>
      <c r="Q90" s="123">
        <v>0.51</v>
      </c>
      <c r="R90" s="35">
        <f t="shared" si="38"/>
        <v>26163</v>
      </c>
      <c r="S90" s="123">
        <v>0.51</v>
      </c>
      <c r="T90" s="35">
        <f t="shared" si="39"/>
        <v>26163</v>
      </c>
      <c r="U90" s="123">
        <v>0.47</v>
      </c>
      <c r="V90" s="35">
        <f t="shared" si="40"/>
        <v>24111</v>
      </c>
      <c r="W90" s="123">
        <v>0.17</v>
      </c>
      <c r="X90" s="35">
        <f t="shared" si="41"/>
        <v>8721</v>
      </c>
      <c r="Y90" s="123"/>
      <c r="Z90" s="35">
        <f t="shared" si="42"/>
        <v>0</v>
      </c>
      <c r="AA90" s="123"/>
      <c r="AB90" s="35">
        <f t="shared" si="43"/>
        <v>0</v>
      </c>
      <c r="AC90" s="123"/>
      <c r="AD90" s="35">
        <f t="shared" si="44"/>
        <v>0</v>
      </c>
      <c r="AE90" s="123"/>
      <c r="AF90" s="35">
        <f t="shared" si="45"/>
        <v>0</v>
      </c>
      <c r="AH90" s="30">
        <f t="shared" si="47"/>
        <v>3.59</v>
      </c>
      <c r="AI90" s="32">
        <f t="shared" si="48"/>
        <v>184167</v>
      </c>
      <c r="AJ90" s="30">
        <f t="shared" si="46"/>
        <v>0</v>
      </c>
      <c r="AK90" s="30">
        <f t="shared" si="30"/>
        <v>0</v>
      </c>
    </row>
    <row r="91" spans="1:37" ht="18.75" x14ac:dyDescent="0.25">
      <c r="A91" s="6">
        <v>20</v>
      </c>
      <c r="B91" s="7" t="s">
        <v>106</v>
      </c>
      <c r="C91" s="8" t="s">
        <v>30</v>
      </c>
      <c r="D91" s="9">
        <v>51100</v>
      </c>
      <c r="E91" s="8"/>
      <c r="F91" s="10">
        <v>1.01</v>
      </c>
      <c r="G91" s="35">
        <f t="shared" si="31"/>
        <v>51611</v>
      </c>
      <c r="H91" s="9"/>
      <c r="I91" s="123"/>
      <c r="J91" s="35">
        <f t="shared" si="34"/>
        <v>0</v>
      </c>
      <c r="K91" s="123"/>
      <c r="L91" s="35">
        <f t="shared" si="35"/>
        <v>0</v>
      </c>
      <c r="M91" s="123">
        <v>0.5</v>
      </c>
      <c r="N91" s="35">
        <f t="shared" si="36"/>
        <v>25550</v>
      </c>
      <c r="O91" s="123">
        <v>0.51</v>
      </c>
      <c r="P91" s="35">
        <f t="shared" si="37"/>
        <v>26061</v>
      </c>
      <c r="Q91" s="123"/>
      <c r="R91" s="35">
        <f t="shared" si="38"/>
        <v>0</v>
      </c>
      <c r="S91" s="123"/>
      <c r="T91" s="35">
        <f t="shared" si="39"/>
        <v>0</v>
      </c>
      <c r="U91" s="123"/>
      <c r="V91" s="35">
        <f t="shared" si="40"/>
        <v>0</v>
      </c>
      <c r="W91" s="123"/>
      <c r="X91" s="35">
        <f t="shared" si="41"/>
        <v>0</v>
      </c>
      <c r="Y91" s="123"/>
      <c r="Z91" s="35">
        <f t="shared" si="42"/>
        <v>0</v>
      </c>
      <c r="AA91" s="123"/>
      <c r="AB91" s="35">
        <f t="shared" si="43"/>
        <v>0</v>
      </c>
      <c r="AC91" s="123"/>
      <c r="AD91" s="35">
        <f t="shared" si="44"/>
        <v>0</v>
      </c>
      <c r="AE91" s="123"/>
      <c r="AF91" s="35">
        <f t="shared" si="45"/>
        <v>0</v>
      </c>
      <c r="AH91" s="30">
        <f t="shared" si="47"/>
        <v>1.01</v>
      </c>
      <c r="AI91" s="32">
        <f t="shared" si="48"/>
        <v>51611</v>
      </c>
      <c r="AJ91" s="30">
        <f t="shared" si="46"/>
        <v>0</v>
      </c>
      <c r="AK91" s="30">
        <f t="shared" si="30"/>
        <v>0</v>
      </c>
    </row>
    <row r="92" spans="1:37" ht="18.75" x14ac:dyDescent="0.25">
      <c r="A92" s="6">
        <v>21</v>
      </c>
      <c r="B92" s="7" t="s">
        <v>107</v>
      </c>
      <c r="C92" s="8" t="s">
        <v>30</v>
      </c>
      <c r="D92" s="9">
        <v>51600</v>
      </c>
      <c r="E92" s="8"/>
      <c r="F92" s="10">
        <v>0.52</v>
      </c>
      <c r="G92" s="35">
        <f t="shared" si="31"/>
        <v>26832</v>
      </c>
      <c r="H92" s="9"/>
      <c r="I92" s="123"/>
      <c r="J92" s="35">
        <f t="shared" si="34"/>
        <v>0</v>
      </c>
      <c r="K92" s="123"/>
      <c r="L92" s="35">
        <f t="shared" si="35"/>
        <v>0</v>
      </c>
      <c r="M92" s="123">
        <v>0.52</v>
      </c>
      <c r="N92" s="35">
        <f t="shared" si="36"/>
        <v>26832</v>
      </c>
      <c r="O92" s="123"/>
      <c r="P92" s="35">
        <f t="shared" si="37"/>
        <v>0</v>
      </c>
      <c r="Q92" s="123"/>
      <c r="R92" s="35">
        <f t="shared" si="38"/>
        <v>0</v>
      </c>
      <c r="S92" s="123"/>
      <c r="T92" s="35">
        <f t="shared" si="39"/>
        <v>0</v>
      </c>
      <c r="U92" s="123"/>
      <c r="V92" s="35">
        <f t="shared" si="40"/>
        <v>0</v>
      </c>
      <c r="W92" s="123"/>
      <c r="X92" s="35">
        <f t="shared" si="41"/>
        <v>0</v>
      </c>
      <c r="Y92" s="123"/>
      <c r="Z92" s="35">
        <f t="shared" si="42"/>
        <v>0</v>
      </c>
      <c r="AA92" s="123"/>
      <c r="AB92" s="35">
        <f t="shared" si="43"/>
        <v>0</v>
      </c>
      <c r="AC92" s="123"/>
      <c r="AD92" s="35">
        <f t="shared" si="44"/>
        <v>0</v>
      </c>
      <c r="AE92" s="123"/>
      <c r="AF92" s="35">
        <f t="shared" si="45"/>
        <v>0</v>
      </c>
      <c r="AH92" s="30">
        <f t="shared" si="47"/>
        <v>0.52</v>
      </c>
      <c r="AI92" s="32">
        <f t="shared" si="48"/>
        <v>26832</v>
      </c>
      <c r="AJ92" s="30">
        <f t="shared" si="46"/>
        <v>0</v>
      </c>
      <c r="AK92" s="30">
        <f t="shared" si="30"/>
        <v>0</v>
      </c>
    </row>
    <row r="93" spans="1:37" ht="18.75" x14ac:dyDescent="0.25">
      <c r="A93" s="6">
        <v>22</v>
      </c>
      <c r="B93" s="7" t="s">
        <v>108</v>
      </c>
      <c r="C93" s="8" t="s">
        <v>30</v>
      </c>
      <c r="D93" s="9">
        <v>52200</v>
      </c>
      <c r="E93" s="8"/>
      <c r="F93" s="10">
        <v>3.6299999999999994</v>
      </c>
      <c r="G93" s="35">
        <f t="shared" si="31"/>
        <v>189485.99999999997</v>
      </c>
      <c r="H93" s="9"/>
      <c r="I93" s="123"/>
      <c r="J93" s="35">
        <f t="shared" si="34"/>
        <v>0</v>
      </c>
      <c r="K93" s="123"/>
      <c r="L93" s="35">
        <f t="shared" si="35"/>
        <v>0</v>
      </c>
      <c r="M93" s="123">
        <v>2</v>
      </c>
      <c r="N93" s="35">
        <f t="shared" si="36"/>
        <v>104400</v>
      </c>
      <c r="O93" s="123">
        <v>1.63</v>
      </c>
      <c r="P93" s="35">
        <f t="shared" si="37"/>
        <v>85086</v>
      </c>
      <c r="Q93" s="123"/>
      <c r="R93" s="35">
        <f t="shared" si="38"/>
        <v>0</v>
      </c>
      <c r="S93" s="123"/>
      <c r="T93" s="35">
        <f t="shared" si="39"/>
        <v>0</v>
      </c>
      <c r="U93" s="123"/>
      <c r="V93" s="35">
        <f t="shared" si="40"/>
        <v>0</v>
      </c>
      <c r="W93" s="123"/>
      <c r="X93" s="35">
        <f t="shared" si="41"/>
        <v>0</v>
      </c>
      <c r="Y93" s="123"/>
      <c r="Z93" s="35">
        <f t="shared" si="42"/>
        <v>0</v>
      </c>
      <c r="AA93" s="123"/>
      <c r="AB93" s="35">
        <f t="shared" si="43"/>
        <v>0</v>
      </c>
      <c r="AC93" s="123"/>
      <c r="AD93" s="35">
        <f t="shared" si="44"/>
        <v>0</v>
      </c>
      <c r="AE93" s="123"/>
      <c r="AF93" s="35">
        <f t="shared" si="45"/>
        <v>0</v>
      </c>
      <c r="AH93" s="30">
        <f t="shared" si="47"/>
        <v>3.63</v>
      </c>
      <c r="AI93" s="32">
        <f t="shared" si="48"/>
        <v>189486</v>
      </c>
      <c r="AJ93" s="30">
        <f t="shared" si="46"/>
        <v>0</v>
      </c>
      <c r="AK93" s="30">
        <f t="shared" si="30"/>
        <v>0</v>
      </c>
    </row>
    <row r="94" spans="1:37" ht="18.75" x14ac:dyDescent="0.25">
      <c r="A94" s="6">
        <v>23</v>
      </c>
      <c r="B94" s="7" t="s">
        <v>109</v>
      </c>
      <c r="C94" s="8" t="s">
        <v>30</v>
      </c>
      <c r="D94" s="9">
        <v>48900</v>
      </c>
      <c r="E94" s="8"/>
      <c r="F94" s="10">
        <v>2.7</v>
      </c>
      <c r="G94" s="35">
        <f t="shared" si="31"/>
        <v>132030</v>
      </c>
      <c r="H94" s="9"/>
      <c r="I94" s="123"/>
      <c r="J94" s="35">
        <f t="shared" si="34"/>
        <v>0</v>
      </c>
      <c r="K94" s="123"/>
      <c r="L94" s="35">
        <f t="shared" si="35"/>
        <v>0</v>
      </c>
      <c r="M94" s="123">
        <v>1</v>
      </c>
      <c r="N94" s="35">
        <f t="shared" si="36"/>
        <v>48900</v>
      </c>
      <c r="O94" s="123">
        <v>1</v>
      </c>
      <c r="P94" s="35">
        <f t="shared" si="37"/>
        <v>48900</v>
      </c>
      <c r="Q94" s="123">
        <v>0.7</v>
      </c>
      <c r="R94" s="35">
        <f t="shared" si="38"/>
        <v>34230</v>
      </c>
      <c r="S94" s="123"/>
      <c r="T94" s="35">
        <f t="shared" si="39"/>
        <v>0</v>
      </c>
      <c r="U94" s="123"/>
      <c r="V94" s="35">
        <f t="shared" si="40"/>
        <v>0</v>
      </c>
      <c r="W94" s="123"/>
      <c r="X94" s="35">
        <f t="shared" si="41"/>
        <v>0</v>
      </c>
      <c r="Y94" s="123"/>
      <c r="Z94" s="35">
        <f t="shared" si="42"/>
        <v>0</v>
      </c>
      <c r="AA94" s="123"/>
      <c r="AB94" s="35">
        <f t="shared" si="43"/>
        <v>0</v>
      </c>
      <c r="AC94" s="123"/>
      <c r="AD94" s="35">
        <f t="shared" si="44"/>
        <v>0</v>
      </c>
      <c r="AE94" s="123"/>
      <c r="AF94" s="35">
        <f t="shared" si="45"/>
        <v>0</v>
      </c>
      <c r="AH94" s="30">
        <f t="shared" si="47"/>
        <v>2.7</v>
      </c>
      <c r="AI94" s="32">
        <f t="shared" si="48"/>
        <v>132030</v>
      </c>
      <c r="AJ94" s="30">
        <f t="shared" si="46"/>
        <v>0</v>
      </c>
      <c r="AK94" s="30">
        <f t="shared" si="30"/>
        <v>0</v>
      </c>
    </row>
    <row r="95" spans="1:37" ht="18.75" x14ac:dyDescent="0.25">
      <c r="A95" s="6">
        <v>24</v>
      </c>
      <c r="B95" s="7" t="s">
        <v>110</v>
      </c>
      <c r="C95" s="8" t="s">
        <v>30</v>
      </c>
      <c r="D95" s="9">
        <v>51300</v>
      </c>
      <c r="E95" s="8"/>
      <c r="F95" s="10">
        <v>2.62</v>
      </c>
      <c r="G95" s="35">
        <f t="shared" si="31"/>
        <v>134406</v>
      </c>
      <c r="H95" s="9"/>
      <c r="I95" s="123"/>
      <c r="J95" s="35">
        <f t="shared" si="34"/>
        <v>0</v>
      </c>
      <c r="K95" s="123"/>
      <c r="L95" s="35">
        <f t="shared" si="35"/>
        <v>0</v>
      </c>
      <c r="M95" s="123">
        <v>0.5</v>
      </c>
      <c r="N95" s="35">
        <f t="shared" si="36"/>
        <v>25650</v>
      </c>
      <c r="O95" s="123">
        <v>1</v>
      </c>
      <c r="P95" s="35">
        <f t="shared" si="37"/>
        <v>51300</v>
      </c>
      <c r="Q95" s="123">
        <v>1.1200000000000001</v>
      </c>
      <c r="R95" s="35">
        <f t="shared" si="38"/>
        <v>57456.000000000007</v>
      </c>
      <c r="S95" s="123"/>
      <c r="T95" s="35">
        <f t="shared" si="39"/>
        <v>0</v>
      </c>
      <c r="U95" s="123"/>
      <c r="V95" s="35">
        <f t="shared" si="40"/>
        <v>0</v>
      </c>
      <c r="W95" s="123"/>
      <c r="X95" s="35">
        <f t="shared" si="41"/>
        <v>0</v>
      </c>
      <c r="Y95" s="123"/>
      <c r="Z95" s="35">
        <f t="shared" si="42"/>
        <v>0</v>
      </c>
      <c r="AA95" s="123"/>
      <c r="AB95" s="35">
        <f t="shared" si="43"/>
        <v>0</v>
      </c>
      <c r="AC95" s="123"/>
      <c r="AD95" s="35">
        <f t="shared" si="44"/>
        <v>0</v>
      </c>
      <c r="AE95" s="123"/>
      <c r="AF95" s="35">
        <f t="shared" si="45"/>
        <v>0</v>
      </c>
      <c r="AH95" s="30">
        <f t="shared" si="47"/>
        <v>2.62</v>
      </c>
      <c r="AI95" s="32">
        <f t="shared" si="48"/>
        <v>134406</v>
      </c>
      <c r="AJ95" s="30">
        <f t="shared" si="46"/>
        <v>0</v>
      </c>
      <c r="AK95" s="30">
        <f t="shared" si="30"/>
        <v>0</v>
      </c>
    </row>
    <row r="96" spans="1:37" ht="18.75" x14ac:dyDescent="0.25">
      <c r="A96" s="6">
        <v>25</v>
      </c>
      <c r="B96" s="7" t="s">
        <v>111</v>
      </c>
      <c r="C96" s="8" t="s">
        <v>30</v>
      </c>
      <c r="D96" s="9">
        <v>52200</v>
      </c>
      <c r="E96" s="8"/>
      <c r="F96" s="10">
        <v>2.2999999999999998</v>
      </c>
      <c r="G96" s="35">
        <f t="shared" si="31"/>
        <v>120059.99999999999</v>
      </c>
      <c r="H96" s="9"/>
      <c r="I96" s="123"/>
      <c r="J96" s="35">
        <f t="shared" si="34"/>
        <v>0</v>
      </c>
      <c r="K96" s="123"/>
      <c r="L96" s="35">
        <f t="shared" si="35"/>
        <v>0</v>
      </c>
      <c r="M96" s="123">
        <v>1</v>
      </c>
      <c r="N96" s="35">
        <f t="shared" si="36"/>
        <v>52200</v>
      </c>
      <c r="O96" s="123">
        <v>1</v>
      </c>
      <c r="P96" s="35">
        <f t="shared" si="37"/>
        <v>52200</v>
      </c>
      <c r="Q96" s="123">
        <v>0.3</v>
      </c>
      <c r="R96" s="35">
        <f t="shared" si="38"/>
        <v>15660</v>
      </c>
      <c r="S96" s="123"/>
      <c r="T96" s="35">
        <f t="shared" si="39"/>
        <v>0</v>
      </c>
      <c r="U96" s="123"/>
      <c r="V96" s="35">
        <f t="shared" si="40"/>
        <v>0</v>
      </c>
      <c r="W96" s="123"/>
      <c r="X96" s="35">
        <f t="shared" si="41"/>
        <v>0</v>
      </c>
      <c r="Y96" s="123"/>
      <c r="Z96" s="35">
        <f t="shared" si="42"/>
        <v>0</v>
      </c>
      <c r="AA96" s="123"/>
      <c r="AB96" s="35">
        <f t="shared" si="43"/>
        <v>0</v>
      </c>
      <c r="AC96" s="123"/>
      <c r="AD96" s="35">
        <f t="shared" si="44"/>
        <v>0</v>
      </c>
      <c r="AE96" s="123"/>
      <c r="AF96" s="35">
        <f t="shared" si="45"/>
        <v>0</v>
      </c>
      <c r="AH96" s="30">
        <f t="shared" si="47"/>
        <v>2.2999999999999998</v>
      </c>
      <c r="AI96" s="32">
        <f t="shared" si="48"/>
        <v>120060</v>
      </c>
      <c r="AJ96" s="30">
        <f t="shared" si="46"/>
        <v>0</v>
      </c>
      <c r="AK96" s="30">
        <f t="shared" si="30"/>
        <v>0</v>
      </c>
    </row>
    <row r="97" spans="1:37" ht="18.75" x14ac:dyDescent="0.25">
      <c r="A97" s="6">
        <v>26</v>
      </c>
      <c r="B97" s="19" t="s">
        <v>112</v>
      </c>
      <c r="C97" s="8" t="s">
        <v>30</v>
      </c>
      <c r="D97" s="9">
        <v>52700</v>
      </c>
      <c r="E97" s="8"/>
      <c r="F97" s="10">
        <v>1.34</v>
      </c>
      <c r="G97" s="35">
        <f t="shared" si="31"/>
        <v>70618</v>
      </c>
      <c r="H97" s="9"/>
      <c r="I97" s="123"/>
      <c r="J97" s="35">
        <f t="shared" si="34"/>
        <v>0</v>
      </c>
      <c r="K97" s="123"/>
      <c r="L97" s="35">
        <f t="shared" si="35"/>
        <v>0</v>
      </c>
      <c r="M97" s="123">
        <v>0.8</v>
      </c>
      <c r="N97" s="35">
        <f t="shared" si="36"/>
        <v>42160</v>
      </c>
      <c r="O97" s="123">
        <v>0.4</v>
      </c>
      <c r="P97" s="35">
        <f t="shared" si="37"/>
        <v>21080</v>
      </c>
      <c r="Q97" s="123">
        <v>0.14000000000000001</v>
      </c>
      <c r="R97" s="35">
        <f t="shared" si="38"/>
        <v>7378.0000000000009</v>
      </c>
      <c r="S97" s="123"/>
      <c r="T97" s="35">
        <f t="shared" si="39"/>
        <v>0</v>
      </c>
      <c r="U97" s="123"/>
      <c r="V97" s="35">
        <f t="shared" si="40"/>
        <v>0</v>
      </c>
      <c r="W97" s="123"/>
      <c r="X97" s="35">
        <f t="shared" si="41"/>
        <v>0</v>
      </c>
      <c r="Y97" s="123"/>
      <c r="Z97" s="35">
        <f t="shared" si="42"/>
        <v>0</v>
      </c>
      <c r="AA97" s="123"/>
      <c r="AB97" s="35">
        <f t="shared" si="43"/>
        <v>0</v>
      </c>
      <c r="AC97" s="123"/>
      <c r="AD97" s="35">
        <f t="shared" si="44"/>
        <v>0</v>
      </c>
      <c r="AE97" s="123"/>
      <c r="AF97" s="35">
        <f t="shared" si="45"/>
        <v>0</v>
      </c>
      <c r="AH97" s="30">
        <f t="shared" si="47"/>
        <v>1.3400000000000003</v>
      </c>
      <c r="AI97" s="32">
        <f t="shared" si="48"/>
        <v>70618</v>
      </c>
      <c r="AJ97" s="30">
        <f t="shared" si="46"/>
        <v>0</v>
      </c>
      <c r="AK97" s="30">
        <f t="shared" si="30"/>
        <v>0</v>
      </c>
    </row>
    <row r="98" spans="1:37" ht="18.75" x14ac:dyDescent="0.25">
      <c r="A98" s="6">
        <v>27</v>
      </c>
      <c r="B98" s="7" t="s">
        <v>113</v>
      </c>
      <c r="C98" s="8" t="s">
        <v>30</v>
      </c>
      <c r="D98" s="9">
        <v>52200</v>
      </c>
      <c r="E98" s="8"/>
      <c r="F98" s="10">
        <v>0.21</v>
      </c>
      <c r="G98" s="35">
        <f t="shared" si="31"/>
        <v>10962</v>
      </c>
      <c r="H98" s="9"/>
      <c r="I98" s="123"/>
      <c r="J98" s="35">
        <f t="shared" si="34"/>
        <v>0</v>
      </c>
      <c r="K98" s="123"/>
      <c r="L98" s="35">
        <f t="shared" si="35"/>
        <v>0</v>
      </c>
      <c r="M98" s="123">
        <v>0.21</v>
      </c>
      <c r="N98" s="35">
        <f t="shared" si="36"/>
        <v>10962</v>
      </c>
      <c r="O98" s="123"/>
      <c r="P98" s="35">
        <f t="shared" si="37"/>
        <v>0</v>
      </c>
      <c r="Q98" s="123"/>
      <c r="R98" s="35">
        <f t="shared" si="38"/>
        <v>0</v>
      </c>
      <c r="S98" s="123"/>
      <c r="T98" s="35">
        <f t="shared" si="39"/>
        <v>0</v>
      </c>
      <c r="U98" s="123"/>
      <c r="V98" s="35">
        <f t="shared" si="40"/>
        <v>0</v>
      </c>
      <c r="W98" s="123"/>
      <c r="X98" s="35">
        <f t="shared" si="41"/>
        <v>0</v>
      </c>
      <c r="Y98" s="123"/>
      <c r="Z98" s="35">
        <f t="shared" si="42"/>
        <v>0</v>
      </c>
      <c r="AA98" s="123"/>
      <c r="AB98" s="35">
        <f t="shared" si="43"/>
        <v>0</v>
      </c>
      <c r="AC98" s="123"/>
      <c r="AD98" s="35">
        <f t="shared" si="44"/>
        <v>0</v>
      </c>
      <c r="AE98" s="123"/>
      <c r="AF98" s="35">
        <f t="shared" si="45"/>
        <v>0</v>
      </c>
      <c r="AH98" s="30">
        <f t="shared" si="47"/>
        <v>0.21</v>
      </c>
      <c r="AI98" s="32">
        <f t="shared" si="48"/>
        <v>10962</v>
      </c>
      <c r="AJ98" s="30">
        <f t="shared" si="46"/>
        <v>0</v>
      </c>
      <c r="AK98" s="30">
        <f t="shared" si="30"/>
        <v>0</v>
      </c>
    </row>
    <row r="99" spans="1:37" ht="18.75" x14ac:dyDescent="0.25">
      <c r="A99" s="6">
        <v>28</v>
      </c>
      <c r="B99" s="7" t="s">
        <v>114</v>
      </c>
      <c r="C99" s="8" t="s">
        <v>30</v>
      </c>
      <c r="D99" s="9">
        <v>55800</v>
      </c>
      <c r="E99" s="8"/>
      <c r="F99" s="10">
        <v>2.29</v>
      </c>
      <c r="G99" s="35">
        <f t="shared" si="31"/>
        <v>127782</v>
      </c>
      <c r="H99" s="9"/>
      <c r="I99" s="123"/>
      <c r="J99" s="35">
        <f t="shared" si="34"/>
        <v>0</v>
      </c>
      <c r="K99" s="123"/>
      <c r="L99" s="35">
        <f t="shared" si="35"/>
        <v>0</v>
      </c>
      <c r="M99" s="123">
        <v>1</v>
      </c>
      <c r="N99" s="35">
        <f t="shared" si="36"/>
        <v>55800</v>
      </c>
      <c r="O99" s="123">
        <v>1</v>
      </c>
      <c r="P99" s="35">
        <f t="shared" si="37"/>
        <v>55800</v>
      </c>
      <c r="Q99" s="123">
        <v>0.28999999999999998</v>
      </c>
      <c r="R99" s="35">
        <f t="shared" si="38"/>
        <v>16181.999999999998</v>
      </c>
      <c r="S99" s="123"/>
      <c r="T99" s="35">
        <f t="shared" si="39"/>
        <v>0</v>
      </c>
      <c r="U99" s="123"/>
      <c r="V99" s="35">
        <f t="shared" si="40"/>
        <v>0</v>
      </c>
      <c r="W99" s="123"/>
      <c r="X99" s="35">
        <f t="shared" si="41"/>
        <v>0</v>
      </c>
      <c r="Y99" s="123"/>
      <c r="Z99" s="35">
        <f t="shared" si="42"/>
        <v>0</v>
      </c>
      <c r="AA99" s="123"/>
      <c r="AB99" s="35">
        <f t="shared" si="43"/>
        <v>0</v>
      </c>
      <c r="AC99" s="123"/>
      <c r="AD99" s="35">
        <f t="shared" si="44"/>
        <v>0</v>
      </c>
      <c r="AE99" s="123"/>
      <c r="AF99" s="35">
        <f t="shared" si="45"/>
        <v>0</v>
      </c>
      <c r="AH99" s="30">
        <f t="shared" si="47"/>
        <v>2.29</v>
      </c>
      <c r="AI99" s="32">
        <f t="shared" si="48"/>
        <v>127782</v>
      </c>
      <c r="AJ99" s="30">
        <f t="shared" si="46"/>
        <v>0</v>
      </c>
      <c r="AK99" s="30">
        <f t="shared" si="30"/>
        <v>0</v>
      </c>
    </row>
    <row r="100" spans="1:37" ht="18.75" x14ac:dyDescent="0.25">
      <c r="A100" s="6">
        <v>29</v>
      </c>
      <c r="B100" s="7" t="s">
        <v>115</v>
      </c>
      <c r="C100" s="8" t="s">
        <v>30</v>
      </c>
      <c r="D100" s="9">
        <v>55200</v>
      </c>
      <c r="E100" s="8"/>
      <c r="F100" s="10">
        <v>0.27</v>
      </c>
      <c r="G100" s="35">
        <f t="shared" si="31"/>
        <v>14904.000000000002</v>
      </c>
      <c r="H100" s="9"/>
      <c r="I100" s="123"/>
      <c r="J100" s="35">
        <f t="shared" si="34"/>
        <v>0</v>
      </c>
      <c r="K100" s="123"/>
      <c r="L100" s="35">
        <f t="shared" si="35"/>
        <v>0</v>
      </c>
      <c r="M100" s="123">
        <v>0.27</v>
      </c>
      <c r="N100" s="35">
        <f t="shared" si="36"/>
        <v>14904.000000000002</v>
      </c>
      <c r="O100" s="123"/>
      <c r="P100" s="35">
        <f t="shared" si="37"/>
        <v>0</v>
      </c>
      <c r="Q100" s="123"/>
      <c r="R100" s="35">
        <f t="shared" si="38"/>
        <v>0</v>
      </c>
      <c r="S100" s="123"/>
      <c r="T100" s="35">
        <f t="shared" si="39"/>
        <v>0</v>
      </c>
      <c r="U100" s="123"/>
      <c r="V100" s="35">
        <f t="shared" si="40"/>
        <v>0</v>
      </c>
      <c r="W100" s="123"/>
      <c r="X100" s="35">
        <f t="shared" si="41"/>
        <v>0</v>
      </c>
      <c r="Y100" s="123"/>
      <c r="Z100" s="35">
        <f t="shared" si="42"/>
        <v>0</v>
      </c>
      <c r="AA100" s="123"/>
      <c r="AB100" s="35">
        <f t="shared" si="43"/>
        <v>0</v>
      </c>
      <c r="AC100" s="123"/>
      <c r="AD100" s="35">
        <f t="shared" si="44"/>
        <v>0</v>
      </c>
      <c r="AE100" s="123"/>
      <c r="AF100" s="35">
        <f t="shared" si="45"/>
        <v>0</v>
      </c>
      <c r="AH100" s="30">
        <f t="shared" si="47"/>
        <v>0.27</v>
      </c>
      <c r="AI100" s="32">
        <f t="shared" si="48"/>
        <v>14904.000000000002</v>
      </c>
      <c r="AJ100" s="30">
        <f t="shared" si="46"/>
        <v>0</v>
      </c>
      <c r="AK100" s="30">
        <f t="shared" si="30"/>
        <v>0</v>
      </c>
    </row>
    <row r="101" spans="1:37" ht="18.75" x14ac:dyDescent="0.25">
      <c r="A101" s="6">
        <v>30</v>
      </c>
      <c r="B101" s="7" t="s">
        <v>116</v>
      </c>
      <c r="C101" s="8" t="s">
        <v>30</v>
      </c>
      <c r="D101" s="9">
        <v>56400</v>
      </c>
      <c r="E101" s="8"/>
      <c r="F101" s="10">
        <v>1.7599999999999998</v>
      </c>
      <c r="G101" s="35">
        <f t="shared" si="31"/>
        <v>99263.999999999985</v>
      </c>
      <c r="H101" s="9"/>
      <c r="I101" s="123"/>
      <c r="J101" s="35">
        <f t="shared" si="34"/>
        <v>0</v>
      </c>
      <c r="K101" s="123"/>
      <c r="L101" s="35">
        <f t="shared" si="35"/>
        <v>0</v>
      </c>
      <c r="M101" s="123">
        <v>1</v>
      </c>
      <c r="N101" s="35">
        <f t="shared" si="36"/>
        <v>56400</v>
      </c>
      <c r="O101" s="123">
        <v>0.76</v>
      </c>
      <c r="P101" s="35">
        <f t="shared" si="37"/>
        <v>42864</v>
      </c>
      <c r="Q101" s="123"/>
      <c r="R101" s="35">
        <f t="shared" si="38"/>
        <v>0</v>
      </c>
      <c r="S101" s="123"/>
      <c r="T101" s="35">
        <f t="shared" si="39"/>
        <v>0</v>
      </c>
      <c r="U101" s="123"/>
      <c r="V101" s="35">
        <f t="shared" si="40"/>
        <v>0</v>
      </c>
      <c r="W101" s="123"/>
      <c r="X101" s="35">
        <f t="shared" si="41"/>
        <v>0</v>
      </c>
      <c r="Y101" s="123"/>
      <c r="Z101" s="35">
        <f t="shared" si="42"/>
        <v>0</v>
      </c>
      <c r="AA101" s="123"/>
      <c r="AB101" s="35">
        <f t="shared" si="43"/>
        <v>0</v>
      </c>
      <c r="AC101" s="123"/>
      <c r="AD101" s="35">
        <f t="shared" si="44"/>
        <v>0</v>
      </c>
      <c r="AE101" s="123"/>
      <c r="AF101" s="35">
        <f t="shared" si="45"/>
        <v>0</v>
      </c>
      <c r="AH101" s="30">
        <f t="shared" si="47"/>
        <v>1.76</v>
      </c>
      <c r="AI101" s="32">
        <f t="shared" si="48"/>
        <v>99264</v>
      </c>
      <c r="AJ101" s="30">
        <f t="shared" si="46"/>
        <v>0</v>
      </c>
      <c r="AK101" s="30">
        <f t="shared" si="30"/>
        <v>0</v>
      </c>
    </row>
    <row r="102" spans="1:37" ht="18.75" x14ac:dyDescent="0.25">
      <c r="A102" s="6">
        <v>32</v>
      </c>
      <c r="B102" s="18" t="s">
        <v>118</v>
      </c>
      <c r="C102" s="8" t="s">
        <v>32</v>
      </c>
      <c r="D102" s="9">
        <v>400</v>
      </c>
      <c r="E102" s="8"/>
      <c r="F102" s="10">
        <v>813</v>
      </c>
      <c r="G102" s="35">
        <f t="shared" si="31"/>
        <v>325200</v>
      </c>
      <c r="H102" s="9"/>
      <c r="I102" s="123"/>
      <c r="J102" s="35">
        <f t="shared" si="34"/>
        <v>0</v>
      </c>
      <c r="K102" s="123"/>
      <c r="L102" s="35">
        <f t="shared" si="35"/>
        <v>0</v>
      </c>
      <c r="M102" s="123"/>
      <c r="N102" s="35">
        <f t="shared" si="36"/>
        <v>0</v>
      </c>
      <c r="O102" s="123"/>
      <c r="P102" s="35">
        <f t="shared" si="37"/>
        <v>0</v>
      </c>
      <c r="Q102" s="123">
        <v>500</v>
      </c>
      <c r="R102" s="35">
        <f t="shared" si="38"/>
        <v>200000</v>
      </c>
      <c r="S102" s="123">
        <v>313</v>
      </c>
      <c r="T102" s="35">
        <f t="shared" si="39"/>
        <v>125200</v>
      </c>
      <c r="U102" s="123"/>
      <c r="V102" s="35">
        <f t="shared" si="40"/>
        <v>0</v>
      </c>
      <c r="W102" s="123"/>
      <c r="X102" s="35">
        <f t="shared" si="41"/>
        <v>0</v>
      </c>
      <c r="Y102" s="123"/>
      <c r="Z102" s="35">
        <f t="shared" si="42"/>
        <v>0</v>
      </c>
      <c r="AA102" s="123"/>
      <c r="AB102" s="35">
        <f t="shared" si="43"/>
        <v>0</v>
      </c>
      <c r="AC102" s="123"/>
      <c r="AD102" s="35">
        <f t="shared" si="44"/>
        <v>0</v>
      </c>
      <c r="AE102" s="123"/>
      <c r="AF102" s="35">
        <f t="shared" si="45"/>
        <v>0</v>
      </c>
      <c r="AH102" s="30">
        <f t="shared" si="47"/>
        <v>813</v>
      </c>
      <c r="AI102" s="32">
        <f t="shared" si="48"/>
        <v>325200</v>
      </c>
      <c r="AJ102" s="30">
        <f t="shared" si="46"/>
        <v>0</v>
      </c>
      <c r="AK102" s="30">
        <f t="shared" si="30"/>
        <v>0</v>
      </c>
    </row>
    <row r="103" spans="1:37" ht="18.75" x14ac:dyDescent="0.25">
      <c r="A103" s="6">
        <v>33</v>
      </c>
      <c r="B103" s="18" t="s">
        <v>119</v>
      </c>
      <c r="C103" s="8" t="s">
        <v>32</v>
      </c>
      <c r="D103" s="9">
        <v>370</v>
      </c>
      <c r="E103" s="8"/>
      <c r="F103" s="10">
        <v>914</v>
      </c>
      <c r="G103" s="35">
        <f t="shared" si="31"/>
        <v>338180</v>
      </c>
      <c r="H103" s="9"/>
      <c r="I103" s="123"/>
      <c r="J103" s="35">
        <f t="shared" si="34"/>
        <v>0</v>
      </c>
      <c r="K103" s="123"/>
      <c r="L103" s="35">
        <f t="shared" si="35"/>
        <v>0</v>
      </c>
      <c r="M103" s="123"/>
      <c r="N103" s="35">
        <f t="shared" si="36"/>
        <v>0</v>
      </c>
      <c r="O103" s="123"/>
      <c r="P103" s="35">
        <f t="shared" si="37"/>
        <v>0</v>
      </c>
      <c r="Q103" s="123">
        <v>300</v>
      </c>
      <c r="R103" s="35">
        <f t="shared" si="38"/>
        <v>111000</v>
      </c>
      <c r="S103" s="123">
        <v>200</v>
      </c>
      <c r="T103" s="35">
        <f t="shared" si="39"/>
        <v>74000</v>
      </c>
      <c r="U103" s="123">
        <v>414</v>
      </c>
      <c r="V103" s="35">
        <f t="shared" si="40"/>
        <v>153180</v>
      </c>
      <c r="W103" s="123"/>
      <c r="X103" s="35">
        <f t="shared" si="41"/>
        <v>0</v>
      </c>
      <c r="Y103" s="123"/>
      <c r="Z103" s="35">
        <f t="shared" si="42"/>
        <v>0</v>
      </c>
      <c r="AA103" s="123"/>
      <c r="AB103" s="35">
        <f t="shared" si="43"/>
        <v>0</v>
      </c>
      <c r="AC103" s="123"/>
      <c r="AD103" s="35">
        <f t="shared" si="44"/>
        <v>0</v>
      </c>
      <c r="AE103" s="123"/>
      <c r="AF103" s="35">
        <f t="shared" si="45"/>
        <v>0</v>
      </c>
      <c r="AH103" s="30">
        <f t="shared" si="47"/>
        <v>914</v>
      </c>
      <c r="AI103" s="32">
        <f t="shared" si="48"/>
        <v>338180</v>
      </c>
      <c r="AJ103" s="30">
        <f t="shared" si="46"/>
        <v>0</v>
      </c>
      <c r="AK103" s="30">
        <f t="shared" si="30"/>
        <v>0</v>
      </c>
    </row>
    <row r="104" spans="1:37" ht="18.75" x14ac:dyDescent="0.25">
      <c r="A104" s="6">
        <v>34</v>
      </c>
      <c r="B104" s="18" t="s">
        <v>120</v>
      </c>
      <c r="C104" s="8" t="s">
        <v>32</v>
      </c>
      <c r="D104" s="9">
        <v>300</v>
      </c>
      <c r="E104" s="8"/>
      <c r="F104" s="10">
        <v>2582</v>
      </c>
      <c r="G104" s="35">
        <f t="shared" si="31"/>
        <v>774600</v>
      </c>
      <c r="H104" s="9"/>
      <c r="I104" s="123"/>
      <c r="J104" s="35">
        <f t="shared" si="34"/>
        <v>0</v>
      </c>
      <c r="K104" s="123"/>
      <c r="L104" s="35">
        <f t="shared" si="35"/>
        <v>0</v>
      </c>
      <c r="M104" s="123">
        <v>400</v>
      </c>
      <c r="N104" s="35">
        <f t="shared" si="36"/>
        <v>120000</v>
      </c>
      <c r="O104" s="123">
        <v>800</v>
      </c>
      <c r="P104" s="35">
        <f t="shared" si="37"/>
        <v>240000</v>
      </c>
      <c r="Q104" s="123">
        <v>800</v>
      </c>
      <c r="R104" s="35">
        <f t="shared" si="38"/>
        <v>240000</v>
      </c>
      <c r="S104" s="123"/>
      <c r="T104" s="35">
        <f t="shared" si="39"/>
        <v>0</v>
      </c>
      <c r="U104" s="123"/>
      <c r="V104" s="35">
        <f t="shared" si="40"/>
        <v>0</v>
      </c>
      <c r="W104" s="123"/>
      <c r="X104" s="35">
        <f t="shared" si="41"/>
        <v>0</v>
      </c>
      <c r="Y104" s="123">
        <v>200</v>
      </c>
      <c r="Z104" s="35">
        <f t="shared" si="42"/>
        <v>60000</v>
      </c>
      <c r="AA104" s="123">
        <v>200</v>
      </c>
      <c r="AB104" s="35">
        <f t="shared" si="43"/>
        <v>60000</v>
      </c>
      <c r="AC104" s="123">
        <v>182</v>
      </c>
      <c r="AD104" s="35">
        <f t="shared" si="44"/>
        <v>54600</v>
      </c>
      <c r="AE104" s="123"/>
      <c r="AF104" s="35">
        <f t="shared" si="45"/>
        <v>0</v>
      </c>
      <c r="AH104" s="30">
        <f t="shared" si="47"/>
        <v>2582</v>
      </c>
      <c r="AI104" s="32">
        <f t="shared" si="48"/>
        <v>774600</v>
      </c>
      <c r="AJ104" s="30">
        <f t="shared" si="46"/>
        <v>0</v>
      </c>
      <c r="AK104" s="30">
        <f t="shared" si="30"/>
        <v>0</v>
      </c>
    </row>
    <row r="105" spans="1:37" ht="18.75" x14ac:dyDescent="0.25">
      <c r="A105" s="6">
        <v>35</v>
      </c>
      <c r="B105" s="18" t="s">
        <v>121</v>
      </c>
      <c r="C105" s="8" t="s">
        <v>32</v>
      </c>
      <c r="D105" s="9">
        <v>260</v>
      </c>
      <c r="E105" s="8"/>
      <c r="F105" s="10">
        <v>1491</v>
      </c>
      <c r="G105" s="35">
        <f t="shared" si="31"/>
        <v>387660</v>
      </c>
      <c r="H105" s="9"/>
      <c r="I105" s="123"/>
      <c r="J105" s="35">
        <f t="shared" si="34"/>
        <v>0</v>
      </c>
      <c r="K105" s="123"/>
      <c r="L105" s="35">
        <f t="shared" si="35"/>
        <v>0</v>
      </c>
      <c r="M105" s="123">
        <v>390</v>
      </c>
      <c r="N105" s="35">
        <f t="shared" si="36"/>
        <v>101400</v>
      </c>
      <c r="O105" s="123">
        <v>620</v>
      </c>
      <c r="P105" s="35">
        <f t="shared" si="37"/>
        <v>161200</v>
      </c>
      <c r="Q105" s="123">
        <v>300</v>
      </c>
      <c r="R105" s="35">
        <f t="shared" si="38"/>
        <v>78000</v>
      </c>
      <c r="S105" s="123"/>
      <c r="T105" s="35">
        <f t="shared" si="39"/>
        <v>0</v>
      </c>
      <c r="U105" s="123"/>
      <c r="V105" s="35">
        <f t="shared" si="40"/>
        <v>0</v>
      </c>
      <c r="W105" s="123"/>
      <c r="X105" s="35">
        <f t="shared" si="41"/>
        <v>0</v>
      </c>
      <c r="Y105" s="123">
        <v>50</v>
      </c>
      <c r="Z105" s="35">
        <f t="shared" si="42"/>
        <v>13000</v>
      </c>
      <c r="AA105" s="123">
        <v>100</v>
      </c>
      <c r="AB105" s="35">
        <f t="shared" si="43"/>
        <v>26000</v>
      </c>
      <c r="AC105" s="123">
        <v>31</v>
      </c>
      <c r="AD105" s="35">
        <f t="shared" si="44"/>
        <v>8060</v>
      </c>
      <c r="AE105" s="123"/>
      <c r="AF105" s="35">
        <f t="shared" si="45"/>
        <v>0</v>
      </c>
      <c r="AH105" s="30">
        <f t="shared" si="47"/>
        <v>1491</v>
      </c>
      <c r="AI105" s="32">
        <f t="shared" si="48"/>
        <v>387660</v>
      </c>
      <c r="AJ105" s="30">
        <f t="shared" si="46"/>
        <v>0</v>
      </c>
      <c r="AK105" s="30">
        <f t="shared" si="30"/>
        <v>0</v>
      </c>
    </row>
    <row r="106" spans="1:37" ht="18.75" x14ac:dyDescent="0.25">
      <c r="A106" s="6">
        <v>36</v>
      </c>
      <c r="B106" s="7" t="s">
        <v>122</v>
      </c>
      <c r="C106" s="8" t="s">
        <v>32</v>
      </c>
      <c r="D106" s="9">
        <v>50</v>
      </c>
      <c r="E106" s="8"/>
      <c r="F106" s="10">
        <v>6483</v>
      </c>
      <c r="G106" s="35">
        <f t="shared" si="31"/>
        <v>324150</v>
      </c>
      <c r="H106" s="9"/>
      <c r="I106" s="123"/>
      <c r="J106" s="35">
        <f t="shared" si="34"/>
        <v>0</v>
      </c>
      <c r="K106" s="123"/>
      <c r="L106" s="35">
        <f t="shared" si="35"/>
        <v>0</v>
      </c>
      <c r="M106" s="123"/>
      <c r="N106" s="35">
        <f t="shared" si="36"/>
        <v>0</v>
      </c>
      <c r="O106" s="123"/>
      <c r="P106" s="35">
        <f t="shared" si="37"/>
        <v>0</v>
      </c>
      <c r="Q106" s="123"/>
      <c r="R106" s="35">
        <f t="shared" si="38"/>
        <v>0</v>
      </c>
      <c r="S106" s="123"/>
      <c r="T106" s="35">
        <f t="shared" si="39"/>
        <v>0</v>
      </c>
      <c r="U106" s="123">
        <v>1081</v>
      </c>
      <c r="V106" s="35">
        <f t="shared" si="40"/>
        <v>54050</v>
      </c>
      <c r="W106" s="123">
        <v>1080</v>
      </c>
      <c r="X106" s="35">
        <f t="shared" si="41"/>
        <v>54000</v>
      </c>
      <c r="Y106" s="123">
        <v>1081</v>
      </c>
      <c r="Z106" s="35">
        <f t="shared" si="42"/>
        <v>54050</v>
      </c>
      <c r="AA106" s="123">
        <v>1080</v>
      </c>
      <c r="AB106" s="35">
        <f t="shared" si="43"/>
        <v>54000</v>
      </c>
      <c r="AC106" s="123">
        <v>1081</v>
      </c>
      <c r="AD106" s="35">
        <f t="shared" si="44"/>
        <v>54050</v>
      </c>
      <c r="AE106" s="123">
        <v>1080</v>
      </c>
      <c r="AF106" s="35">
        <f t="shared" si="45"/>
        <v>54000</v>
      </c>
      <c r="AH106" s="30">
        <f t="shared" si="47"/>
        <v>6483</v>
      </c>
      <c r="AI106" s="32">
        <f t="shared" si="48"/>
        <v>324150</v>
      </c>
      <c r="AJ106" s="30">
        <f t="shared" si="46"/>
        <v>0</v>
      </c>
      <c r="AK106" s="30">
        <f t="shared" si="30"/>
        <v>0</v>
      </c>
    </row>
    <row r="107" spans="1:37" ht="18.75" x14ac:dyDescent="0.25">
      <c r="A107" s="6">
        <v>38</v>
      </c>
      <c r="B107" s="7" t="s">
        <v>124</v>
      </c>
      <c r="C107" s="8" t="s">
        <v>32</v>
      </c>
      <c r="D107" s="9">
        <v>110</v>
      </c>
      <c r="E107" s="8"/>
      <c r="F107" s="10">
        <v>1441</v>
      </c>
      <c r="G107" s="35">
        <f t="shared" ref="G107:G131" si="49">F107*D107</f>
        <v>158510</v>
      </c>
      <c r="H107" s="9"/>
      <c r="I107" s="123"/>
      <c r="J107" s="35">
        <f t="shared" si="34"/>
        <v>0</v>
      </c>
      <c r="K107" s="123"/>
      <c r="L107" s="35">
        <f t="shared" si="35"/>
        <v>0</v>
      </c>
      <c r="M107" s="123"/>
      <c r="N107" s="35">
        <f t="shared" si="36"/>
        <v>0</v>
      </c>
      <c r="O107" s="123"/>
      <c r="P107" s="35">
        <f t="shared" si="37"/>
        <v>0</v>
      </c>
      <c r="Q107" s="123"/>
      <c r="R107" s="35">
        <f t="shared" si="38"/>
        <v>0</v>
      </c>
      <c r="S107" s="123"/>
      <c r="T107" s="35">
        <f t="shared" si="39"/>
        <v>0</v>
      </c>
      <c r="U107" s="123">
        <v>241</v>
      </c>
      <c r="V107" s="35">
        <f t="shared" si="40"/>
        <v>26510</v>
      </c>
      <c r="W107" s="123">
        <v>240</v>
      </c>
      <c r="X107" s="35">
        <f t="shared" si="41"/>
        <v>26400</v>
      </c>
      <c r="Y107" s="123">
        <v>240</v>
      </c>
      <c r="Z107" s="35">
        <f t="shared" si="42"/>
        <v>26400</v>
      </c>
      <c r="AA107" s="123">
        <v>240</v>
      </c>
      <c r="AB107" s="35">
        <f t="shared" si="43"/>
        <v>26400</v>
      </c>
      <c r="AC107" s="123">
        <v>240</v>
      </c>
      <c r="AD107" s="35">
        <f t="shared" si="44"/>
        <v>26400</v>
      </c>
      <c r="AE107" s="123">
        <v>240</v>
      </c>
      <c r="AF107" s="35">
        <f t="shared" si="45"/>
        <v>26400</v>
      </c>
      <c r="AH107" s="30">
        <f t="shared" si="47"/>
        <v>1441</v>
      </c>
      <c r="AI107" s="32">
        <f t="shared" si="48"/>
        <v>158510</v>
      </c>
      <c r="AJ107" s="30">
        <f t="shared" si="46"/>
        <v>0</v>
      </c>
      <c r="AK107" s="30">
        <f t="shared" si="30"/>
        <v>0</v>
      </c>
    </row>
    <row r="108" spans="1:37" ht="37.5" x14ac:dyDescent="0.25">
      <c r="A108" s="6">
        <v>39</v>
      </c>
      <c r="B108" s="7" t="s">
        <v>125</v>
      </c>
      <c r="C108" s="8" t="s">
        <v>32</v>
      </c>
      <c r="D108" s="20">
        <v>70</v>
      </c>
      <c r="E108" s="8"/>
      <c r="F108" s="10">
        <v>4067</v>
      </c>
      <c r="G108" s="35">
        <f t="shared" si="49"/>
        <v>284690</v>
      </c>
      <c r="H108" s="9"/>
      <c r="I108" s="123"/>
      <c r="J108" s="35">
        <f t="shared" ref="J108:J131" si="50">I108*$D108</f>
        <v>0</v>
      </c>
      <c r="K108" s="123"/>
      <c r="L108" s="35">
        <f t="shared" ref="L108:L131" si="51">K108*$D108</f>
        <v>0</v>
      </c>
      <c r="M108" s="123">
        <v>327</v>
      </c>
      <c r="N108" s="35">
        <f t="shared" ref="N108:N131" si="52">M108*$D108</f>
        <v>22890</v>
      </c>
      <c r="O108" s="123">
        <v>240</v>
      </c>
      <c r="P108" s="35">
        <f t="shared" ref="P108:P131" si="53">O108*$D108</f>
        <v>16800</v>
      </c>
      <c r="Q108" s="123"/>
      <c r="R108" s="35">
        <f t="shared" ref="R108:R131" si="54">Q108*$D108</f>
        <v>0</v>
      </c>
      <c r="S108" s="123"/>
      <c r="T108" s="35">
        <f t="shared" ref="T108:T131" si="55">S108*$D108</f>
        <v>0</v>
      </c>
      <c r="U108" s="123">
        <v>1540</v>
      </c>
      <c r="V108" s="35">
        <f t="shared" ref="V108:V131" si="56">U108*$D108</f>
        <v>107800</v>
      </c>
      <c r="W108" s="123">
        <v>1960</v>
      </c>
      <c r="X108" s="35">
        <f t="shared" ref="X108:X131" si="57">W108*$D108</f>
        <v>137200</v>
      </c>
      <c r="Y108" s="123"/>
      <c r="Z108" s="35">
        <f t="shared" ref="Z108:Z131" si="58">Y108*$D108</f>
        <v>0</v>
      </c>
      <c r="AA108" s="123"/>
      <c r="AB108" s="35">
        <f t="shared" ref="AB108:AB131" si="59">AA108*$D108</f>
        <v>0</v>
      </c>
      <c r="AC108" s="123"/>
      <c r="AD108" s="35">
        <f t="shared" ref="AD108:AD131" si="60">AC108*$D108</f>
        <v>0</v>
      </c>
      <c r="AE108" s="123"/>
      <c r="AF108" s="35">
        <f t="shared" ref="AF108:AF131" si="61">AE108*$D108</f>
        <v>0</v>
      </c>
      <c r="AH108" s="30">
        <f t="shared" si="47"/>
        <v>4067</v>
      </c>
      <c r="AI108" s="32">
        <f t="shared" si="48"/>
        <v>284690</v>
      </c>
      <c r="AJ108" s="30">
        <f t="shared" si="46"/>
        <v>0</v>
      </c>
      <c r="AK108" s="30">
        <f t="shared" si="30"/>
        <v>0</v>
      </c>
    </row>
    <row r="109" spans="1:37" ht="37.5" x14ac:dyDescent="0.25">
      <c r="A109" s="6">
        <v>40</v>
      </c>
      <c r="B109" s="7" t="s">
        <v>126</v>
      </c>
      <c r="C109" s="8" t="s">
        <v>32</v>
      </c>
      <c r="D109" s="20">
        <v>70</v>
      </c>
      <c r="E109" s="8"/>
      <c r="F109" s="10">
        <v>8010</v>
      </c>
      <c r="G109" s="35">
        <f t="shared" si="49"/>
        <v>560700</v>
      </c>
      <c r="H109" s="9"/>
      <c r="I109" s="123"/>
      <c r="J109" s="35">
        <f t="shared" si="50"/>
        <v>0</v>
      </c>
      <c r="K109" s="123"/>
      <c r="L109" s="35">
        <f t="shared" si="51"/>
        <v>0</v>
      </c>
      <c r="M109" s="123">
        <v>1890</v>
      </c>
      <c r="N109" s="35">
        <f t="shared" si="52"/>
        <v>132300</v>
      </c>
      <c r="O109" s="123">
        <v>2880</v>
      </c>
      <c r="P109" s="35">
        <f t="shared" si="53"/>
        <v>201600</v>
      </c>
      <c r="Q109" s="123">
        <v>1700</v>
      </c>
      <c r="R109" s="35">
        <f t="shared" si="54"/>
        <v>119000</v>
      </c>
      <c r="S109" s="123"/>
      <c r="T109" s="35">
        <f t="shared" si="55"/>
        <v>0</v>
      </c>
      <c r="U109" s="123"/>
      <c r="V109" s="35">
        <f t="shared" si="56"/>
        <v>0</v>
      </c>
      <c r="W109" s="123"/>
      <c r="X109" s="35">
        <f t="shared" si="57"/>
        <v>0</v>
      </c>
      <c r="Y109" s="123">
        <v>360</v>
      </c>
      <c r="Z109" s="35">
        <f t="shared" si="58"/>
        <v>25200</v>
      </c>
      <c r="AA109" s="123">
        <v>1020</v>
      </c>
      <c r="AB109" s="35">
        <f t="shared" si="59"/>
        <v>71400</v>
      </c>
      <c r="AC109" s="123">
        <v>160</v>
      </c>
      <c r="AD109" s="35">
        <f t="shared" si="60"/>
        <v>11200</v>
      </c>
      <c r="AE109" s="123"/>
      <c r="AF109" s="35">
        <f t="shared" si="61"/>
        <v>0</v>
      </c>
      <c r="AH109" s="30">
        <f t="shared" si="47"/>
        <v>8010</v>
      </c>
      <c r="AI109" s="32">
        <f t="shared" si="48"/>
        <v>560700</v>
      </c>
      <c r="AJ109" s="30">
        <f t="shared" si="46"/>
        <v>0</v>
      </c>
      <c r="AK109" s="30">
        <f t="shared" si="30"/>
        <v>0</v>
      </c>
    </row>
    <row r="110" spans="1:37" ht="18.75" x14ac:dyDescent="0.25">
      <c r="A110" s="6">
        <v>42</v>
      </c>
      <c r="B110" s="7" t="s">
        <v>127</v>
      </c>
      <c r="C110" s="8" t="s">
        <v>36</v>
      </c>
      <c r="D110" s="20">
        <v>190</v>
      </c>
      <c r="E110" s="8"/>
      <c r="F110" s="10">
        <v>2669.5699999999997</v>
      </c>
      <c r="G110" s="35">
        <f t="shared" si="49"/>
        <v>507218.29999999993</v>
      </c>
      <c r="H110" s="9"/>
      <c r="I110" s="123"/>
      <c r="J110" s="35">
        <f t="shared" si="50"/>
        <v>0</v>
      </c>
      <c r="K110" s="123"/>
      <c r="L110" s="35">
        <f t="shared" si="51"/>
        <v>0</v>
      </c>
      <c r="M110" s="123">
        <v>354.32</v>
      </c>
      <c r="N110" s="35">
        <f t="shared" si="52"/>
        <v>67320.800000000003</v>
      </c>
      <c r="O110" s="123">
        <v>241.97</v>
      </c>
      <c r="P110" s="35">
        <f t="shared" si="53"/>
        <v>45974.3</v>
      </c>
      <c r="Q110" s="123"/>
      <c r="R110" s="35">
        <f t="shared" si="54"/>
        <v>0</v>
      </c>
      <c r="S110" s="123"/>
      <c r="T110" s="35">
        <f t="shared" si="55"/>
        <v>0</v>
      </c>
      <c r="U110" s="123">
        <v>972.51</v>
      </c>
      <c r="V110" s="35">
        <f t="shared" si="56"/>
        <v>184776.9</v>
      </c>
      <c r="W110" s="123">
        <v>1100.77</v>
      </c>
      <c r="X110" s="35">
        <f t="shared" si="57"/>
        <v>209146.3</v>
      </c>
      <c r="Y110" s="123"/>
      <c r="Z110" s="35">
        <f t="shared" si="58"/>
        <v>0</v>
      </c>
      <c r="AA110" s="123"/>
      <c r="AB110" s="35">
        <f t="shared" si="59"/>
        <v>0</v>
      </c>
      <c r="AC110" s="123"/>
      <c r="AD110" s="35">
        <f t="shared" si="60"/>
        <v>0</v>
      </c>
      <c r="AE110" s="123"/>
      <c r="AF110" s="35">
        <f t="shared" si="61"/>
        <v>0</v>
      </c>
      <c r="AH110" s="30">
        <f t="shared" si="47"/>
        <v>2669.5699999999997</v>
      </c>
      <c r="AI110" s="32">
        <f t="shared" si="48"/>
        <v>507218.3</v>
      </c>
      <c r="AJ110" s="30">
        <f t="shared" si="46"/>
        <v>0</v>
      </c>
      <c r="AK110" s="30">
        <f t="shared" si="30"/>
        <v>0</v>
      </c>
    </row>
    <row r="111" spans="1:37" ht="18.75" x14ac:dyDescent="0.25">
      <c r="A111" s="6">
        <v>43</v>
      </c>
      <c r="B111" s="7" t="s">
        <v>128</v>
      </c>
      <c r="C111" s="8" t="s">
        <v>36</v>
      </c>
      <c r="D111" s="20">
        <v>190</v>
      </c>
      <c r="E111" s="8"/>
      <c r="F111" s="10">
        <v>1433.3000000000002</v>
      </c>
      <c r="G111" s="35">
        <f t="shared" si="49"/>
        <v>272327.00000000006</v>
      </c>
      <c r="H111" s="9"/>
      <c r="I111" s="123"/>
      <c r="J111" s="35">
        <f t="shared" si="50"/>
        <v>0</v>
      </c>
      <c r="K111" s="123"/>
      <c r="L111" s="35">
        <f t="shared" si="51"/>
        <v>0</v>
      </c>
      <c r="M111" s="123">
        <v>330.41</v>
      </c>
      <c r="N111" s="35">
        <f t="shared" si="52"/>
        <v>62777.9</v>
      </c>
      <c r="O111" s="123">
        <v>504</v>
      </c>
      <c r="P111" s="35">
        <f t="shared" si="53"/>
        <v>95760</v>
      </c>
      <c r="Q111" s="123">
        <v>304.89</v>
      </c>
      <c r="R111" s="35">
        <f t="shared" si="54"/>
        <v>57929.1</v>
      </c>
      <c r="S111" s="123"/>
      <c r="T111" s="35">
        <f t="shared" si="55"/>
        <v>0</v>
      </c>
      <c r="U111" s="123"/>
      <c r="V111" s="35">
        <f t="shared" si="56"/>
        <v>0</v>
      </c>
      <c r="W111" s="123"/>
      <c r="X111" s="35">
        <f t="shared" si="57"/>
        <v>0</v>
      </c>
      <c r="Y111" s="123">
        <v>63.16</v>
      </c>
      <c r="Z111" s="35">
        <f t="shared" si="58"/>
        <v>12000.4</v>
      </c>
      <c r="AA111" s="123">
        <v>202.53</v>
      </c>
      <c r="AB111" s="35">
        <f t="shared" si="59"/>
        <v>38480.699999999997</v>
      </c>
      <c r="AC111" s="123">
        <v>28.31</v>
      </c>
      <c r="AD111" s="35">
        <f t="shared" si="60"/>
        <v>5378.9</v>
      </c>
      <c r="AE111" s="123"/>
      <c r="AF111" s="35">
        <f t="shared" si="61"/>
        <v>0</v>
      </c>
      <c r="AH111" s="30">
        <f t="shared" si="47"/>
        <v>1433.3000000000002</v>
      </c>
      <c r="AI111" s="32">
        <f t="shared" si="48"/>
        <v>272327</v>
      </c>
      <c r="AJ111" s="30">
        <f t="shared" si="46"/>
        <v>0</v>
      </c>
      <c r="AK111" s="30">
        <f t="shared" si="30"/>
        <v>0</v>
      </c>
    </row>
    <row r="112" spans="1:37" ht="18.75" x14ac:dyDescent="0.25">
      <c r="A112" s="6">
        <v>44</v>
      </c>
      <c r="B112" s="7" t="s">
        <v>43</v>
      </c>
      <c r="C112" s="8" t="s">
        <v>36</v>
      </c>
      <c r="D112" s="20">
        <v>185</v>
      </c>
      <c r="E112" s="8"/>
      <c r="F112" s="10">
        <v>5162.2599999999984</v>
      </c>
      <c r="G112" s="35">
        <f t="shared" si="49"/>
        <v>955018.09999999974</v>
      </c>
      <c r="H112" s="9"/>
      <c r="I112" s="123"/>
      <c r="J112" s="35">
        <f t="shared" si="50"/>
        <v>0</v>
      </c>
      <c r="K112" s="123"/>
      <c r="L112" s="35">
        <f t="shared" si="51"/>
        <v>0</v>
      </c>
      <c r="M112" s="123">
        <v>516</v>
      </c>
      <c r="N112" s="35">
        <f t="shared" si="52"/>
        <v>95460</v>
      </c>
      <c r="O112" s="123">
        <v>516</v>
      </c>
      <c r="P112" s="35">
        <f t="shared" si="53"/>
        <v>95460</v>
      </c>
      <c r="Q112" s="123">
        <v>516</v>
      </c>
      <c r="R112" s="35">
        <f t="shared" si="54"/>
        <v>95460</v>
      </c>
      <c r="S112" s="123">
        <v>516</v>
      </c>
      <c r="T112" s="35">
        <f t="shared" si="55"/>
        <v>95460</v>
      </c>
      <c r="U112" s="123">
        <v>516</v>
      </c>
      <c r="V112" s="35">
        <f t="shared" si="56"/>
        <v>95460</v>
      </c>
      <c r="W112" s="123">
        <v>516</v>
      </c>
      <c r="X112" s="35">
        <f t="shared" si="57"/>
        <v>95460</v>
      </c>
      <c r="Y112" s="123">
        <v>517</v>
      </c>
      <c r="Z112" s="35">
        <f t="shared" si="58"/>
        <v>95645</v>
      </c>
      <c r="AA112" s="123">
        <v>517</v>
      </c>
      <c r="AB112" s="35">
        <f t="shared" si="59"/>
        <v>95645</v>
      </c>
      <c r="AC112" s="123">
        <v>516.26</v>
      </c>
      <c r="AD112" s="35">
        <f t="shared" si="60"/>
        <v>95508.099999999991</v>
      </c>
      <c r="AE112" s="123">
        <v>516</v>
      </c>
      <c r="AF112" s="35">
        <f t="shared" si="61"/>
        <v>95460</v>
      </c>
      <c r="AH112" s="30">
        <f t="shared" si="47"/>
        <v>5162.26</v>
      </c>
      <c r="AI112" s="32">
        <f t="shared" si="48"/>
        <v>955018.1</v>
      </c>
      <c r="AJ112" s="30">
        <f t="shared" si="46"/>
        <v>0</v>
      </c>
      <c r="AK112" s="30">
        <f t="shared" si="30"/>
        <v>0</v>
      </c>
    </row>
    <row r="113" spans="1:37" ht="18.75" x14ac:dyDescent="0.25">
      <c r="A113" s="6">
        <v>45</v>
      </c>
      <c r="B113" s="7" t="s">
        <v>44</v>
      </c>
      <c r="C113" s="8" t="s">
        <v>32</v>
      </c>
      <c r="D113" s="20">
        <v>7.25</v>
      </c>
      <c r="E113" s="8"/>
      <c r="F113" s="10">
        <v>6483</v>
      </c>
      <c r="G113" s="35">
        <f t="shared" si="49"/>
        <v>47001.75</v>
      </c>
      <c r="H113" s="9"/>
      <c r="I113" s="123"/>
      <c r="J113" s="35">
        <f t="shared" si="50"/>
        <v>0</v>
      </c>
      <c r="K113" s="123"/>
      <c r="L113" s="35">
        <f t="shared" si="51"/>
        <v>0</v>
      </c>
      <c r="M113" s="123"/>
      <c r="N113" s="35">
        <f t="shared" si="52"/>
        <v>0</v>
      </c>
      <c r="O113" s="123"/>
      <c r="P113" s="35">
        <f t="shared" si="53"/>
        <v>0</v>
      </c>
      <c r="Q113" s="123"/>
      <c r="R113" s="35">
        <f t="shared" si="54"/>
        <v>0</v>
      </c>
      <c r="S113" s="123"/>
      <c r="T113" s="35">
        <f t="shared" si="55"/>
        <v>0</v>
      </c>
      <c r="U113" s="123">
        <v>1080</v>
      </c>
      <c r="V113" s="35">
        <f t="shared" si="56"/>
        <v>7830</v>
      </c>
      <c r="W113" s="123">
        <v>1081</v>
      </c>
      <c r="X113" s="35">
        <f t="shared" si="57"/>
        <v>7837.25</v>
      </c>
      <c r="Y113" s="123">
        <v>1080</v>
      </c>
      <c r="Z113" s="35">
        <f t="shared" si="58"/>
        <v>7830</v>
      </c>
      <c r="AA113" s="123">
        <v>1081</v>
      </c>
      <c r="AB113" s="35">
        <f t="shared" si="59"/>
        <v>7837.25</v>
      </c>
      <c r="AC113" s="123">
        <v>1080</v>
      </c>
      <c r="AD113" s="35">
        <f t="shared" si="60"/>
        <v>7830</v>
      </c>
      <c r="AE113" s="123">
        <v>1081</v>
      </c>
      <c r="AF113" s="35">
        <f t="shared" si="61"/>
        <v>7837.25</v>
      </c>
      <c r="AH113" s="30">
        <f t="shared" si="47"/>
        <v>6483</v>
      </c>
      <c r="AI113" s="32">
        <f t="shared" si="48"/>
        <v>47001.75</v>
      </c>
      <c r="AJ113" s="30">
        <f t="shared" si="46"/>
        <v>0</v>
      </c>
      <c r="AK113" s="30">
        <f t="shared" si="30"/>
        <v>0</v>
      </c>
    </row>
    <row r="114" spans="1:37" ht="37.5" x14ac:dyDescent="0.25">
      <c r="A114" s="6">
        <v>46</v>
      </c>
      <c r="B114" s="7" t="s">
        <v>129</v>
      </c>
      <c r="C114" s="8" t="s">
        <v>32</v>
      </c>
      <c r="D114" s="20">
        <v>135</v>
      </c>
      <c r="E114" s="8"/>
      <c r="F114" s="10">
        <v>1081</v>
      </c>
      <c r="G114" s="35">
        <f t="shared" si="49"/>
        <v>145935</v>
      </c>
      <c r="H114" s="9"/>
      <c r="I114" s="123"/>
      <c r="J114" s="35">
        <f t="shared" si="50"/>
        <v>0</v>
      </c>
      <c r="K114" s="123"/>
      <c r="L114" s="35">
        <f t="shared" si="51"/>
        <v>0</v>
      </c>
      <c r="M114" s="123"/>
      <c r="N114" s="35">
        <f t="shared" si="52"/>
        <v>0</v>
      </c>
      <c r="O114" s="123"/>
      <c r="P114" s="35">
        <f t="shared" si="53"/>
        <v>0</v>
      </c>
      <c r="Q114" s="123"/>
      <c r="R114" s="35">
        <f t="shared" si="54"/>
        <v>0</v>
      </c>
      <c r="S114" s="123"/>
      <c r="T114" s="35">
        <f t="shared" si="55"/>
        <v>0</v>
      </c>
      <c r="U114" s="123">
        <v>180</v>
      </c>
      <c r="V114" s="35">
        <f t="shared" si="56"/>
        <v>24300</v>
      </c>
      <c r="W114" s="123">
        <v>180</v>
      </c>
      <c r="X114" s="35">
        <f t="shared" si="57"/>
        <v>24300</v>
      </c>
      <c r="Y114" s="123">
        <v>180</v>
      </c>
      <c r="Z114" s="35">
        <f t="shared" si="58"/>
        <v>24300</v>
      </c>
      <c r="AA114" s="123">
        <v>180</v>
      </c>
      <c r="AB114" s="35">
        <f t="shared" si="59"/>
        <v>24300</v>
      </c>
      <c r="AC114" s="123">
        <v>180</v>
      </c>
      <c r="AD114" s="35">
        <f t="shared" si="60"/>
        <v>24300</v>
      </c>
      <c r="AE114" s="123">
        <v>181</v>
      </c>
      <c r="AF114" s="35">
        <f t="shared" si="61"/>
        <v>24435</v>
      </c>
      <c r="AH114" s="30">
        <f t="shared" si="47"/>
        <v>1081</v>
      </c>
      <c r="AI114" s="32">
        <f t="shared" si="48"/>
        <v>145935</v>
      </c>
      <c r="AJ114" s="30">
        <f t="shared" si="46"/>
        <v>0</v>
      </c>
      <c r="AK114" s="30">
        <f t="shared" si="30"/>
        <v>0</v>
      </c>
    </row>
    <row r="115" spans="1:37" ht="18.75" x14ac:dyDescent="0.25">
      <c r="A115" s="6">
        <v>47</v>
      </c>
      <c r="B115" s="7" t="s">
        <v>130</v>
      </c>
      <c r="C115" s="8" t="s">
        <v>32</v>
      </c>
      <c r="D115" s="20">
        <v>380</v>
      </c>
      <c r="E115" s="8"/>
      <c r="F115" s="10">
        <v>721</v>
      </c>
      <c r="G115" s="35">
        <f t="shared" si="49"/>
        <v>273980</v>
      </c>
      <c r="H115" s="9"/>
      <c r="I115" s="123"/>
      <c r="J115" s="35">
        <f t="shared" si="50"/>
        <v>0</v>
      </c>
      <c r="K115" s="123"/>
      <c r="L115" s="35">
        <f t="shared" si="51"/>
        <v>0</v>
      </c>
      <c r="M115" s="123"/>
      <c r="N115" s="35">
        <f t="shared" si="52"/>
        <v>0</v>
      </c>
      <c r="O115" s="123"/>
      <c r="P115" s="35">
        <f t="shared" si="53"/>
        <v>0</v>
      </c>
      <c r="Q115" s="123"/>
      <c r="R115" s="35">
        <f t="shared" si="54"/>
        <v>0</v>
      </c>
      <c r="S115" s="123"/>
      <c r="T115" s="35">
        <f t="shared" si="55"/>
        <v>0</v>
      </c>
      <c r="U115" s="123">
        <v>120</v>
      </c>
      <c r="V115" s="35">
        <f t="shared" si="56"/>
        <v>45600</v>
      </c>
      <c r="W115" s="123">
        <v>120</v>
      </c>
      <c r="X115" s="35">
        <f t="shared" si="57"/>
        <v>45600</v>
      </c>
      <c r="Y115" s="123">
        <v>120</v>
      </c>
      <c r="Z115" s="35">
        <f t="shared" si="58"/>
        <v>45600</v>
      </c>
      <c r="AA115" s="123">
        <v>120</v>
      </c>
      <c r="AB115" s="35">
        <f t="shared" si="59"/>
        <v>45600</v>
      </c>
      <c r="AC115" s="123">
        <v>121</v>
      </c>
      <c r="AD115" s="35">
        <f t="shared" si="60"/>
        <v>45980</v>
      </c>
      <c r="AE115" s="123">
        <v>120</v>
      </c>
      <c r="AF115" s="35">
        <f t="shared" si="61"/>
        <v>45600</v>
      </c>
      <c r="AH115" s="30">
        <f t="shared" si="47"/>
        <v>721</v>
      </c>
      <c r="AI115" s="32">
        <f t="shared" si="48"/>
        <v>273980</v>
      </c>
      <c r="AJ115" s="30">
        <f t="shared" si="46"/>
        <v>0</v>
      </c>
      <c r="AK115" s="30">
        <f t="shared" si="30"/>
        <v>0</v>
      </c>
    </row>
    <row r="116" spans="1:37" ht="18.75" x14ac:dyDescent="0.25">
      <c r="A116" s="6">
        <v>48</v>
      </c>
      <c r="B116" s="7" t="s">
        <v>131</v>
      </c>
      <c r="C116" s="8" t="s">
        <v>32</v>
      </c>
      <c r="D116" s="20">
        <v>340</v>
      </c>
      <c r="E116" s="8"/>
      <c r="F116" s="10">
        <v>3242</v>
      </c>
      <c r="G116" s="35">
        <f t="shared" si="49"/>
        <v>1102280</v>
      </c>
      <c r="H116" s="9"/>
      <c r="I116" s="123"/>
      <c r="J116" s="35">
        <f t="shared" si="50"/>
        <v>0</v>
      </c>
      <c r="K116" s="123"/>
      <c r="L116" s="35">
        <f t="shared" si="51"/>
        <v>0</v>
      </c>
      <c r="M116" s="123"/>
      <c r="N116" s="35">
        <f t="shared" si="52"/>
        <v>0</v>
      </c>
      <c r="O116" s="123"/>
      <c r="P116" s="35">
        <f t="shared" si="53"/>
        <v>0</v>
      </c>
      <c r="Q116" s="123"/>
      <c r="R116" s="35">
        <f t="shared" si="54"/>
        <v>0</v>
      </c>
      <c r="S116" s="123"/>
      <c r="T116" s="35">
        <f t="shared" si="55"/>
        <v>0</v>
      </c>
      <c r="U116" s="123">
        <v>540</v>
      </c>
      <c r="V116" s="35">
        <f t="shared" si="56"/>
        <v>183600</v>
      </c>
      <c r="W116" s="123">
        <v>540</v>
      </c>
      <c r="X116" s="35">
        <f t="shared" si="57"/>
        <v>183600</v>
      </c>
      <c r="Y116" s="123">
        <v>540</v>
      </c>
      <c r="Z116" s="35">
        <f t="shared" si="58"/>
        <v>183600</v>
      </c>
      <c r="AA116" s="123">
        <v>540</v>
      </c>
      <c r="AB116" s="35">
        <f t="shared" si="59"/>
        <v>183600</v>
      </c>
      <c r="AC116" s="123">
        <v>541</v>
      </c>
      <c r="AD116" s="35">
        <f t="shared" si="60"/>
        <v>183940</v>
      </c>
      <c r="AE116" s="123">
        <v>541</v>
      </c>
      <c r="AF116" s="35">
        <f t="shared" si="61"/>
        <v>183940</v>
      </c>
      <c r="AH116" s="30">
        <f t="shared" si="47"/>
        <v>3242</v>
      </c>
      <c r="AI116" s="32">
        <f t="shared" si="48"/>
        <v>1102280</v>
      </c>
      <c r="AJ116" s="30">
        <f t="shared" si="46"/>
        <v>0</v>
      </c>
      <c r="AK116" s="30">
        <f t="shared" si="30"/>
        <v>0</v>
      </c>
    </row>
    <row r="117" spans="1:37" ht="18.75" x14ac:dyDescent="0.25">
      <c r="A117" s="6">
        <v>49</v>
      </c>
      <c r="B117" s="21" t="s">
        <v>132</v>
      </c>
      <c r="C117" s="8" t="s">
        <v>29</v>
      </c>
      <c r="D117" s="20">
        <v>8000</v>
      </c>
      <c r="E117" s="8"/>
      <c r="F117" s="10">
        <v>24.399999999999995</v>
      </c>
      <c r="G117" s="35">
        <f t="shared" si="49"/>
        <v>195199.99999999997</v>
      </c>
      <c r="H117" s="9" t="s">
        <v>133</v>
      </c>
      <c r="I117" s="123"/>
      <c r="J117" s="35">
        <f t="shared" si="50"/>
        <v>0</v>
      </c>
      <c r="K117" s="123"/>
      <c r="L117" s="35">
        <f t="shared" si="51"/>
        <v>0</v>
      </c>
      <c r="M117" s="123">
        <v>0.22</v>
      </c>
      <c r="N117" s="35">
        <f t="shared" si="52"/>
        <v>1760</v>
      </c>
      <c r="O117" s="123">
        <v>3.6</v>
      </c>
      <c r="P117" s="35">
        <f t="shared" si="53"/>
        <v>28800</v>
      </c>
      <c r="Q117" s="123">
        <v>2.1800000000000002</v>
      </c>
      <c r="R117" s="35">
        <f t="shared" si="54"/>
        <v>17440</v>
      </c>
      <c r="S117" s="123">
        <v>4.2699999999999996</v>
      </c>
      <c r="T117" s="35">
        <f t="shared" si="55"/>
        <v>34160</v>
      </c>
      <c r="U117" s="123">
        <v>1.93</v>
      </c>
      <c r="V117" s="35">
        <f t="shared" si="56"/>
        <v>15440</v>
      </c>
      <c r="W117" s="123">
        <v>6.2</v>
      </c>
      <c r="X117" s="35">
        <f t="shared" si="57"/>
        <v>49600</v>
      </c>
      <c r="Y117" s="123">
        <v>1.29</v>
      </c>
      <c r="Z117" s="35">
        <f t="shared" si="58"/>
        <v>10320</v>
      </c>
      <c r="AA117" s="123">
        <v>4.13</v>
      </c>
      <c r="AB117" s="35">
        <f t="shared" si="59"/>
        <v>33040</v>
      </c>
      <c r="AC117" s="123">
        <v>0.57999999999999996</v>
      </c>
      <c r="AD117" s="35">
        <f t="shared" si="60"/>
        <v>4640</v>
      </c>
      <c r="AE117" s="123"/>
      <c r="AF117" s="35">
        <f t="shared" si="61"/>
        <v>0</v>
      </c>
      <c r="AH117" s="30">
        <f t="shared" si="47"/>
        <v>24.399999999999995</v>
      </c>
      <c r="AI117" s="32">
        <f t="shared" si="48"/>
        <v>195200</v>
      </c>
      <c r="AJ117" s="30">
        <f t="shared" si="46"/>
        <v>0</v>
      </c>
      <c r="AK117" s="30">
        <f t="shared" si="30"/>
        <v>0</v>
      </c>
    </row>
    <row r="118" spans="1:37" ht="18.75" x14ac:dyDescent="0.25">
      <c r="A118" s="6">
        <v>50</v>
      </c>
      <c r="B118" s="21" t="s">
        <v>134</v>
      </c>
      <c r="C118" s="8" t="s">
        <v>29</v>
      </c>
      <c r="D118" s="20">
        <v>14000</v>
      </c>
      <c r="E118" s="8"/>
      <c r="F118" s="10">
        <v>34.370000000000005</v>
      </c>
      <c r="G118" s="35">
        <f t="shared" si="49"/>
        <v>481180.00000000006</v>
      </c>
      <c r="H118" s="9" t="s">
        <v>133</v>
      </c>
      <c r="I118" s="123"/>
      <c r="J118" s="35">
        <f t="shared" si="50"/>
        <v>0</v>
      </c>
      <c r="K118" s="123"/>
      <c r="L118" s="35">
        <f t="shared" si="51"/>
        <v>0</v>
      </c>
      <c r="M118" s="123">
        <v>0.2</v>
      </c>
      <c r="N118" s="35">
        <f t="shared" si="52"/>
        <v>2800</v>
      </c>
      <c r="O118" s="123">
        <v>3</v>
      </c>
      <c r="P118" s="35">
        <f t="shared" si="53"/>
        <v>42000</v>
      </c>
      <c r="Q118" s="123">
        <v>6.1</v>
      </c>
      <c r="R118" s="35">
        <f t="shared" si="54"/>
        <v>85400</v>
      </c>
      <c r="S118" s="123">
        <v>4.4000000000000004</v>
      </c>
      <c r="T118" s="35">
        <f t="shared" si="55"/>
        <v>61600.000000000007</v>
      </c>
      <c r="U118" s="123">
        <v>15.33</v>
      </c>
      <c r="V118" s="35">
        <f t="shared" si="56"/>
        <v>214620</v>
      </c>
      <c r="W118" s="123">
        <v>0.34</v>
      </c>
      <c r="X118" s="35">
        <f t="shared" si="57"/>
        <v>4760</v>
      </c>
      <c r="Y118" s="123">
        <v>5</v>
      </c>
      <c r="Z118" s="35">
        <f t="shared" si="58"/>
        <v>70000</v>
      </c>
      <c r="AA118" s="123"/>
      <c r="AB118" s="35">
        <f t="shared" si="59"/>
        <v>0</v>
      </c>
      <c r="AC118" s="123"/>
      <c r="AD118" s="35">
        <f t="shared" si="60"/>
        <v>0</v>
      </c>
      <c r="AE118" s="123"/>
      <c r="AF118" s="35">
        <f t="shared" si="61"/>
        <v>0</v>
      </c>
      <c r="AH118" s="30">
        <f t="shared" si="47"/>
        <v>34.370000000000005</v>
      </c>
      <c r="AI118" s="32">
        <f t="shared" si="48"/>
        <v>481180</v>
      </c>
      <c r="AJ118" s="30">
        <f t="shared" ref="AJ118:AJ149" si="62">AH118-F118</f>
        <v>0</v>
      </c>
      <c r="AK118" s="30">
        <f t="shared" si="30"/>
        <v>0</v>
      </c>
    </row>
    <row r="119" spans="1:37" ht="18.75" x14ac:dyDescent="0.25">
      <c r="A119" s="6">
        <v>51</v>
      </c>
      <c r="B119" s="21" t="s">
        <v>135</v>
      </c>
      <c r="C119" s="8" t="s">
        <v>29</v>
      </c>
      <c r="D119" s="20">
        <v>14000</v>
      </c>
      <c r="E119" s="8"/>
      <c r="F119" s="10">
        <v>17.239999999999995</v>
      </c>
      <c r="G119" s="35">
        <f t="shared" si="49"/>
        <v>241359.99999999994</v>
      </c>
      <c r="H119" s="9" t="s">
        <v>133</v>
      </c>
      <c r="I119" s="123"/>
      <c r="J119" s="35">
        <f t="shared" si="50"/>
        <v>0</v>
      </c>
      <c r="K119" s="123"/>
      <c r="L119" s="35">
        <f t="shared" si="51"/>
        <v>0</v>
      </c>
      <c r="M119" s="123">
        <v>0.2</v>
      </c>
      <c r="N119" s="35">
        <f t="shared" si="52"/>
        <v>2800</v>
      </c>
      <c r="O119" s="123">
        <v>1.5</v>
      </c>
      <c r="P119" s="35">
        <f t="shared" si="53"/>
        <v>21000</v>
      </c>
      <c r="Q119" s="123">
        <v>3.3</v>
      </c>
      <c r="R119" s="35">
        <f t="shared" si="54"/>
        <v>46200</v>
      </c>
      <c r="S119" s="123">
        <v>2.2000000000000002</v>
      </c>
      <c r="T119" s="35">
        <f t="shared" si="55"/>
        <v>30800.000000000004</v>
      </c>
      <c r="U119" s="123">
        <v>7.67</v>
      </c>
      <c r="V119" s="35">
        <f t="shared" si="56"/>
        <v>107380</v>
      </c>
      <c r="W119" s="123">
        <v>0.4</v>
      </c>
      <c r="X119" s="35">
        <f t="shared" si="57"/>
        <v>5600</v>
      </c>
      <c r="Y119" s="123">
        <v>1.97</v>
      </c>
      <c r="Z119" s="35">
        <f t="shared" si="58"/>
        <v>27580</v>
      </c>
      <c r="AA119" s="123"/>
      <c r="AB119" s="35">
        <f t="shared" si="59"/>
        <v>0</v>
      </c>
      <c r="AC119" s="123"/>
      <c r="AD119" s="35">
        <f t="shared" si="60"/>
        <v>0</v>
      </c>
      <c r="AE119" s="123"/>
      <c r="AF119" s="35">
        <f t="shared" si="61"/>
        <v>0</v>
      </c>
      <c r="AH119" s="30">
        <f t="shared" si="47"/>
        <v>17.240000000000002</v>
      </c>
      <c r="AI119" s="32">
        <f t="shared" si="48"/>
        <v>241360</v>
      </c>
      <c r="AJ119" s="30">
        <f t="shared" si="62"/>
        <v>0</v>
      </c>
      <c r="AK119" s="30">
        <f t="shared" si="30"/>
        <v>0</v>
      </c>
    </row>
    <row r="120" spans="1:37" ht="18.75" x14ac:dyDescent="0.25">
      <c r="A120" s="6">
        <v>52</v>
      </c>
      <c r="B120" s="7" t="s">
        <v>136</v>
      </c>
      <c r="C120" s="8" t="s">
        <v>29</v>
      </c>
      <c r="D120" s="20">
        <v>12075</v>
      </c>
      <c r="E120" s="8"/>
      <c r="F120" s="10">
        <v>109.61</v>
      </c>
      <c r="G120" s="35">
        <f t="shared" si="49"/>
        <v>1323540.75</v>
      </c>
      <c r="H120" s="9" t="s">
        <v>133</v>
      </c>
      <c r="I120" s="123"/>
      <c r="J120" s="35">
        <f t="shared" si="50"/>
        <v>0</v>
      </c>
      <c r="K120" s="123"/>
      <c r="L120" s="35">
        <f t="shared" si="51"/>
        <v>0</v>
      </c>
      <c r="M120" s="123">
        <v>1.2</v>
      </c>
      <c r="N120" s="35">
        <f t="shared" si="52"/>
        <v>14490</v>
      </c>
      <c r="O120" s="123">
        <v>22</v>
      </c>
      <c r="P120" s="35">
        <f t="shared" si="53"/>
        <v>265650</v>
      </c>
      <c r="Q120" s="123">
        <v>27</v>
      </c>
      <c r="R120" s="35">
        <f t="shared" si="54"/>
        <v>326025</v>
      </c>
      <c r="S120" s="123">
        <v>9</v>
      </c>
      <c r="T120" s="35">
        <f t="shared" si="55"/>
        <v>108675</v>
      </c>
      <c r="U120" s="123">
        <v>28.6</v>
      </c>
      <c r="V120" s="35">
        <f t="shared" si="56"/>
        <v>345345</v>
      </c>
      <c r="W120" s="123">
        <v>3</v>
      </c>
      <c r="X120" s="35">
        <f t="shared" si="57"/>
        <v>36225</v>
      </c>
      <c r="Y120" s="123">
        <v>6.6</v>
      </c>
      <c r="Z120" s="35">
        <f t="shared" si="58"/>
        <v>79695</v>
      </c>
      <c r="AA120" s="123">
        <v>5.0999999999999996</v>
      </c>
      <c r="AB120" s="35">
        <f t="shared" si="59"/>
        <v>61582.499999999993</v>
      </c>
      <c r="AC120" s="123">
        <v>0.7</v>
      </c>
      <c r="AD120" s="35">
        <f t="shared" si="60"/>
        <v>8452.5</v>
      </c>
      <c r="AE120" s="123">
        <v>6.41</v>
      </c>
      <c r="AF120" s="35">
        <f t="shared" si="61"/>
        <v>77400.75</v>
      </c>
      <c r="AH120" s="30">
        <f t="shared" si="47"/>
        <v>109.61</v>
      </c>
      <c r="AI120" s="32">
        <f t="shared" si="48"/>
        <v>1323540.75</v>
      </c>
      <c r="AJ120" s="30">
        <f t="shared" si="62"/>
        <v>0</v>
      </c>
      <c r="AK120" s="30">
        <f t="shared" si="30"/>
        <v>0</v>
      </c>
    </row>
    <row r="121" spans="1:37" ht="56.25" x14ac:dyDescent="0.25">
      <c r="A121" s="6">
        <v>53</v>
      </c>
      <c r="B121" s="7" t="s">
        <v>137</v>
      </c>
      <c r="C121" s="8" t="s">
        <v>29</v>
      </c>
      <c r="D121" s="20">
        <v>48500</v>
      </c>
      <c r="E121" s="8"/>
      <c r="F121" s="10">
        <v>89.25</v>
      </c>
      <c r="G121" s="35">
        <f t="shared" si="49"/>
        <v>4328625</v>
      </c>
      <c r="H121" s="9"/>
      <c r="I121" s="123"/>
      <c r="J121" s="35">
        <f t="shared" si="50"/>
        <v>0</v>
      </c>
      <c r="K121" s="123"/>
      <c r="L121" s="35">
        <f t="shared" si="51"/>
        <v>0</v>
      </c>
      <c r="M121" s="123"/>
      <c r="N121" s="35">
        <f t="shared" si="52"/>
        <v>0</v>
      </c>
      <c r="O121" s="123"/>
      <c r="P121" s="35">
        <f t="shared" si="53"/>
        <v>0</v>
      </c>
      <c r="Q121" s="123"/>
      <c r="R121" s="35">
        <f t="shared" si="54"/>
        <v>0</v>
      </c>
      <c r="S121" s="123">
        <v>44.65</v>
      </c>
      <c r="T121" s="35">
        <f t="shared" si="55"/>
        <v>2165525</v>
      </c>
      <c r="U121" s="123">
        <v>44.6</v>
      </c>
      <c r="V121" s="35">
        <f t="shared" si="56"/>
        <v>2163100</v>
      </c>
      <c r="W121" s="123"/>
      <c r="X121" s="35">
        <f t="shared" si="57"/>
        <v>0</v>
      </c>
      <c r="Y121" s="123"/>
      <c r="Z121" s="35">
        <f t="shared" si="58"/>
        <v>0</v>
      </c>
      <c r="AA121" s="123"/>
      <c r="AB121" s="35">
        <f t="shared" si="59"/>
        <v>0</v>
      </c>
      <c r="AC121" s="123"/>
      <c r="AD121" s="35">
        <f t="shared" si="60"/>
        <v>0</v>
      </c>
      <c r="AE121" s="123"/>
      <c r="AF121" s="35">
        <f t="shared" si="61"/>
        <v>0</v>
      </c>
      <c r="AH121" s="30">
        <f t="shared" si="47"/>
        <v>89.25</v>
      </c>
      <c r="AI121" s="32">
        <f t="shared" si="48"/>
        <v>4328625</v>
      </c>
      <c r="AJ121" s="30">
        <f t="shared" si="62"/>
        <v>0</v>
      </c>
      <c r="AK121" s="30">
        <f t="shared" si="30"/>
        <v>0</v>
      </c>
    </row>
    <row r="122" spans="1:37" ht="56.25" x14ac:dyDescent="0.25">
      <c r="A122" s="6">
        <v>54</v>
      </c>
      <c r="B122" s="21" t="s">
        <v>138</v>
      </c>
      <c r="C122" s="8" t="s">
        <v>29</v>
      </c>
      <c r="D122" s="20">
        <v>50555</v>
      </c>
      <c r="E122" s="8"/>
      <c r="F122" s="10">
        <v>315.23999999999995</v>
      </c>
      <c r="G122" s="35">
        <f t="shared" si="49"/>
        <v>15936958.199999997</v>
      </c>
      <c r="H122" s="9"/>
      <c r="I122" s="123"/>
      <c r="J122" s="35">
        <f t="shared" si="50"/>
        <v>0</v>
      </c>
      <c r="K122" s="123"/>
      <c r="L122" s="35">
        <f t="shared" si="51"/>
        <v>0</v>
      </c>
      <c r="M122" s="123"/>
      <c r="N122" s="35">
        <f t="shared" si="52"/>
        <v>0</v>
      </c>
      <c r="O122" s="123"/>
      <c r="P122" s="35">
        <f t="shared" si="53"/>
        <v>0</v>
      </c>
      <c r="Q122" s="123"/>
      <c r="R122" s="35">
        <f t="shared" si="54"/>
        <v>0</v>
      </c>
      <c r="S122" s="123"/>
      <c r="T122" s="35">
        <f t="shared" si="55"/>
        <v>0</v>
      </c>
      <c r="U122" s="123">
        <v>57.7</v>
      </c>
      <c r="V122" s="35">
        <f t="shared" si="56"/>
        <v>2917023.5</v>
      </c>
      <c r="W122" s="123">
        <v>57.74</v>
      </c>
      <c r="X122" s="35">
        <f t="shared" si="57"/>
        <v>2919045.7</v>
      </c>
      <c r="Y122" s="123">
        <v>49.95</v>
      </c>
      <c r="Z122" s="35">
        <f t="shared" si="58"/>
        <v>2525222.25</v>
      </c>
      <c r="AA122" s="123">
        <v>49.95</v>
      </c>
      <c r="AB122" s="35">
        <f t="shared" si="59"/>
        <v>2525222.25</v>
      </c>
      <c r="AC122" s="123">
        <v>49.95</v>
      </c>
      <c r="AD122" s="35">
        <f t="shared" si="60"/>
        <v>2525222.25</v>
      </c>
      <c r="AE122" s="123">
        <v>49.95</v>
      </c>
      <c r="AF122" s="35">
        <f t="shared" si="61"/>
        <v>2525222.25</v>
      </c>
      <c r="AH122" s="30">
        <f t="shared" si="47"/>
        <v>315.23999999999995</v>
      </c>
      <c r="AI122" s="32">
        <f t="shared" si="48"/>
        <v>15936958.199999999</v>
      </c>
      <c r="AJ122" s="30">
        <f t="shared" si="62"/>
        <v>0</v>
      </c>
      <c r="AK122" s="30">
        <f t="shared" si="30"/>
        <v>0</v>
      </c>
    </row>
    <row r="123" spans="1:37" ht="37.5" x14ac:dyDescent="0.25">
      <c r="A123" s="6">
        <v>55</v>
      </c>
      <c r="B123" s="21" t="s">
        <v>139</v>
      </c>
      <c r="C123" s="8" t="s">
        <v>29</v>
      </c>
      <c r="D123" s="20">
        <v>45030</v>
      </c>
      <c r="E123" s="8"/>
      <c r="F123" s="10">
        <v>140.73999999999998</v>
      </c>
      <c r="G123" s="35">
        <f t="shared" si="49"/>
        <v>6337522.1999999993</v>
      </c>
      <c r="H123" s="9"/>
      <c r="I123" s="123"/>
      <c r="J123" s="35">
        <f t="shared" si="50"/>
        <v>0</v>
      </c>
      <c r="K123" s="123"/>
      <c r="L123" s="35">
        <f t="shared" si="51"/>
        <v>0</v>
      </c>
      <c r="M123" s="123"/>
      <c r="N123" s="35">
        <f t="shared" si="52"/>
        <v>0</v>
      </c>
      <c r="O123" s="123">
        <v>3.89</v>
      </c>
      <c r="P123" s="35">
        <f t="shared" si="53"/>
        <v>175166.7</v>
      </c>
      <c r="Q123" s="123">
        <v>63.02</v>
      </c>
      <c r="R123" s="35">
        <f t="shared" si="54"/>
        <v>2837790.6</v>
      </c>
      <c r="S123" s="123">
        <v>38.130000000000003</v>
      </c>
      <c r="T123" s="35">
        <f t="shared" si="55"/>
        <v>1716993.9000000001</v>
      </c>
      <c r="U123" s="123"/>
      <c r="V123" s="35">
        <f t="shared" si="56"/>
        <v>0</v>
      </c>
      <c r="W123" s="123"/>
      <c r="X123" s="35">
        <f t="shared" si="57"/>
        <v>0</v>
      </c>
      <c r="Y123" s="123">
        <v>7.67</v>
      </c>
      <c r="Z123" s="35">
        <f t="shared" si="58"/>
        <v>345380.1</v>
      </c>
      <c r="AA123" s="123">
        <v>24.59</v>
      </c>
      <c r="AB123" s="35">
        <f t="shared" si="59"/>
        <v>1107287.7</v>
      </c>
      <c r="AC123" s="123">
        <v>3.44</v>
      </c>
      <c r="AD123" s="35">
        <f t="shared" si="60"/>
        <v>154903.20000000001</v>
      </c>
      <c r="AE123" s="123"/>
      <c r="AF123" s="35">
        <f t="shared" si="61"/>
        <v>0</v>
      </c>
      <c r="AH123" s="30">
        <f t="shared" si="47"/>
        <v>140.73999999999998</v>
      </c>
      <c r="AI123" s="32">
        <f t="shared" si="48"/>
        <v>6337522.2000000002</v>
      </c>
      <c r="AJ123" s="30">
        <f t="shared" si="62"/>
        <v>0</v>
      </c>
      <c r="AK123" s="30">
        <f t="shared" si="30"/>
        <v>0</v>
      </c>
    </row>
    <row r="124" spans="1:37" ht="18.75" x14ac:dyDescent="0.25">
      <c r="A124" s="6">
        <v>57</v>
      </c>
      <c r="B124" s="7" t="s">
        <v>141</v>
      </c>
      <c r="C124" s="8" t="s">
        <v>29</v>
      </c>
      <c r="D124" s="20">
        <v>5400</v>
      </c>
      <c r="E124" s="8"/>
      <c r="F124" s="10">
        <v>4.5</v>
      </c>
      <c r="G124" s="35">
        <f t="shared" si="49"/>
        <v>24300</v>
      </c>
      <c r="H124" s="9"/>
      <c r="I124" s="123"/>
      <c r="J124" s="35">
        <f t="shared" si="50"/>
        <v>0</v>
      </c>
      <c r="K124" s="123"/>
      <c r="L124" s="35">
        <f t="shared" si="51"/>
        <v>0</v>
      </c>
      <c r="M124" s="123"/>
      <c r="N124" s="35">
        <f t="shared" si="52"/>
        <v>0</v>
      </c>
      <c r="O124" s="123"/>
      <c r="P124" s="35">
        <f t="shared" si="53"/>
        <v>0</v>
      </c>
      <c r="Q124" s="123"/>
      <c r="R124" s="35">
        <f t="shared" si="54"/>
        <v>0</v>
      </c>
      <c r="S124" s="123"/>
      <c r="T124" s="35">
        <f t="shared" si="55"/>
        <v>0</v>
      </c>
      <c r="U124" s="123">
        <v>3.3</v>
      </c>
      <c r="V124" s="35">
        <f t="shared" si="56"/>
        <v>17820</v>
      </c>
      <c r="W124" s="123">
        <v>1.2</v>
      </c>
      <c r="X124" s="35">
        <f t="shared" si="57"/>
        <v>6480</v>
      </c>
      <c r="Y124" s="123"/>
      <c r="Z124" s="35">
        <f t="shared" si="58"/>
        <v>0</v>
      </c>
      <c r="AA124" s="123"/>
      <c r="AB124" s="35">
        <f t="shared" si="59"/>
        <v>0</v>
      </c>
      <c r="AC124" s="123"/>
      <c r="AD124" s="35">
        <f t="shared" si="60"/>
        <v>0</v>
      </c>
      <c r="AE124" s="123"/>
      <c r="AF124" s="35">
        <f t="shared" si="61"/>
        <v>0</v>
      </c>
      <c r="AH124" s="30">
        <f t="shared" si="47"/>
        <v>4.5</v>
      </c>
      <c r="AI124" s="32">
        <f t="shared" si="48"/>
        <v>24300</v>
      </c>
      <c r="AJ124" s="30">
        <f t="shared" si="62"/>
        <v>0</v>
      </c>
      <c r="AK124" s="30">
        <f t="shared" si="30"/>
        <v>0</v>
      </c>
    </row>
    <row r="125" spans="1:37" ht="18.75" x14ac:dyDescent="0.25">
      <c r="A125" s="6">
        <v>58</v>
      </c>
      <c r="B125" s="7" t="s">
        <v>142</v>
      </c>
      <c r="C125" s="8" t="s">
        <v>29</v>
      </c>
      <c r="D125" s="20">
        <v>5500</v>
      </c>
      <c r="E125" s="8"/>
      <c r="F125" s="10">
        <v>871.29</v>
      </c>
      <c r="G125" s="35">
        <f t="shared" si="49"/>
        <v>4792095</v>
      </c>
      <c r="H125" s="9"/>
      <c r="I125" s="123"/>
      <c r="J125" s="35">
        <f t="shared" si="50"/>
        <v>0</v>
      </c>
      <c r="K125" s="123"/>
      <c r="L125" s="35">
        <f t="shared" si="51"/>
        <v>0</v>
      </c>
      <c r="M125" s="123">
        <v>200</v>
      </c>
      <c r="N125" s="35">
        <f t="shared" si="52"/>
        <v>1100000</v>
      </c>
      <c r="O125" s="123">
        <v>267</v>
      </c>
      <c r="P125" s="35">
        <f t="shared" si="53"/>
        <v>1468500</v>
      </c>
      <c r="Q125" s="123">
        <v>201</v>
      </c>
      <c r="R125" s="35">
        <f t="shared" si="54"/>
        <v>1105500</v>
      </c>
      <c r="S125" s="123">
        <v>159</v>
      </c>
      <c r="T125" s="35">
        <f t="shared" si="55"/>
        <v>874500</v>
      </c>
      <c r="U125" s="123">
        <v>44.29</v>
      </c>
      <c r="V125" s="35">
        <f t="shared" si="56"/>
        <v>243595</v>
      </c>
      <c r="W125" s="123"/>
      <c r="X125" s="35">
        <f t="shared" si="57"/>
        <v>0</v>
      </c>
      <c r="Y125" s="123"/>
      <c r="Z125" s="35">
        <f t="shared" si="58"/>
        <v>0</v>
      </c>
      <c r="AA125" s="123"/>
      <c r="AB125" s="35">
        <f t="shared" si="59"/>
        <v>0</v>
      </c>
      <c r="AC125" s="123"/>
      <c r="AD125" s="35">
        <f t="shared" si="60"/>
        <v>0</v>
      </c>
      <c r="AE125" s="123"/>
      <c r="AF125" s="35">
        <f t="shared" si="61"/>
        <v>0</v>
      </c>
      <c r="AH125" s="30">
        <f t="shared" si="47"/>
        <v>871.29</v>
      </c>
      <c r="AI125" s="32">
        <f t="shared" si="48"/>
        <v>4792095</v>
      </c>
      <c r="AJ125" s="30">
        <f t="shared" si="62"/>
        <v>0</v>
      </c>
      <c r="AK125" s="30">
        <f t="shared" si="30"/>
        <v>0</v>
      </c>
    </row>
    <row r="126" spans="1:37" ht="18.75" x14ac:dyDescent="0.25">
      <c r="A126" s="6">
        <v>59</v>
      </c>
      <c r="B126" s="7" t="s">
        <v>143</v>
      </c>
      <c r="C126" s="8" t="s">
        <v>29</v>
      </c>
      <c r="D126" s="20">
        <v>5400</v>
      </c>
      <c r="E126" s="8"/>
      <c r="F126" s="10">
        <v>829</v>
      </c>
      <c r="G126" s="35">
        <f t="shared" si="49"/>
        <v>4476600</v>
      </c>
      <c r="H126" s="9"/>
      <c r="I126" s="123"/>
      <c r="J126" s="35">
        <f t="shared" si="50"/>
        <v>0</v>
      </c>
      <c r="K126" s="123"/>
      <c r="L126" s="35">
        <f t="shared" si="51"/>
        <v>0</v>
      </c>
      <c r="M126" s="123"/>
      <c r="N126" s="35">
        <f t="shared" si="52"/>
        <v>0</v>
      </c>
      <c r="O126" s="123">
        <v>45</v>
      </c>
      <c r="P126" s="35">
        <f t="shared" si="53"/>
        <v>243000</v>
      </c>
      <c r="Q126" s="123"/>
      <c r="R126" s="35">
        <f t="shared" si="54"/>
        <v>0</v>
      </c>
      <c r="S126" s="123"/>
      <c r="T126" s="35">
        <f t="shared" si="55"/>
        <v>0</v>
      </c>
      <c r="U126" s="123">
        <v>765</v>
      </c>
      <c r="V126" s="35">
        <f t="shared" si="56"/>
        <v>4131000</v>
      </c>
      <c r="W126" s="123">
        <v>19</v>
      </c>
      <c r="X126" s="35">
        <f t="shared" si="57"/>
        <v>102600</v>
      </c>
      <c r="Y126" s="123"/>
      <c r="Z126" s="35">
        <f t="shared" si="58"/>
        <v>0</v>
      </c>
      <c r="AA126" s="123"/>
      <c r="AB126" s="35">
        <f t="shared" si="59"/>
        <v>0</v>
      </c>
      <c r="AC126" s="123"/>
      <c r="AD126" s="35">
        <f t="shared" si="60"/>
        <v>0</v>
      </c>
      <c r="AE126" s="123"/>
      <c r="AF126" s="35">
        <f t="shared" si="61"/>
        <v>0</v>
      </c>
      <c r="AH126" s="30">
        <f t="shared" si="47"/>
        <v>829</v>
      </c>
      <c r="AI126" s="32">
        <f t="shared" si="48"/>
        <v>4476600</v>
      </c>
      <c r="AJ126" s="30">
        <f t="shared" si="62"/>
        <v>0</v>
      </c>
      <c r="AK126" s="30">
        <f t="shared" si="30"/>
        <v>0</v>
      </c>
    </row>
    <row r="127" spans="1:37" ht="18.75" x14ac:dyDescent="0.25">
      <c r="A127" s="6">
        <v>61</v>
      </c>
      <c r="B127" s="7" t="s">
        <v>145</v>
      </c>
      <c r="C127" s="8" t="s">
        <v>29</v>
      </c>
      <c r="D127" s="20">
        <v>1093</v>
      </c>
      <c r="E127" s="8"/>
      <c r="F127" s="10">
        <v>304.29999999999995</v>
      </c>
      <c r="G127" s="35">
        <f t="shared" si="49"/>
        <v>332599.89999999997</v>
      </c>
      <c r="H127" s="9" t="s">
        <v>146</v>
      </c>
      <c r="I127" s="123"/>
      <c r="J127" s="35">
        <f t="shared" si="50"/>
        <v>0</v>
      </c>
      <c r="K127" s="123"/>
      <c r="L127" s="35">
        <f t="shared" si="51"/>
        <v>0</v>
      </c>
      <c r="M127" s="123">
        <v>20</v>
      </c>
      <c r="N127" s="35">
        <f t="shared" si="52"/>
        <v>21860</v>
      </c>
      <c r="O127" s="123">
        <v>48</v>
      </c>
      <c r="P127" s="35">
        <f t="shared" si="53"/>
        <v>52464</v>
      </c>
      <c r="Q127" s="123">
        <v>70</v>
      </c>
      <c r="R127" s="35">
        <f t="shared" si="54"/>
        <v>76510</v>
      </c>
      <c r="S127" s="123">
        <v>82</v>
      </c>
      <c r="T127" s="35">
        <f t="shared" si="55"/>
        <v>89626</v>
      </c>
      <c r="U127" s="123">
        <v>42</v>
      </c>
      <c r="V127" s="35">
        <f t="shared" si="56"/>
        <v>45906</v>
      </c>
      <c r="W127" s="123">
        <v>14</v>
      </c>
      <c r="X127" s="35">
        <f t="shared" si="57"/>
        <v>15302</v>
      </c>
      <c r="Y127" s="123">
        <v>14</v>
      </c>
      <c r="Z127" s="35">
        <f t="shared" si="58"/>
        <v>15302</v>
      </c>
      <c r="AA127" s="123">
        <v>5.3</v>
      </c>
      <c r="AB127" s="35">
        <f t="shared" si="59"/>
        <v>5792.9</v>
      </c>
      <c r="AC127" s="123">
        <v>5.3</v>
      </c>
      <c r="AD127" s="35">
        <f t="shared" si="60"/>
        <v>5792.9</v>
      </c>
      <c r="AE127" s="123">
        <v>3.7</v>
      </c>
      <c r="AF127" s="35">
        <f t="shared" si="61"/>
        <v>4044.1000000000004</v>
      </c>
      <c r="AH127" s="30">
        <f t="shared" si="47"/>
        <v>304.3</v>
      </c>
      <c r="AI127" s="32">
        <f t="shared" si="48"/>
        <v>332599.90000000002</v>
      </c>
      <c r="AJ127" s="30">
        <f t="shared" si="62"/>
        <v>0</v>
      </c>
      <c r="AK127" s="30">
        <f t="shared" si="30"/>
        <v>0</v>
      </c>
    </row>
    <row r="128" spans="1:37" ht="18.75" x14ac:dyDescent="0.25">
      <c r="A128" s="6">
        <v>62</v>
      </c>
      <c r="B128" s="7" t="s">
        <v>147</v>
      </c>
      <c r="C128" s="8" t="s">
        <v>30</v>
      </c>
      <c r="D128" s="9">
        <v>33840</v>
      </c>
      <c r="E128" s="8"/>
      <c r="F128" s="10">
        <v>7.9000000000000057</v>
      </c>
      <c r="G128" s="35">
        <f t="shared" si="49"/>
        <v>267336.00000000017</v>
      </c>
      <c r="H128" s="9"/>
      <c r="I128" s="123"/>
      <c r="J128" s="35">
        <f t="shared" si="50"/>
        <v>0</v>
      </c>
      <c r="K128" s="123"/>
      <c r="L128" s="35">
        <f t="shared" si="51"/>
        <v>0</v>
      </c>
      <c r="M128" s="123">
        <v>1.4</v>
      </c>
      <c r="N128" s="35">
        <f t="shared" si="52"/>
        <v>47376</v>
      </c>
      <c r="O128" s="123">
        <v>2.2200000000000002</v>
      </c>
      <c r="P128" s="35">
        <f t="shared" si="53"/>
        <v>75124.800000000003</v>
      </c>
      <c r="Q128" s="123">
        <v>2.31</v>
      </c>
      <c r="R128" s="35">
        <f t="shared" si="54"/>
        <v>78170.400000000009</v>
      </c>
      <c r="S128" s="123">
        <v>0.67</v>
      </c>
      <c r="T128" s="35">
        <f t="shared" si="55"/>
        <v>22672.800000000003</v>
      </c>
      <c r="U128" s="123"/>
      <c r="V128" s="35">
        <f t="shared" si="56"/>
        <v>0</v>
      </c>
      <c r="W128" s="123"/>
      <c r="X128" s="35">
        <f t="shared" si="57"/>
        <v>0</v>
      </c>
      <c r="Y128" s="123">
        <v>0.3</v>
      </c>
      <c r="Z128" s="35">
        <f t="shared" si="58"/>
        <v>10152</v>
      </c>
      <c r="AA128" s="123">
        <v>0.9</v>
      </c>
      <c r="AB128" s="35">
        <f t="shared" si="59"/>
        <v>30456</v>
      </c>
      <c r="AC128" s="123">
        <v>0.1</v>
      </c>
      <c r="AD128" s="35">
        <f t="shared" si="60"/>
        <v>3384</v>
      </c>
      <c r="AE128" s="123"/>
      <c r="AF128" s="35">
        <f t="shared" si="61"/>
        <v>0</v>
      </c>
      <c r="AH128" s="30">
        <f t="shared" si="47"/>
        <v>7.8999999999999995</v>
      </c>
      <c r="AI128" s="32">
        <f t="shared" si="48"/>
        <v>267336</v>
      </c>
      <c r="AJ128" s="30">
        <f t="shared" si="62"/>
        <v>0</v>
      </c>
      <c r="AK128" s="30">
        <f t="shared" si="30"/>
        <v>0</v>
      </c>
    </row>
    <row r="129" spans="1:51" ht="18.75" x14ac:dyDescent="0.25">
      <c r="A129" s="6">
        <v>63</v>
      </c>
      <c r="B129" s="21" t="s">
        <v>37</v>
      </c>
      <c r="C129" s="22" t="s">
        <v>30</v>
      </c>
      <c r="D129" s="20">
        <v>6330</v>
      </c>
      <c r="E129" s="8"/>
      <c r="F129" s="10">
        <v>223.45</v>
      </c>
      <c r="G129" s="35">
        <f t="shared" si="49"/>
        <v>1414438.5</v>
      </c>
      <c r="H129" s="9" t="s">
        <v>148</v>
      </c>
      <c r="I129" s="123"/>
      <c r="J129" s="35">
        <f t="shared" si="50"/>
        <v>0</v>
      </c>
      <c r="K129" s="123"/>
      <c r="L129" s="35">
        <f t="shared" si="51"/>
        <v>0</v>
      </c>
      <c r="M129" s="123"/>
      <c r="N129" s="35">
        <f t="shared" si="52"/>
        <v>0</v>
      </c>
      <c r="O129" s="123">
        <v>27.53</v>
      </c>
      <c r="P129" s="35">
        <f t="shared" si="53"/>
        <v>174264.9</v>
      </c>
      <c r="Q129" s="123">
        <v>22.32</v>
      </c>
      <c r="R129" s="35">
        <f t="shared" si="54"/>
        <v>141285.6</v>
      </c>
      <c r="S129" s="123">
        <v>31.6</v>
      </c>
      <c r="T129" s="35">
        <f t="shared" si="55"/>
        <v>200028</v>
      </c>
      <c r="U129" s="123">
        <v>38</v>
      </c>
      <c r="V129" s="35">
        <f t="shared" si="56"/>
        <v>240540</v>
      </c>
      <c r="W129" s="123">
        <v>20</v>
      </c>
      <c r="X129" s="35">
        <f t="shared" si="57"/>
        <v>126600</v>
      </c>
      <c r="Y129" s="123">
        <v>21</v>
      </c>
      <c r="Z129" s="35">
        <f t="shared" si="58"/>
        <v>132930</v>
      </c>
      <c r="AA129" s="123">
        <v>21</v>
      </c>
      <c r="AB129" s="35">
        <f t="shared" si="59"/>
        <v>132930</v>
      </c>
      <c r="AC129" s="123">
        <v>21</v>
      </c>
      <c r="AD129" s="35">
        <f t="shared" si="60"/>
        <v>132930</v>
      </c>
      <c r="AE129" s="123">
        <v>21</v>
      </c>
      <c r="AF129" s="35">
        <f t="shared" si="61"/>
        <v>132930</v>
      </c>
      <c r="AH129" s="30">
        <f t="shared" si="47"/>
        <v>223.45</v>
      </c>
      <c r="AI129" s="32">
        <f t="shared" si="48"/>
        <v>1414438.5</v>
      </c>
      <c r="AJ129" s="30">
        <f t="shared" si="62"/>
        <v>0</v>
      </c>
      <c r="AK129" s="30">
        <f t="shared" si="30"/>
        <v>0</v>
      </c>
    </row>
    <row r="130" spans="1:51" ht="18.75" x14ac:dyDescent="0.25">
      <c r="A130" s="6">
        <v>64</v>
      </c>
      <c r="B130" s="7" t="s">
        <v>149</v>
      </c>
      <c r="C130" s="8" t="s">
        <v>31</v>
      </c>
      <c r="D130" s="9">
        <v>448.76</v>
      </c>
      <c r="E130" s="8"/>
      <c r="F130" s="10">
        <v>1667</v>
      </c>
      <c r="G130" s="35">
        <f t="shared" si="49"/>
        <v>748082.92</v>
      </c>
      <c r="H130" s="9"/>
      <c r="I130" s="123"/>
      <c r="J130" s="35">
        <f t="shared" si="50"/>
        <v>0</v>
      </c>
      <c r="K130" s="123"/>
      <c r="L130" s="35">
        <f t="shared" si="51"/>
        <v>0</v>
      </c>
      <c r="M130" s="123"/>
      <c r="N130" s="35">
        <f t="shared" si="52"/>
        <v>0</v>
      </c>
      <c r="O130" s="123"/>
      <c r="P130" s="35">
        <f t="shared" si="53"/>
        <v>0</v>
      </c>
      <c r="Q130" s="123"/>
      <c r="R130" s="35">
        <f t="shared" si="54"/>
        <v>0</v>
      </c>
      <c r="S130" s="123">
        <v>229</v>
      </c>
      <c r="T130" s="35">
        <f t="shared" si="55"/>
        <v>102766.04</v>
      </c>
      <c r="U130" s="123">
        <v>244</v>
      </c>
      <c r="V130" s="35">
        <f t="shared" si="56"/>
        <v>109497.44</v>
      </c>
      <c r="W130" s="123">
        <v>244</v>
      </c>
      <c r="X130" s="35">
        <f t="shared" si="57"/>
        <v>109497.44</v>
      </c>
      <c r="Y130" s="123">
        <v>237</v>
      </c>
      <c r="Z130" s="35">
        <f t="shared" si="58"/>
        <v>106356.12</v>
      </c>
      <c r="AA130" s="123">
        <v>244</v>
      </c>
      <c r="AB130" s="35">
        <f t="shared" si="59"/>
        <v>109497.44</v>
      </c>
      <c r="AC130" s="123">
        <v>229</v>
      </c>
      <c r="AD130" s="35">
        <f t="shared" si="60"/>
        <v>102766.04</v>
      </c>
      <c r="AE130" s="123">
        <v>240</v>
      </c>
      <c r="AF130" s="35">
        <f t="shared" si="61"/>
        <v>107702.39999999999</v>
      </c>
      <c r="AH130" s="30">
        <f t="shared" si="47"/>
        <v>1667</v>
      </c>
      <c r="AI130" s="32">
        <f t="shared" si="48"/>
        <v>748082.92</v>
      </c>
      <c r="AJ130" s="30">
        <f t="shared" si="62"/>
        <v>0</v>
      </c>
      <c r="AK130" s="30">
        <f t="shared" si="30"/>
        <v>0</v>
      </c>
    </row>
    <row r="131" spans="1:51" ht="18.75" x14ac:dyDescent="0.25">
      <c r="A131" s="6">
        <v>65</v>
      </c>
      <c r="B131" s="7" t="s">
        <v>39</v>
      </c>
      <c r="C131" s="8" t="s">
        <v>40</v>
      </c>
      <c r="D131" s="9">
        <v>64350</v>
      </c>
      <c r="E131" s="8"/>
      <c r="F131" s="10">
        <v>260</v>
      </c>
      <c r="G131" s="35">
        <f t="shared" si="49"/>
        <v>16731000</v>
      </c>
      <c r="H131" s="9"/>
      <c r="I131" s="123">
        <v>10</v>
      </c>
      <c r="J131" s="35">
        <f t="shared" si="50"/>
        <v>643500</v>
      </c>
      <c r="K131" s="123">
        <v>10</v>
      </c>
      <c r="L131" s="35">
        <f t="shared" si="51"/>
        <v>643500</v>
      </c>
      <c r="M131" s="123">
        <v>20</v>
      </c>
      <c r="N131" s="35">
        <f t="shared" si="52"/>
        <v>1287000</v>
      </c>
      <c r="O131" s="123">
        <v>20</v>
      </c>
      <c r="P131" s="35">
        <f t="shared" si="53"/>
        <v>1287000</v>
      </c>
      <c r="Q131" s="123">
        <v>25</v>
      </c>
      <c r="R131" s="35">
        <f t="shared" si="54"/>
        <v>1608750</v>
      </c>
      <c r="S131" s="123">
        <v>25</v>
      </c>
      <c r="T131" s="35">
        <f t="shared" si="55"/>
        <v>1608750</v>
      </c>
      <c r="U131" s="123">
        <v>25</v>
      </c>
      <c r="V131" s="35">
        <f t="shared" si="56"/>
        <v>1608750</v>
      </c>
      <c r="W131" s="123">
        <v>25</v>
      </c>
      <c r="X131" s="35">
        <f t="shared" si="57"/>
        <v>1608750</v>
      </c>
      <c r="Y131" s="123">
        <v>25</v>
      </c>
      <c r="Z131" s="35">
        <f t="shared" si="58"/>
        <v>1608750</v>
      </c>
      <c r="AA131" s="123">
        <v>25</v>
      </c>
      <c r="AB131" s="35">
        <f t="shared" si="59"/>
        <v>1608750</v>
      </c>
      <c r="AC131" s="123">
        <v>25</v>
      </c>
      <c r="AD131" s="35">
        <f t="shared" si="60"/>
        <v>1608750</v>
      </c>
      <c r="AE131" s="123">
        <v>25</v>
      </c>
      <c r="AF131" s="35">
        <f t="shared" si="61"/>
        <v>1608750</v>
      </c>
      <c r="AH131" s="30">
        <f t="shared" si="47"/>
        <v>260</v>
      </c>
      <c r="AI131" s="32">
        <f t="shared" si="48"/>
        <v>16731000</v>
      </c>
      <c r="AJ131" s="30">
        <f t="shared" si="62"/>
        <v>0</v>
      </c>
      <c r="AK131" s="30">
        <f t="shared" si="30"/>
        <v>0</v>
      </c>
    </row>
    <row r="132" spans="1:51" s="23" customFormat="1" ht="18.75" customHeight="1" outlineLevel="1" thickBot="1" x14ac:dyDescent="0.35">
      <c r="A132" s="6">
        <v>66</v>
      </c>
      <c r="B132" s="7" t="s">
        <v>41</v>
      </c>
      <c r="C132" s="8"/>
      <c r="D132" s="9"/>
      <c r="E132" s="8"/>
      <c r="F132" s="10"/>
      <c r="G132" s="35">
        <f>SUM(G75:G130)*0.3</f>
        <v>22049725.386</v>
      </c>
      <c r="H132" s="9"/>
      <c r="I132" s="123"/>
      <c r="J132" s="35">
        <f>SUM(J75:J130)*0.3</f>
        <v>0</v>
      </c>
      <c r="K132" s="123"/>
      <c r="L132" s="35">
        <f>SUM(L75:L130)*0.3</f>
        <v>0</v>
      </c>
      <c r="M132" s="123"/>
      <c r="N132" s="35">
        <f>SUM(N75:N130)*0.3</f>
        <v>719869.71000000008</v>
      </c>
      <c r="O132" s="123"/>
      <c r="P132" s="35">
        <f>SUM(P75:P130)*0.3</f>
        <v>1350699.21</v>
      </c>
      <c r="Q132" s="123"/>
      <c r="R132" s="35">
        <f>SUM(R75:R130)*0.3</f>
        <v>2128478.31</v>
      </c>
      <c r="S132" s="123"/>
      <c r="T132" s="35">
        <f>SUM(T75:T130)*0.3</f>
        <v>1930395.5219999999</v>
      </c>
      <c r="U132" s="123"/>
      <c r="V132" s="35">
        <f>SUM(V75:V130)*0.3</f>
        <v>5051130.6720000003</v>
      </c>
      <c r="W132" s="123"/>
      <c r="X132" s="35">
        <f>SUM(X75:X130)*0.3</f>
        <v>2208195.327</v>
      </c>
      <c r="Y132" s="123"/>
      <c r="Z132" s="35">
        <f>SUM(Z75:Z130)*0.3</f>
        <v>2269974.3809999996</v>
      </c>
      <c r="AA132" s="123"/>
      <c r="AB132" s="35">
        <f>SUM(AB75:AB130)*0.3</f>
        <v>2428099.2420000001</v>
      </c>
      <c r="AC132" s="123"/>
      <c r="AD132" s="35">
        <f>SUM(AD75:AD130)*0.3</f>
        <v>2012890.2870000002</v>
      </c>
      <c r="AE132" s="123"/>
      <c r="AF132" s="35">
        <f>SUM(AF75:AF130)*0.3</f>
        <v>1949992.7249999999</v>
      </c>
      <c r="AH132" s="30">
        <f t="shared" si="47"/>
        <v>0</v>
      </c>
      <c r="AI132" s="32">
        <f t="shared" si="48"/>
        <v>22049725.386</v>
      </c>
      <c r="AJ132" s="30">
        <f t="shared" si="62"/>
        <v>0</v>
      </c>
      <c r="AK132" s="30">
        <f t="shared" si="30"/>
        <v>0</v>
      </c>
      <c r="AM132" s="120">
        <v>225.67</v>
      </c>
      <c r="AN132" s="121"/>
      <c r="AO132" s="121"/>
      <c r="AP132" s="121"/>
      <c r="AQ132" s="121"/>
      <c r="AR132" s="121"/>
      <c r="AS132" s="121">
        <v>20.135000000000002</v>
      </c>
      <c r="AT132" s="121">
        <v>35.332500000000003</v>
      </c>
      <c r="AU132" s="121">
        <v>35.332500000000003</v>
      </c>
      <c r="AV132" s="121">
        <v>34.192500000000003</v>
      </c>
      <c r="AW132" s="121">
        <v>35.332500000000003</v>
      </c>
      <c r="AX132" s="121">
        <v>33.052500000000002</v>
      </c>
      <c r="AY132" s="121">
        <v>32.292499999999997</v>
      </c>
    </row>
    <row r="133" spans="1:51" ht="18.75" x14ac:dyDescent="0.25">
      <c r="AH133" s="30">
        <f t="shared" si="47"/>
        <v>0</v>
      </c>
      <c r="AI133" s="32">
        <f t="shared" si="48"/>
        <v>0</v>
      </c>
      <c r="AJ133" s="30">
        <f t="shared" si="62"/>
        <v>0</v>
      </c>
      <c r="AK133" s="30">
        <f t="shared" si="30"/>
        <v>0</v>
      </c>
    </row>
    <row r="134" spans="1:51" s="3" customFormat="1" ht="39.950000000000003" customHeight="1" x14ac:dyDescent="0.25">
      <c r="A134" s="318" t="s">
        <v>151</v>
      </c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H134" s="30">
        <f t="shared" si="47"/>
        <v>0</v>
      </c>
      <c r="AI134" s="32">
        <f t="shared" si="48"/>
        <v>0</v>
      </c>
      <c r="AJ134" s="30">
        <f t="shared" si="62"/>
        <v>0</v>
      </c>
      <c r="AK134" s="30">
        <f t="shared" si="30"/>
        <v>0</v>
      </c>
    </row>
    <row r="135" spans="1:51" ht="18.75" x14ac:dyDescent="0.25">
      <c r="A135" s="6">
        <v>2</v>
      </c>
      <c r="B135" s="7" t="s">
        <v>88</v>
      </c>
      <c r="C135" s="8" t="s">
        <v>30</v>
      </c>
      <c r="D135" s="9">
        <v>69300</v>
      </c>
      <c r="E135" s="8"/>
      <c r="F135" s="10">
        <v>21.6</v>
      </c>
      <c r="G135" s="35">
        <f t="shared" ref="G135:G174" si="63">F135*D135</f>
        <v>1496880</v>
      </c>
      <c r="H135" s="9"/>
      <c r="I135" s="123"/>
      <c r="J135" s="35">
        <f t="shared" ref="J135:X135" si="64">I135*$D135</f>
        <v>0</v>
      </c>
      <c r="K135" s="123"/>
      <c r="L135" s="35">
        <f t="shared" si="64"/>
        <v>0</v>
      </c>
      <c r="M135" s="123">
        <v>4.75</v>
      </c>
      <c r="N135" s="35">
        <f t="shared" si="64"/>
        <v>329175</v>
      </c>
      <c r="O135" s="123">
        <v>5.83</v>
      </c>
      <c r="P135" s="35">
        <f t="shared" si="64"/>
        <v>404019</v>
      </c>
      <c r="Q135" s="123">
        <v>6.48</v>
      </c>
      <c r="R135" s="35">
        <f t="shared" si="64"/>
        <v>449064.00000000006</v>
      </c>
      <c r="S135" s="123">
        <v>4.54</v>
      </c>
      <c r="T135" s="35">
        <f t="shared" si="64"/>
        <v>314622</v>
      </c>
      <c r="U135" s="123"/>
      <c r="V135" s="35">
        <f t="shared" si="64"/>
        <v>0</v>
      </c>
      <c r="W135" s="123"/>
      <c r="X135" s="35">
        <f t="shared" si="64"/>
        <v>0</v>
      </c>
      <c r="Y135" s="123"/>
      <c r="Z135" s="35">
        <f t="shared" ref="Z135:AF135" si="65">Y135*$D135</f>
        <v>0</v>
      </c>
      <c r="AA135" s="123"/>
      <c r="AB135" s="35">
        <f t="shared" si="65"/>
        <v>0</v>
      </c>
      <c r="AC135" s="123"/>
      <c r="AD135" s="35">
        <f t="shared" si="65"/>
        <v>0</v>
      </c>
      <c r="AE135" s="123"/>
      <c r="AF135" s="35">
        <f t="shared" si="65"/>
        <v>0</v>
      </c>
      <c r="AH135" s="30">
        <f t="shared" si="47"/>
        <v>21.6</v>
      </c>
      <c r="AI135" s="32">
        <f t="shared" si="48"/>
        <v>1496880</v>
      </c>
      <c r="AJ135" s="30">
        <f t="shared" si="62"/>
        <v>0</v>
      </c>
      <c r="AK135" s="30">
        <f t="shared" si="30"/>
        <v>0</v>
      </c>
    </row>
    <row r="136" spans="1:51" ht="18.75" x14ac:dyDescent="0.25">
      <c r="A136" s="6">
        <v>5</v>
      </c>
      <c r="B136" s="13" t="s">
        <v>91</v>
      </c>
      <c r="C136" s="14" t="s">
        <v>30</v>
      </c>
      <c r="D136" s="9">
        <v>110500</v>
      </c>
      <c r="E136" s="14"/>
      <c r="F136" s="10">
        <v>0.8</v>
      </c>
      <c r="G136" s="35">
        <f t="shared" si="63"/>
        <v>88400</v>
      </c>
      <c r="H136" s="9"/>
      <c r="I136" s="123"/>
      <c r="J136" s="35">
        <f t="shared" ref="J136:J174" si="66">I136*$D136</f>
        <v>0</v>
      </c>
      <c r="K136" s="123"/>
      <c r="L136" s="35">
        <f t="shared" ref="L136:L174" si="67">K136*$D136</f>
        <v>0</v>
      </c>
      <c r="M136" s="123">
        <v>0.18</v>
      </c>
      <c r="N136" s="35">
        <f t="shared" ref="N136:N174" si="68">M136*$D136</f>
        <v>19890</v>
      </c>
      <c r="O136" s="123">
        <v>0.21</v>
      </c>
      <c r="P136" s="35">
        <f t="shared" ref="P136:P174" si="69">O136*$D136</f>
        <v>23205</v>
      </c>
      <c r="Q136" s="123">
        <v>0.24</v>
      </c>
      <c r="R136" s="35">
        <f t="shared" ref="R136:R174" si="70">Q136*$D136</f>
        <v>26520</v>
      </c>
      <c r="S136" s="123">
        <v>0.17</v>
      </c>
      <c r="T136" s="35">
        <f t="shared" ref="T136:T174" si="71">S136*$D136</f>
        <v>18785</v>
      </c>
      <c r="U136" s="123"/>
      <c r="V136" s="35">
        <f t="shared" ref="V136:V174" si="72">U136*$D136</f>
        <v>0</v>
      </c>
      <c r="W136" s="123"/>
      <c r="X136" s="35">
        <f t="shared" ref="X136:X174" si="73">W136*$D136</f>
        <v>0</v>
      </c>
      <c r="Y136" s="123"/>
      <c r="Z136" s="35">
        <f t="shared" ref="Z136:Z174" si="74">Y136*$D136</f>
        <v>0</v>
      </c>
      <c r="AA136" s="123"/>
      <c r="AB136" s="35">
        <f t="shared" ref="AB136:AB174" si="75">AA136*$D136</f>
        <v>0</v>
      </c>
      <c r="AC136" s="123"/>
      <c r="AD136" s="35">
        <f t="shared" ref="AD136:AD174" si="76">AC136*$D136</f>
        <v>0</v>
      </c>
      <c r="AE136" s="123"/>
      <c r="AF136" s="35">
        <f t="shared" ref="AF136:AF174" si="77">AE136*$D136</f>
        <v>0</v>
      </c>
      <c r="AH136" s="30">
        <f t="shared" si="47"/>
        <v>0.8</v>
      </c>
      <c r="AI136" s="32">
        <f t="shared" si="48"/>
        <v>88400</v>
      </c>
      <c r="AJ136" s="30">
        <f t="shared" si="62"/>
        <v>0</v>
      </c>
      <c r="AK136" s="30">
        <f t="shared" si="30"/>
        <v>0</v>
      </c>
    </row>
    <row r="137" spans="1:51" ht="18.75" x14ac:dyDescent="0.25">
      <c r="A137" s="6">
        <v>6</v>
      </c>
      <c r="B137" s="13" t="s">
        <v>92</v>
      </c>
      <c r="C137" s="14" t="s">
        <v>30</v>
      </c>
      <c r="D137" s="9">
        <v>101400</v>
      </c>
      <c r="E137" s="14"/>
      <c r="F137" s="10">
        <v>0.6</v>
      </c>
      <c r="G137" s="35">
        <f t="shared" si="63"/>
        <v>60840</v>
      </c>
      <c r="H137" s="9"/>
      <c r="I137" s="123"/>
      <c r="J137" s="35">
        <f t="shared" si="66"/>
        <v>0</v>
      </c>
      <c r="K137" s="123"/>
      <c r="L137" s="35">
        <f t="shared" si="67"/>
        <v>0</v>
      </c>
      <c r="M137" s="123">
        <v>0.14000000000000001</v>
      </c>
      <c r="N137" s="35">
        <f t="shared" si="68"/>
        <v>14196.000000000002</v>
      </c>
      <c r="O137" s="123">
        <v>0.15</v>
      </c>
      <c r="P137" s="35">
        <f t="shared" si="69"/>
        <v>15210</v>
      </c>
      <c r="Q137" s="123">
        <v>0.17</v>
      </c>
      <c r="R137" s="35">
        <f t="shared" si="70"/>
        <v>17238</v>
      </c>
      <c r="S137" s="123">
        <v>0.14000000000000001</v>
      </c>
      <c r="T137" s="35">
        <f t="shared" si="71"/>
        <v>14196.000000000002</v>
      </c>
      <c r="U137" s="123"/>
      <c r="V137" s="35">
        <f t="shared" si="72"/>
        <v>0</v>
      </c>
      <c r="W137" s="123"/>
      <c r="X137" s="35">
        <f t="shared" si="73"/>
        <v>0</v>
      </c>
      <c r="Y137" s="123"/>
      <c r="Z137" s="35">
        <f t="shared" si="74"/>
        <v>0</v>
      </c>
      <c r="AA137" s="123"/>
      <c r="AB137" s="35">
        <f t="shared" si="75"/>
        <v>0</v>
      </c>
      <c r="AC137" s="123"/>
      <c r="AD137" s="35">
        <f t="shared" si="76"/>
        <v>0</v>
      </c>
      <c r="AE137" s="123"/>
      <c r="AF137" s="35">
        <f t="shared" si="77"/>
        <v>0</v>
      </c>
      <c r="AH137" s="30">
        <f t="shared" si="47"/>
        <v>0.60000000000000009</v>
      </c>
      <c r="AI137" s="32">
        <f t="shared" si="48"/>
        <v>60840</v>
      </c>
      <c r="AJ137" s="30">
        <f t="shared" si="62"/>
        <v>0</v>
      </c>
      <c r="AK137" s="30">
        <f t="shared" ref="AK137:AK184" si="78">AI137-G137</f>
        <v>0</v>
      </c>
    </row>
    <row r="138" spans="1:51" ht="18.75" x14ac:dyDescent="0.25">
      <c r="A138" s="6">
        <v>7</v>
      </c>
      <c r="B138" s="15" t="s">
        <v>93</v>
      </c>
      <c r="C138" s="8" t="s">
        <v>30</v>
      </c>
      <c r="D138" s="9">
        <v>101400</v>
      </c>
      <c r="E138" s="8"/>
      <c r="F138" s="10">
        <v>0.4</v>
      </c>
      <c r="G138" s="35">
        <f t="shared" si="63"/>
        <v>40560</v>
      </c>
      <c r="H138" s="9"/>
      <c r="I138" s="123"/>
      <c r="J138" s="35">
        <f t="shared" si="66"/>
        <v>0</v>
      </c>
      <c r="K138" s="123"/>
      <c r="L138" s="35">
        <f t="shared" si="67"/>
        <v>0</v>
      </c>
      <c r="M138" s="123">
        <v>0.1</v>
      </c>
      <c r="N138" s="35">
        <f t="shared" si="68"/>
        <v>10140</v>
      </c>
      <c r="O138" s="123">
        <v>0.1</v>
      </c>
      <c r="P138" s="35">
        <f t="shared" si="69"/>
        <v>10140</v>
      </c>
      <c r="Q138" s="123">
        <v>0.12</v>
      </c>
      <c r="R138" s="35">
        <f t="shared" si="70"/>
        <v>12168</v>
      </c>
      <c r="S138" s="123">
        <v>0.08</v>
      </c>
      <c r="T138" s="35">
        <f t="shared" si="71"/>
        <v>8112</v>
      </c>
      <c r="U138" s="123"/>
      <c r="V138" s="35">
        <f t="shared" si="72"/>
        <v>0</v>
      </c>
      <c r="W138" s="123"/>
      <c r="X138" s="35">
        <f t="shared" si="73"/>
        <v>0</v>
      </c>
      <c r="Y138" s="123"/>
      <c r="Z138" s="35">
        <f t="shared" si="74"/>
        <v>0</v>
      </c>
      <c r="AA138" s="123"/>
      <c r="AB138" s="35">
        <f t="shared" si="75"/>
        <v>0</v>
      </c>
      <c r="AC138" s="123"/>
      <c r="AD138" s="35">
        <f t="shared" si="76"/>
        <v>0</v>
      </c>
      <c r="AE138" s="123"/>
      <c r="AF138" s="35">
        <f t="shared" si="77"/>
        <v>0</v>
      </c>
      <c r="AH138" s="30">
        <f t="shared" si="47"/>
        <v>0.4</v>
      </c>
      <c r="AI138" s="32">
        <f t="shared" si="48"/>
        <v>40560</v>
      </c>
      <c r="AJ138" s="30">
        <f t="shared" si="62"/>
        <v>0</v>
      </c>
      <c r="AK138" s="30">
        <f t="shared" si="78"/>
        <v>0</v>
      </c>
    </row>
    <row r="139" spans="1:51" ht="18.75" x14ac:dyDescent="0.25">
      <c r="A139" s="6">
        <v>8</v>
      </c>
      <c r="B139" s="15" t="s">
        <v>94</v>
      </c>
      <c r="C139" s="8" t="s">
        <v>30</v>
      </c>
      <c r="D139" s="9">
        <v>104000</v>
      </c>
      <c r="E139" s="8"/>
      <c r="F139" s="10">
        <v>0.3</v>
      </c>
      <c r="G139" s="35">
        <f t="shared" si="63"/>
        <v>31200</v>
      </c>
      <c r="H139" s="9"/>
      <c r="I139" s="123"/>
      <c r="J139" s="35">
        <f t="shared" si="66"/>
        <v>0</v>
      </c>
      <c r="K139" s="123"/>
      <c r="L139" s="35">
        <f t="shared" si="67"/>
        <v>0</v>
      </c>
      <c r="M139" s="123">
        <v>0.08</v>
      </c>
      <c r="N139" s="35">
        <f t="shared" si="68"/>
        <v>8320</v>
      </c>
      <c r="O139" s="123">
        <v>7.0000000000000007E-2</v>
      </c>
      <c r="P139" s="35">
        <f t="shared" si="69"/>
        <v>7280.0000000000009</v>
      </c>
      <c r="Q139" s="123">
        <v>7.0000000000000007E-2</v>
      </c>
      <c r="R139" s="35">
        <f t="shared" si="70"/>
        <v>7280.0000000000009</v>
      </c>
      <c r="S139" s="123">
        <v>0.08</v>
      </c>
      <c r="T139" s="35">
        <f t="shared" si="71"/>
        <v>8320</v>
      </c>
      <c r="U139" s="123"/>
      <c r="V139" s="35">
        <f t="shared" si="72"/>
        <v>0</v>
      </c>
      <c r="W139" s="123"/>
      <c r="X139" s="35">
        <f t="shared" si="73"/>
        <v>0</v>
      </c>
      <c r="Y139" s="123"/>
      <c r="Z139" s="35">
        <f t="shared" si="74"/>
        <v>0</v>
      </c>
      <c r="AA139" s="123"/>
      <c r="AB139" s="35">
        <f t="shared" si="75"/>
        <v>0</v>
      </c>
      <c r="AC139" s="123"/>
      <c r="AD139" s="35">
        <f t="shared" si="76"/>
        <v>0</v>
      </c>
      <c r="AE139" s="123"/>
      <c r="AF139" s="35">
        <f t="shared" si="77"/>
        <v>0</v>
      </c>
      <c r="AH139" s="30">
        <f t="shared" si="47"/>
        <v>0.30000000000000004</v>
      </c>
      <c r="AI139" s="32">
        <f t="shared" si="48"/>
        <v>31200</v>
      </c>
      <c r="AJ139" s="30">
        <f t="shared" si="62"/>
        <v>0</v>
      </c>
      <c r="AK139" s="30">
        <f t="shared" si="78"/>
        <v>0</v>
      </c>
    </row>
    <row r="140" spans="1:51" ht="18.75" x14ac:dyDescent="0.25">
      <c r="A140" s="6">
        <v>9</v>
      </c>
      <c r="B140" s="15" t="s">
        <v>95</v>
      </c>
      <c r="C140" s="8" t="s">
        <v>30</v>
      </c>
      <c r="D140" s="9">
        <v>104000</v>
      </c>
      <c r="E140" s="8"/>
      <c r="F140" s="10">
        <v>40.6</v>
      </c>
      <c r="G140" s="35">
        <f t="shared" si="63"/>
        <v>4222400</v>
      </c>
      <c r="H140" s="9"/>
      <c r="I140" s="123"/>
      <c r="J140" s="35">
        <f t="shared" si="66"/>
        <v>0</v>
      </c>
      <c r="K140" s="123"/>
      <c r="L140" s="35">
        <f t="shared" si="67"/>
        <v>0</v>
      </c>
      <c r="M140" s="123">
        <v>18</v>
      </c>
      <c r="N140" s="35">
        <f t="shared" si="68"/>
        <v>1872000</v>
      </c>
      <c r="O140" s="123">
        <v>20</v>
      </c>
      <c r="P140" s="35">
        <f t="shared" si="69"/>
        <v>2080000</v>
      </c>
      <c r="Q140" s="123">
        <v>2.6</v>
      </c>
      <c r="R140" s="35">
        <f t="shared" si="70"/>
        <v>270400</v>
      </c>
      <c r="S140" s="123"/>
      <c r="T140" s="35">
        <f t="shared" si="71"/>
        <v>0</v>
      </c>
      <c r="U140" s="123"/>
      <c r="V140" s="35">
        <f t="shared" si="72"/>
        <v>0</v>
      </c>
      <c r="W140" s="123"/>
      <c r="X140" s="35">
        <f t="shared" si="73"/>
        <v>0</v>
      </c>
      <c r="Y140" s="123"/>
      <c r="Z140" s="35">
        <f t="shared" si="74"/>
        <v>0</v>
      </c>
      <c r="AA140" s="123"/>
      <c r="AB140" s="35">
        <f t="shared" si="75"/>
        <v>0</v>
      </c>
      <c r="AC140" s="123"/>
      <c r="AD140" s="35">
        <f t="shared" si="76"/>
        <v>0</v>
      </c>
      <c r="AE140" s="123"/>
      <c r="AF140" s="35">
        <f t="shared" si="77"/>
        <v>0</v>
      </c>
      <c r="AH140" s="30">
        <f t="shared" si="47"/>
        <v>40.6</v>
      </c>
      <c r="AI140" s="32">
        <f t="shared" si="48"/>
        <v>4222400</v>
      </c>
      <c r="AJ140" s="30">
        <f t="shared" si="62"/>
        <v>0</v>
      </c>
      <c r="AK140" s="30">
        <f t="shared" si="78"/>
        <v>0</v>
      </c>
    </row>
    <row r="141" spans="1:51" ht="18.75" x14ac:dyDescent="0.25">
      <c r="A141" s="6">
        <v>10</v>
      </c>
      <c r="B141" s="15" t="s">
        <v>96</v>
      </c>
      <c r="C141" s="8" t="s">
        <v>30</v>
      </c>
      <c r="D141" s="9">
        <v>115000</v>
      </c>
      <c r="E141" s="8"/>
      <c r="F141" s="10">
        <v>1.361</v>
      </c>
      <c r="G141" s="35">
        <f t="shared" si="63"/>
        <v>156515</v>
      </c>
      <c r="H141" s="9"/>
      <c r="I141" s="123"/>
      <c r="J141" s="35">
        <f t="shared" si="66"/>
        <v>0</v>
      </c>
      <c r="K141" s="123"/>
      <c r="L141" s="35">
        <f t="shared" si="67"/>
        <v>0</v>
      </c>
      <c r="M141" s="123">
        <v>0.4</v>
      </c>
      <c r="N141" s="35">
        <f t="shared" si="68"/>
        <v>46000</v>
      </c>
      <c r="O141" s="123">
        <v>0.4</v>
      </c>
      <c r="P141" s="35">
        <f t="shared" si="69"/>
        <v>46000</v>
      </c>
      <c r="Q141" s="123">
        <v>0.3</v>
      </c>
      <c r="R141" s="35">
        <f t="shared" si="70"/>
        <v>34500</v>
      </c>
      <c r="S141" s="123">
        <v>0.26100000000000001</v>
      </c>
      <c r="T141" s="35">
        <f t="shared" si="71"/>
        <v>30015</v>
      </c>
      <c r="U141" s="123"/>
      <c r="V141" s="35">
        <f t="shared" si="72"/>
        <v>0</v>
      </c>
      <c r="W141" s="123"/>
      <c r="X141" s="35">
        <f t="shared" si="73"/>
        <v>0</v>
      </c>
      <c r="Y141" s="123"/>
      <c r="Z141" s="35">
        <f t="shared" si="74"/>
        <v>0</v>
      </c>
      <c r="AA141" s="123"/>
      <c r="AB141" s="35">
        <f t="shared" si="75"/>
        <v>0</v>
      </c>
      <c r="AC141" s="123"/>
      <c r="AD141" s="35">
        <f t="shared" si="76"/>
        <v>0</v>
      </c>
      <c r="AE141" s="123"/>
      <c r="AF141" s="35">
        <f t="shared" si="77"/>
        <v>0</v>
      </c>
      <c r="AH141" s="30">
        <f t="shared" si="47"/>
        <v>1.3610000000000002</v>
      </c>
      <c r="AI141" s="32">
        <f t="shared" si="48"/>
        <v>156515</v>
      </c>
      <c r="AJ141" s="30">
        <f t="shared" si="62"/>
        <v>0</v>
      </c>
      <c r="AK141" s="30">
        <f t="shared" si="78"/>
        <v>0</v>
      </c>
    </row>
    <row r="142" spans="1:51" ht="18.75" x14ac:dyDescent="0.25">
      <c r="A142" s="6">
        <v>11</v>
      </c>
      <c r="B142" s="15" t="s">
        <v>97</v>
      </c>
      <c r="C142" s="8" t="s">
        <v>30</v>
      </c>
      <c r="D142" s="9">
        <v>103000</v>
      </c>
      <c r="E142" s="8"/>
      <c r="F142" s="10">
        <v>0.1</v>
      </c>
      <c r="G142" s="35">
        <f t="shared" si="63"/>
        <v>10300</v>
      </c>
      <c r="H142" s="9"/>
      <c r="I142" s="123"/>
      <c r="J142" s="35">
        <f t="shared" si="66"/>
        <v>0</v>
      </c>
      <c r="K142" s="123"/>
      <c r="L142" s="35">
        <f t="shared" si="67"/>
        <v>0</v>
      </c>
      <c r="M142" s="123">
        <v>0.1</v>
      </c>
      <c r="N142" s="35">
        <f t="shared" si="68"/>
        <v>10300</v>
      </c>
      <c r="O142" s="123"/>
      <c r="P142" s="35">
        <f t="shared" si="69"/>
        <v>0</v>
      </c>
      <c r="Q142" s="123"/>
      <c r="R142" s="35">
        <f t="shared" si="70"/>
        <v>0</v>
      </c>
      <c r="S142" s="123"/>
      <c r="T142" s="35">
        <f t="shared" si="71"/>
        <v>0</v>
      </c>
      <c r="U142" s="123"/>
      <c r="V142" s="35">
        <f t="shared" si="72"/>
        <v>0</v>
      </c>
      <c r="W142" s="123"/>
      <c r="X142" s="35">
        <f t="shared" si="73"/>
        <v>0</v>
      </c>
      <c r="Y142" s="123"/>
      <c r="Z142" s="35">
        <f t="shared" si="74"/>
        <v>0</v>
      </c>
      <c r="AA142" s="123"/>
      <c r="AB142" s="35">
        <f t="shared" si="75"/>
        <v>0</v>
      </c>
      <c r="AC142" s="123"/>
      <c r="AD142" s="35">
        <f t="shared" si="76"/>
        <v>0</v>
      </c>
      <c r="AE142" s="123"/>
      <c r="AF142" s="35">
        <f t="shared" si="77"/>
        <v>0</v>
      </c>
      <c r="AH142" s="30">
        <f t="shared" si="47"/>
        <v>0.1</v>
      </c>
      <c r="AI142" s="32">
        <f t="shared" si="48"/>
        <v>10300</v>
      </c>
      <c r="AJ142" s="30">
        <f t="shared" si="62"/>
        <v>0</v>
      </c>
      <c r="AK142" s="30">
        <f t="shared" si="78"/>
        <v>0</v>
      </c>
    </row>
    <row r="143" spans="1:51" ht="18.75" x14ac:dyDescent="0.25">
      <c r="A143" s="6">
        <v>12</v>
      </c>
      <c r="B143" s="7" t="s">
        <v>98</v>
      </c>
      <c r="C143" s="8" t="s">
        <v>30</v>
      </c>
      <c r="D143" s="9">
        <v>53900</v>
      </c>
      <c r="E143" s="8"/>
      <c r="F143" s="10">
        <v>5.27</v>
      </c>
      <c r="G143" s="35">
        <f t="shared" si="63"/>
        <v>284053</v>
      </c>
      <c r="H143" s="9"/>
      <c r="I143" s="123"/>
      <c r="J143" s="35">
        <f t="shared" si="66"/>
        <v>0</v>
      </c>
      <c r="K143" s="123"/>
      <c r="L143" s="35">
        <f t="shared" si="67"/>
        <v>0</v>
      </c>
      <c r="M143" s="123">
        <v>1.1200000000000001</v>
      </c>
      <c r="N143" s="35">
        <f t="shared" si="68"/>
        <v>60368.000000000007</v>
      </c>
      <c r="O143" s="123">
        <v>1.37</v>
      </c>
      <c r="P143" s="35">
        <f t="shared" si="69"/>
        <v>73843</v>
      </c>
      <c r="Q143" s="123">
        <v>1.53</v>
      </c>
      <c r="R143" s="35">
        <f t="shared" si="70"/>
        <v>82467</v>
      </c>
      <c r="S143" s="123">
        <v>1.25</v>
      </c>
      <c r="T143" s="35">
        <f t="shared" si="71"/>
        <v>67375</v>
      </c>
      <c r="U143" s="123"/>
      <c r="V143" s="35">
        <f t="shared" si="72"/>
        <v>0</v>
      </c>
      <c r="W143" s="123"/>
      <c r="X143" s="35">
        <f t="shared" si="73"/>
        <v>0</v>
      </c>
      <c r="Y143" s="123"/>
      <c r="Z143" s="35">
        <f t="shared" si="74"/>
        <v>0</v>
      </c>
      <c r="AA143" s="123"/>
      <c r="AB143" s="35">
        <f t="shared" si="75"/>
        <v>0</v>
      </c>
      <c r="AC143" s="123"/>
      <c r="AD143" s="35">
        <f t="shared" si="76"/>
        <v>0</v>
      </c>
      <c r="AE143" s="123"/>
      <c r="AF143" s="35">
        <f t="shared" si="77"/>
        <v>0</v>
      </c>
      <c r="AH143" s="30">
        <f t="shared" si="47"/>
        <v>5.2700000000000005</v>
      </c>
      <c r="AI143" s="32">
        <f t="shared" si="48"/>
        <v>284053</v>
      </c>
      <c r="AJ143" s="30">
        <f t="shared" si="62"/>
        <v>0</v>
      </c>
      <c r="AK143" s="30">
        <f t="shared" si="78"/>
        <v>0</v>
      </c>
    </row>
    <row r="144" spans="1:51" ht="18.75" x14ac:dyDescent="0.25">
      <c r="A144" s="6">
        <v>13</v>
      </c>
      <c r="B144" s="7" t="s">
        <v>99</v>
      </c>
      <c r="C144" s="8" t="s">
        <v>32</v>
      </c>
      <c r="D144" s="9">
        <v>340</v>
      </c>
      <c r="E144" s="8"/>
      <c r="F144" s="10">
        <v>580</v>
      </c>
      <c r="G144" s="35">
        <f t="shared" si="63"/>
        <v>197200</v>
      </c>
      <c r="H144" s="9"/>
      <c r="I144" s="123"/>
      <c r="J144" s="35">
        <f t="shared" si="66"/>
        <v>0</v>
      </c>
      <c r="K144" s="123"/>
      <c r="L144" s="35">
        <f t="shared" si="67"/>
        <v>0</v>
      </c>
      <c r="M144" s="123"/>
      <c r="N144" s="35">
        <f t="shared" si="68"/>
        <v>0</v>
      </c>
      <c r="O144" s="123">
        <v>200</v>
      </c>
      <c r="P144" s="35">
        <f t="shared" si="69"/>
        <v>68000</v>
      </c>
      <c r="Q144" s="123">
        <v>240</v>
      </c>
      <c r="R144" s="35">
        <f t="shared" si="70"/>
        <v>81600</v>
      </c>
      <c r="S144" s="123">
        <v>140</v>
      </c>
      <c r="T144" s="35">
        <f t="shared" si="71"/>
        <v>47600</v>
      </c>
      <c r="U144" s="123"/>
      <c r="V144" s="35">
        <f t="shared" si="72"/>
        <v>0</v>
      </c>
      <c r="W144" s="123"/>
      <c r="X144" s="35">
        <f t="shared" si="73"/>
        <v>0</v>
      </c>
      <c r="Y144" s="123"/>
      <c r="Z144" s="35">
        <f t="shared" si="74"/>
        <v>0</v>
      </c>
      <c r="AA144" s="123"/>
      <c r="AB144" s="35">
        <f t="shared" si="75"/>
        <v>0</v>
      </c>
      <c r="AC144" s="123"/>
      <c r="AD144" s="35">
        <f t="shared" si="76"/>
        <v>0</v>
      </c>
      <c r="AE144" s="123"/>
      <c r="AF144" s="35">
        <f t="shared" si="77"/>
        <v>0</v>
      </c>
      <c r="AH144" s="30">
        <f t="shared" si="47"/>
        <v>580</v>
      </c>
      <c r="AI144" s="32">
        <f t="shared" si="48"/>
        <v>197200</v>
      </c>
      <c r="AJ144" s="30">
        <f t="shared" si="62"/>
        <v>0</v>
      </c>
      <c r="AK144" s="30">
        <f t="shared" si="78"/>
        <v>0</v>
      </c>
    </row>
    <row r="145" spans="1:37" ht="18.75" x14ac:dyDescent="0.25">
      <c r="A145" s="6">
        <v>14</v>
      </c>
      <c r="B145" s="7" t="s">
        <v>100</v>
      </c>
      <c r="C145" s="8" t="s">
        <v>31</v>
      </c>
      <c r="D145" s="9">
        <v>3000</v>
      </c>
      <c r="E145" s="8"/>
      <c r="F145" s="10">
        <v>1027</v>
      </c>
      <c r="G145" s="35">
        <f t="shared" si="63"/>
        <v>3081000</v>
      </c>
      <c r="H145" s="9"/>
      <c r="I145" s="123"/>
      <c r="J145" s="35">
        <f t="shared" si="66"/>
        <v>0</v>
      </c>
      <c r="K145" s="123"/>
      <c r="L145" s="35">
        <f t="shared" si="67"/>
        <v>0</v>
      </c>
      <c r="M145" s="123"/>
      <c r="N145" s="35">
        <f t="shared" si="68"/>
        <v>0</v>
      </c>
      <c r="O145" s="123">
        <v>377</v>
      </c>
      <c r="P145" s="35">
        <f t="shared" si="69"/>
        <v>1131000</v>
      </c>
      <c r="Q145" s="123">
        <v>350</v>
      </c>
      <c r="R145" s="35">
        <f t="shared" si="70"/>
        <v>1050000</v>
      </c>
      <c r="S145" s="123">
        <v>300</v>
      </c>
      <c r="T145" s="35">
        <f t="shared" si="71"/>
        <v>900000</v>
      </c>
      <c r="U145" s="123"/>
      <c r="V145" s="35">
        <f t="shared" si="72"/>
        <v>0</v>
      </c>
      <c r="W145" s="123"/>
      <c r="X145" s="35">
        <f t="shared" si="73"/>
        <v>0</v>
      </c>
      <c r="Y145" s="123"/>
      <c r="Z145" s="35">
        <f t="shared" si="74"/>
        <v>0</v>
      </c>
      <c r="AA145" s="123"/>
      <c r="AB145" s="35">
        <f t="shared" si="75"/>
        <v>0</v>
      </c>
      <c r="AC145" s="123"/>
      <c r="AD145" s="35">
        <f t="shared" si="76"/>
        <v>0</v>
      </c>
      <c r="AE145" s="123"/>
      <c r="AF145" s="35">
        <f t="shared" si="77"/>
        <v>0</v>
      </c>
      <c r="AH145" s="30">
        <f t="shared" si="47"/>
        <v>1027</v>
      </c>
      <c r="AI145" s="32">
        <f t="shared" si="48"/>
        <v>3081000</v>
      </c>
      <c r="AJ145" s="30">
        <f t="shared" si="62"/>
        <v>0</v>
      </c>
      <c r="AK145" s="30">
        <f t="shared" si="78"/>
        <v>0</v>
      </c>
    </row>
    <row r="146" spans="1:37" ht="18.75" x14ac:dyDescent="0.25">
      <c r="A146" s="6">
        <v>15</v>
      </c>
      <c r="B146" s="7" t="s">
        <v>101</v>
      </c>
      <c r="C146" s="8" t="s">
        <v>31</v>
      </c>
      <c r="D146" s="9">
        <v>1575.2</v>
      </c>
      <c r="E146" s="8"/>
      <c r="F146" s="10">
        <v>100</v>
      </c>
      <c r="G146" s="35">
        <f t="shared" si="63"/>
        <v>157520</v>
      </c>
      <c r="H146" s="9"/>
      <c r="I146" s="123"/>
      <c r="J146" s="35">
        <f t="shared" si="66"/>
        <v>0</v>
      </c>
      <c r="K146" s="123"/>
      <c r="L146" s="35">
        <f t="shared" si="67"/>
        <v>0</v>
      </c>
      <c r="M146" s="123"/>
      <c r="N146" s="35">
        <f t="shared" si="68"/>
        <v>0</v>
      </c>
      <c r="O146" s="123">
        <v>30</v>
      </c>
      <c r="P146" s="35">
        <f t="shared" si="69"/>
        <v>47256</v>
      </c>
      <c r="Q146" s="123">
        <v>30</v>
      </c>
      <c r="R146" s="35">
        <f t="shared" si="70"/>
        <v>47256</v>
      </c>
      <c r="S146" s="123">
        <v>40</v>
      </c>
      <c r="T146" s="35">
        <f t="shared" si="71"/>
        <v>63008</v>
      </c>
      <c r="U146" s="123"/>
      <c r="V146" s="35">
        <f t="shared" si="72"/>
        <v>0</v>
      </c>
      <c r="W146" s="123"/>
      <c r="X146" s="35">
        <f t="shared" si="73"/>
        <v>0</v>
      </c>
      <c r="Y146" s="123"/>
      <c r="Z146" s="35">
        <f t="shared" si="74"/>
        <v>0</v>
      </c>
      <c r="AA146" s="123"/>
      <c r="AB146" s="35">
        <f t="shared" si="75"/>
        <v>0</v>
      </c>
      <c r="AC146" s="123"/>
      <c r="AD146" s="35">
        <f t="shared" si="76"/>
        <v>0</v>
      </c>
      <c r="AE146" s="123"/>
      <c r="AF146" s="35">
        <f t="shared" si="77"/>
        <v>0</v>
      </c>
      <c r="AH146" s="30">
        <f t="shared" si="47"/>
        <v>100</v>
      </c>
      <c r="AI146" s="32">
        <f t="shared" si="48"/>
        <v>157520</v>
      </c>
      <c r="AJ146" s="30">
        <f t="shared" si="62"/>
        <v>0</v>
      </c>
      <c r="AK146" s="30">
        <f t="shared" si="78"/>
        <v>0</v>
      </c>
    </row>
    <row r="147" spans="1:37" ht="18.75" x14ac:dyDescent="0.25">
      <c r="A147" s="6">
        <v>18</v>
      </c>
      <c r="B147" s="18" t="s">
        <v>104</v>
      </c>
      <c r="C147" s="8" t="s">
        <v>32</v>
      </c>
      <c r="D147" s="9">
        <v>350000</v>
      </c>
      <c r="E147" s="8"/>
      <c r="F147" s="10">
        <v>2</v>
      </c>
      <c r="G147" s="35">
        <f t="shared" si="63"/>
        <v>700000</v>
      </c>
      <c r="H147" s="9"/>
      <c r="I147" s="123"/>
      <c r="J147" s="35">
        <f t="shared" si="66"/>
        <v>0</v>
      </c>
      <c r="K147" s="123"/>
      <c r="L147" s="35">
        <f t="shared" si="67"/>
        <v>0</v>
      </c>
      <c r="M147" s="123"/>
      <c r="N147" s="35">
        <f t="shared" si="68"/>
        <v>0</v>
      </c>
      <c r="O147" s="123">
        <v>1</v>
      </c>
      <c r="P147" s="35">
        <f t="shared" si="69"/>
        <v>350000</v>
      </c>
      <c r="Q147" s="123">
        <v>1</v>
      </c>
      <c r="R147" s="35">
        <f t="shared" si="70"/>
        <v>350000</v>
      </c>
      <c r="S147" s="123"/>
      <c r="T147" s="35">
        <f t="shared" si="71"/>
        <v>0</v>
      </c>
      <c r="U147" s="123"/>
      <c r="V147" s="35">
        <f t="shared" si="72"/>
        <v>0</v>
      </c>
      <c r="W147" s="123"/>
      <c r="X147" s="35">
        <f t="shared" si="73"/>
        <v>0</v>
      </c>
      <c r="Y147" s="123"/>
      <c r="Z147" s="35">
        <f t="shared" si="74"/>
        <v>0</v>
      </c>
      <c r="AA147" s="123"/>
      <c r="AB147" s="35">
        <f t="shared" si="75"/>
        <v>0</v>
      </c>
      <c r="AC147" s="123"/>
      <c r="AD147" s="35">
        <f t="shared" si="76"/>
        <v>0</v>
      </c>
      <c r="AE147" s="123"/>
      <c r="AF147" s="35">
        <f t="shared" si="77"/>
        <v>0</v>
      </c>
      <c r="AH147" s="30">
        <f t="shared" si="47"/>
        <v>2</v>
      </c>
      <c r="AI147" s="32">
        <f t="shared" si="48"/>
        <v>700000</v>
      </c>
      <c r="AJ147" s="30">
        <f t="shared" si="62"/>
        <v>0</v>
      </c>
      <c r="AK147" s="30">
        <f t="shared" si="78"/>
        <v>0</v>
      </c>
    </row>
    <row r="148" spans="1:37" ht="18.75" x14ac:dyDescent="0.25">
      <c r="A148" s="6">
        <v>19</v>
      </c>
      <c r="B148" s="7" t="s">
        <v>105</v>
      </c>
      <c r="C148" s="8" t="s">
        <v>30</v>
      </c>
      <c r="D148" s="9">
        <v>51300</v>
      </c>
      <c r="E148" s="8"/>
      <c r="F148" s="10">
        <v>0.41</v>
      </c>
      <c r="G148" s="35">
        <f t="shared" si="63"/>
        <v>21033</v>
      </c>
      <c r="H148" s="9"/>
      <c r="I148" s="123"/>
      <c r="J148" s="35">
        <f t="shared" si="66"/>
        <v>0</v>
      </c>
      <c r="K148" s="123"/>
      <c r="L148" s="35">
        <f t="shared" si="67"/>
        <v>0</v>
      </c>
      <c r="M148" s="123">
        <v>0.41</v>
      </c>
      <c r="N148" s="35">
        <f t="shared" si="68"/>
        <v>21033</v>
      </c>
      <c r="O148" s="123"/>
      <c r="P148" s="35">
        <f t="shared" si="69"/>
        <v>0</v>
      </c>
      <c r="Q148" s="123"/>
      <c r="R148" s="35">
        <f t="shared" si="70"/>
        <v>0</v>
      </c>
      <c r="S148" s="123"/>
      <c r="T148" s="35">
        <f t="shared" si="71"/>
        <v>0</v>
      </c>
      <c r="U148" s="123"/>
      <c r="V148" s="35">
        <f t="shared" si="72"/>
        <v>0</v>
      </c>
      <c r="W148" s="123"/>
      <c r="X148" s="35">
        <f t="shared" si="73"/>
        <v>0</v>
      </c>
      <c r="Y148" s="123"/>
      <c r="Z148" s="35">
        <f t="shared" si="74"/>
        <v>0</v>
      </c>
      <c r="AA148" s="123"/>
      <c r="AB148" s="35">
        <f t="shared" si="75"/>
        <v>0</v>
      </c>
      <c r="AC148" s="123"/>
      <c r="AD148" s="35">
        <f t="shared" si="76"/>
        <v>0</v>
      </c>
      <c r="AE148" s="123"/>
      <c r="AF148" s="35">
        <f t="shared" si="77"/>
        <v>0</v>
      </c>
      <c r="AH148" s="30">
        <f t="shared" si="47"/>
        <v>0.41</v>
      </c>
      <c r="AI148" s="32">
        <f t="shared" si="48"/>
        <v>21033</v>
      </c>
      <c r="AJ148" s="30">
        <f t="shared" si="62"/>
        <v>0</v>
      </c>
      <c r="AK148" s="30">
        <f t="shared" si="78"/>
        <v>0</v>
      </c>
    </row>
    <row r="149" spans="1:37" ht="18.75" x14ac:dyDescent="0.25">
      <c r="A149" s="6">
        <v>20</v>
      </c>
      <c r="B149" s="7" t="s">
        <v>106</v>
      </c>
      <c r="C149" s="8" t="s">
        <v>30</v>
      </c>
      <c r="D149" s="9">
        <v>51100</v>
      </c>
      <c r="E149" s="8"/>
      <c r="F149" s="10">
        <v>0.3</v>
      </c>
      <c r="G149" s="35">
        <f t="shared" si="63"/>
        <v>15330</v>
      </c>
      <c r="H149" s="9"/>
      <c r="I149" s="123"/>
      <c r="J149" s="35">
        <f t="shared" si="66"/>
        <v>0</v>
      </c>
      <c r="K149" s="123"/>
      <c r="L149" s="35">
        <f t="shared" si="67"/>
        <v>0</v>
      </c>
      <c r="M149" s="123">
        <v>0.3</v>
      </c>
      <c r="N149" s="35">
        <f t="shared" si="68"/>
        <v>15330</v>
      </c>
      <c r="O149" s="123"/>
      <c r="P149" s="35">
        <f t="shared" si="69"/>
        <v>0</v>
      </c>
      <c r="Q149" s="123"/>
      <c r="R149" s="35">
        <f t="shared" si="70"/>
        <v>0</v>
      </c>
      <c r="S149" s="123"/>
      <c r="T149" s="35">
        <f t="shared" si="71"/>
        <v>0</v>
      </c>
      <c r="U149" s="123"/>
      <c r="V149" s="35">
        <f t="shared" si="72"/>
        <v>0</v>
      </c>
      <c r="W149" s="123"/>
      <c r="X149" s="35">
        <f t="shared" si="73"/>
        <v>0</v>
      </c>
      <c r="Y149" s="123"/>
      <c r="Z149" s="35">
        <f t="shared" si="74"/>
        <v>0</v>
      </c>
      <c r="AA149" s="123"/>
      <c r="AB149" s="35">
        <f t="shared" si="75"/>
        <v>0</v>
      </c>
      <c r="AC149" s="123"/>
      <c r="AD149" s="35">
        <f t="shared" si="76"/>
        <v>0</v>
      </c>
      <c r="AE149" s="123"/>
      <c r="AF149" s="35">
        <f t="shared" si="77"/>
        <v>0</v>
      </c>
      <c r="AH149" s="30">
        <f t="shared" si="47"/>
        <v>0.3</v>
      </c>
      <c r="AI149" s="32">
        <f t="shared" si="48"/>
        <v>15330</v>
      </c>
      <c r="AJ149" s="30">
        <f t="shared" si="62"/>
        <v>0</v>
      </c>
      <c r="AK149" s="30">
        <f t="shared" si="78"/>
        <v>0</v>
      </c>
    </row>
    <row r="150" spans="1:37" ht="18.75" x14ac:dyDescent="0.25">
      <c r="A150" s="6">
        <v>22</v>
      </c>
      <c r="B150" s="7" t="s">
        <v>108</v>
      </c>
      <c r="C150" s="8" t="s">
        <v>30</v>
      </c>
      <c r="D150" s="9">
        <v>52200</v>
      </c>
      <c r="E150" s="8"/>
      <c r="F150" s="10">
        <v>2.35</v>
      </c>
      <c r="G150" s="35">
        <f t="shared" si="63"/>
        <v>122670</v>
      </c>
      <c r="H150" s="9"/>
      <c r="I150" s="123"/>
      <c r="J150" s="35">
        <f t="shared" si="66"/>
        <v>0</v>
      </c>
      <c r="K150" s="123"/>
      <c r="L150" s="35">
        <f t="shared" si="67"/>
        <v>0</v>
      </c>
      <c r="M150" s="123">
        <v>2.35</v>
      </c>
      <c r="N150" s="35">
        <f t="shared" si="68"/>
        <v>122670</v>
      </c>
      <c r="O150" s="123"/>
      <c r="P150" s="35">
        <f t="shared" si="69"/>
        <v>0</v>
      </c>
      <c r="Q150" s="123"/>
      <c r="R150" s="35">
        <f t="shared" si="70"/>
        <v>0</v>
      </c>
      <c r="S150" s="123"/>
      <c r="T150" s="35">
        <f t="shared" si="71"/>
        <v>0</v>
      </c>
      <c r="U150" s="123"/>
      <c r="V150" s="35">
        <f t="shared" si="72"/>
        <v>0</v>
      </c>
      <c r="W150" s="123"/>
      <c r="X150" s="35">
        <f t="shared" si="73"/>
        <v>0</v>
      </c>
      <c r="Y150" s="123"/>
      <c r="Z150" s="35">
        <f t="shared" si="74"/>
        <v>0</v>
      </c>
      <c r="AA150" s="123"/>
      <c r="AB150" s="35">
        <f t="shared" si="75"/>
        <v>0</v>
      </c>
      <c r="AC150" s="123"/>
      <c r="AD150" s="35">
        <f t="shared" si="76"/>
        <v>0</v>
      </c>
      <c r="AE150" s="123"/>
      <c r="AF150" s="35">
        <f t="shared" si="77"/>
        <v>0</v>
      </c>
      <c r="AH150" s="30">
        <f t="shared" si="47"/>
        <v>2.35</v>
      </c>
      <c r="AI150" s="32">
        <f t="shared" si="48"/>
        <v>122670</v>
      </c>
      <c r="AJ150" s="30">
        <f t="shared" ref="AJ150:AJ181" si="79">AH150-F150</f>
        <v>0</v>
      </c>
      <c r="AK150" s="30">
        <f t="shared" si="78"/>
        <v>0</v>
      </c>
    </row>
    <row r="151" spans="1:37" ht="18.75" x14ac:dyDescent="0.25">
      <c r="A151" s="6">
        <v>23</v>
      </c>
      <c r="B151" s="7" t="s">
        <v>109</v>
      </c>
      <c r="C151" s="8" t="s">
        <v>30</v>
      </c>
      <c r="D151" s="9">
        <v>48900</v>
      </c>
      <c r="E151" s="8"/>
      <c r="F151" s="10">
        <v>3.92</v>
      </c>
      <c r="G151" s="35">
        <f t="shared" si="63"/>
        <v>191688</v>
      </c>
      <c r="H151" s="9"/>
      <c r="I151" s="123"/>
      <c r="J151" s="35">
        <f t="shared" si="66"/>
        <v>0</v>
      </c>
      <c r="K151" s="123"/>
      <c r="L151" s="35">
        <f t="shared" si="67"/>
        <v>0</v>
      </c>
      <c r="M151" s="123">
        <v>2</v>
      </c>
      <c r="N151" s="35">
        <f t="shared" si="68"/>
        <v>97800</v>
      </c>
      <c r="O151" s="123">
        <v>1.92</v>
      </c>
      <c r="P151" s="35">
        <f t="shared" si="69"/>
        <v>93888</v>
      </c>
      <c r="Q151" s="123"/>
      <c r="R151" s="35">
        <f t="shared" si="70"/>
        <v>0</v>
      </c>
      <c r="S151" s="123"/>
      <c r="T151" s="35">
        <f t="shared" si="71"/>
        <v>0</v>
      </c>
      <c r="U151" s="123"/>
      <c r="V151" s="35">
        <f t="shared" si="72"/>
        <v>0</v>
      </c>
      <c r="W151" s="123"/>
      <c r="X151" s="35">
        <f t="shared" si="73"/>
        <v>0</v>
      </c>
      <c r="Y151" s="123"/>
      <c r="Z151" s="35">
        <f t="shared" si="74"/>
        <v>0</v>
      </c>
      <c r="AA151" s="123"/>
      <c r="AB151" s="35">
        <f t="shared" si="75"/>
        <v>0</v>
      </c>
      <c r="AC151" s="123"/>
      <c r="AD151" s="35">
        <f t="shared" si="76"/>
        <v>0</v>
      </c>
      <c r="AE151" s="123"/>
      <c r="AF151" s="35">
        <f t="shared" si="77"/>
        <v>0</v>
      </c>
      <c r="AH151" s="30">
        <f t="shared" si="47"/>
        <v>3.92</v>
      </c>
      <c r="AI151" s="32">
        <f t="shared" si="48"/>
        <v>191688</v>
      </c>
      <c r="AJ151" s="30">
        <f t="shared" si="79"/>
        <v>0</v>
      </c>
      <c r="AK151" s="30">
        <f t="shared" si="78"/>
        <v>0</v>
      </c>
    </row>
    <row r="152" spans="1:37" ht="18.75" x14ac:dyDescent="0.25">
      <c r="A152" s="6">
        <v>25</v>
      </c>
      <c r="B152" s="7" t="s">
        <v>111</v>
      </c>
      <c r="C152" s="8" t="s">
        <v>30</v>
      </c>
      <c r="D152" s="9">
        <v>52200</v>
      </c>
      <c r="E152" s="8"/>
      <c r="F152" s="10">
        <v>2.2000000000000002</v>
      </c>
      <c r="G152" s="35">
        <f t="shared" si="63"/>
        <v>114840.00000000001</v>
      </c>
      <c r="H152" s="9"/>
      <c r="I152" s="123"/>
      <c r="J152" s="35">
        <f t="shared" si="66"/>
        <v>0</v>
      </c>
      <c r="K152" s="123"/>
      <c r="L152" s="35">
        <f t="shared" si="67"/>
        <v>0</v>
      </c>
      <c r="M152" s="123">
        <v>2</v>
      </c>
      <c r="N152" s="35">
        <f t="shared" si="68"/>
        <v>104400</v>
      </c>
      <c r="O152" s="123">
        <v>0.2</v>
      </c>
      <c r="P152" s="35">
        <f t="shared" si="69"/>
        <v>10440</v>
      </c>
      <c r="Q152" s="123"/>
      <c r="R152" s="35">
        <f t="shared" si="70"/>
        <v>0</v>
      </c>
      <c r="S152" s="123"/>
      <c r="T152" s="35">
        <f t="shared" si="71"/>
        <v>0</v>
      </c>
      <c r="U152" s="123"/>
      <c r="V152" s="35">
        <f t="shared" si="72"/>
        <v>0</v>
      </c>
      <c r="W152" s="123"/>
      <c r="X152" s="35">
        <f t="shared" si="73"/>
        <v>0</v>
      </c>
      <c r="Y152" s="123"/>
      <c r="Z152" s="35">
        <f t="shared" si="74"/>
        <v>0</v>
      </c>
      <c r="AA152" s="123"/>
      <c r="AB152" s="35">
        <f t="shared" si="75"/>
        <v>0</v>
      </c>
      <c r="AC152" s="123"/>
      <c r="AD152" s="35">
        <f t="shared" si="76"/>
        <v>0</v>
      </c>
      <c r="AE152" s="123"/>
      <c r="AF152" s="35">
        <f t="shared" si="77"/>
        <v>0</v>
      </c>
      <c r="AH152" s="30">
        <f t="shared" ref="AH152:AH184" si="80">I152+K152+M152+O152+Q152+S152+U152+W152+Y152+AA152+AC152+AE152</f>
        <v>2.2000000000000002</v>
      </c>
      <c r="AI152" s="32">
        <f t="shared" ref="AI152:AI184" si="81">J152+L152+N152+P152+R152+T152+V152+X152+Z152+AB152+AD152+AF152</f>
        <v>114840</v>
      </c>
      <c r="AJ152" s="30">
        <f t="shared" si="79"/>
        <v>0</v>
      </c>
      <c r="AK152" s="30">
        <f t="shared" si="78"/>
        <v>0</v>
      </c>
    </row>
    <row r="153" spans="1:37" ht="18.75" x14ac:dyDescent="0.25">
      <c r="A153" s="6">
        <v>26</v>
      </c>
      <c r="B153" s="19" t="s">
        <v>112</v>
      </c>
      <c r="C153" s="8" t="s">
        <v>30</v>
      </c>
      <c r="D153" s="9">
        <v>52700</v>
      </c>
      <c r="E153" s="8"/>
      <c r="F153" s="10">
        <v>0.3</v>
      </c>
      <c r="G153" s="35">
        <f t="shared" si="63"/>
        <v>15810</v>
      </c>
      <c r="H153" s="9"/>
      <c r="I153" s="123"/>
      <c r="J153" s="35">
        <f t="shared" si="66"/>
        <v>0</v>
      </c>
      <c r="K153" s="123"/>
      <c r="L153" s="35">
        <f t="shared" si="67"/>
        <v>0</v>
      </c>
      <c r="M153" s="123">
        <v>0.3</v>
      </c>
      <c r="N153" s="35">
        <f t="shared" si="68"/>
        <v>15810</v>
      </c>
      <c r="O153" s="123"/>
      <c r="P153" s="35">
        <f t="shared" si="69"/>
        <v>0</v>
      </c>
      <c r="Q153" s="123"/>
      <c r="R153" s="35">
        <f t="shared" si="70"/>
        <v>0</v>
      </c>
      <c r="S153" s="123"/>
      <c r="T153" s="35">
        <f t="shared" si="71"/>
        <v>0</v>
      </c>
      <c r="U153" s="123"/>
      <c r="V153" s="35">
        <f t="shared" si="72"/>
        <v>0</v>
      </c>
      <c r="W153" s="123"/>
      <c r="X153" s="35">
        <f t="shared" si="73"/>
        <v>0</v>
      </c>
      <c r="Y153" s="123"/>
      <c r="Z153" s="35">
        <f t="shared" si="74"/>
        <v>0</v>
      </c>
      <c r="AA153" s="123"/>
      <c r="AB153" s="35">
        <f t="shared" si="75"/>
        <v>0</v>
      </c>
      <c r="AC153" s="123"/>
      <c r="AD153" s="35">
        <f t="shared" si="76"/>
        <v>0</v>
      </c>
      <c r="AE153" s="123"/>
      <c r="AF153" s="35">
        <f t="shared" si="77"/>
        <v>0</v>
      </c>
      <c r="AH153" s="30">
        <f t="shared" si="80"/>
        <v>0.3</v>
      </c>
      <c r="AI153" s="32">
        <f t="shared" si="81"/>
        <v>15810</v>
      </c>
      <c r="AJ153" s="30">
        <f t="shared" si="79"/>
        <v>0</v>
      </c>
      <c r="AK153" s="30">
        <f t="shared" si="78"/>
        <v>0</v>
      </c>
    </row>
    <row r="154" spans="1:37" ht="18.75" x14ac:dyDescent="0.25">
      <c r="A154" s="6">
        <v>30</v>
      </c>
      <c r="B154" s="7" t="s">
        <v>116</v>
      </c>
      <c r="C154" s="8" t="s">
        <v>30</v>
      </c>
      <c r="D154" s="9">
        <v>56400</v>
      </c>
      <c r="E154" s="8"/>
      <c r="F154" s="10">
        <v>0.6</v>
      </c>
      <c r="G154" s="35">
        <f t="shared" si="63"/>
        <v>33840</v>
      </c>
      <c r="H154" s="9"/>
      <c r="I154" s="123"/>
      <c r="J154" s="35">
        <f t="shared" si="66"/>
        <v>0</v>
      </c>
      <c r="K154" s="123"/>
      <c r="L154" s="35">
        <f t="shared" si="67"/>
        <v>0</v>
      </c>
      <c r="M154" s="123">
        <v>0.6</v>
      </c>
      <c r="N154" s="35">
        <f t="shared" si="68"/>
        <v>33840</v>
      </c>
      <c r="O154" s="123"/>
      <c r="P154" s="35">
        <f t="shared" si="69"/>
        <v>0</v>
      </c>
      <c r="Q154" s="123"/>
      <c r="R154" s="35">
        <f t="shared" si="70"/>
        <v>0</v>
      </c>
      <c r="S154" s="123"/>
      <c r="T154" s="35">
        <f t="shared" si="71"/>
        <v>0</v>
      </c>
      <c r="U154" s="123"/>
      <c r="V154" s="35">
        <f t="shared" si="72"/>
        <v>0</v>
      </c>
      <c r="W154" s="123"/>
      <c r="X154" s="35">
        <f t="shared" si="73"/>
        <v>0</v>
      </c>
      <c r="Y154" s="123"/>
      <c r="Z154" s="35">
        <f t="shared" si="74"/>
        <v>0</v>
      </c>
      <c r="AA154" s="123"/>
      <c r="AB154" s="35">
        <f t="shared" si="75"/>
        <v>0</v>
      </c>
      <c r="AC154" s="123"/>
      <c r="AD154" s="35">
        <f t="shared" si="76"/>
        <v>0</v>
      </c>
      <c r="AE154" s="123"/>
      <c r="AF154" s="35">
        <f t="shared" si="77"/>
        <v>0</v>
      </c>
      <c r="AH154" s="30">
        <f t="shared" si="80"/>
        <v>0.6</v>
      </c>
      <c r="AI154" s="32">
        <f t="shared" si="81"/>
        <v>33840</v>
      </c>
      <c r="AJ154" s="30">
        <f t="shared" si="79"/>
        <v>0</v>
      </c>
      <c r="AK154" s="30">
        <f t="shared" si="78"/>
        <v>0</v>
      </c>
    </row>
    <row r="155" spans="1:37" ht="18.75" x14ac:dyDescent="0.25">
      <c r="A155" s="6">
        <v>36</v>
      </c>
      <c r="B155" s="7" t="s">
        <v>122</v>
      </c>
      <c r="C155" s="8" t="s">
        <v>32</v>
      </c>
      <c r="D155" s="9">
        <v>50</v>
      </c>
      <c r="E155" s="8"/>
      <c r="F155" s="10">
        <v>2316</v>
      </c>
      <c r="G155" s="35">
        <f t="shared" si="63"/>
        <v>115800</v>
      </c>
      <c r="H155" s="9"/>
      <c r="I155" s="123"/>
      <c r="J155" s="35">
        <f t="shared" si="66"/>
        <v>0</v>
      </c>
      <c r="K155" s="123"/>
      <c r="L155" s="35">
        <f t="shared" si="67"/>
        <v>0</v>
      </c>
      <c r="M155" s="123"/>
      <c r="N155" s="35">
        <f t="shared" si="68"/>
        <v>0</v>
      </c>
      <c r="O155" s="123">
        <v>795</v>
      </c>
      <c r="P155" s="35">
        <f t="shared" si="69"/>
        <v>39750</v>
      </c>
      <c r="Q155" s="123">
        <v>743</v>
      </c>
      <c r="R155" s="35">
        <f t="shared" si="70"/>
        <v>37150</v>
      </c>
      <c r="S155" s="123">
        <v>778</v>
      </c>
      <c r="T155" s="35">
        <f t="shared" si="71"/>
        <v>38900</v>
      </c>
      <c r="U155" s="123"/>
      <c r="V155" s="35">
        <f t="shared" si="72"/>
        <v>0</v>
      </c>
      <c r="W155" s="123"/>
      <c r="X155" s="35">
        <f t="shared" si="73"/>
        <v>0</v>
      </c>
      <c r="Y155" s="123"/>
      <c r="Z155" s="35">
        <f t="shared" si="74"/>
        <v>0</v>
      </c>
      <c r="AA155" s="123"/>
      <c r="AB155" s="35">
        <f t="shared" si="75"/>
        <v>0</v>
      </c>
      <c r="AC155" s="123"/>
      <c r="AD155" s="35">
        <f t="shared" si="76"/>
        <v>0</v>
      </c>
      <c r="AE155" s="123"/>
      <c r="AF155" s="35">
        <f t="shared" si="77"/>
        <v>0</v>
      </c>
      <c r="AH155" s="30">
        <f t="shared" si="80"/>
        <v>2316</v>
      </c>
      <c r="AI155" s="32">
        <f t="shared" si="81"/>
        <v>115800</v>
      </c>
      <c r="AJ155" s="30">
        <f t="shared" si="79"/>
        <v>0</v>
      </c>
      <c r="AK155" s="30">
        <f t="shared" si="78"/>
        <v>0</v>
      </c>
    </row>
    <row r="156" spans="1:37" ht="18.75" x14ac:dyDescent="0.25">
      <c r="A156" s="6">
        <v>37</v>
      </c>
      <c r="B156" s="18" t="s">
        <v>123</v>
      </c>
      <c r="C156" s="8" t="s">
        <v>36</v>
      </c>
      <c r="D156" s="9">
        <v>195</v>
      </c>
      <c r="E156" s="8"/>
      <c r="F156" s="10">
        <v>378</v>
      </c>
      <c r="G156" s="35">
        <f t="shared" si="63"/>
        <v>73710</v>
      </c>
      <c r="H156" s="9"/>
      <c r="I156" s="123"/>
      <c r="J156" s="35">
        <f t="shared" si="66"/>
        <v>0</v>
      </c>
      <c r="K156" s="123"/>
      <c r="L156" s="35">
        <f t="shared" si="67"/>
        <v>0</v>
      </c>
      <c r="M156" s="123"/>
      <c r="N156" s="35">
        <f t="shared" si="68"/>
        <v>0</v>
      </c>
      <c r="O156" s="123">
        <v>130</v>
      </c>
      <c r="P156" s="35">
        <f t="shared" si="69"/>
        <v>25350</v>
      </c>
      <c r="Q156" s="123">
        <v>130</v>
      </c>
      <c r="R156" s="35">
        <f t="shared" si="70"/>
        <v>25350</v>
      </c>
      <c r="S156" s="123">
        <v>118</v>
      </c>
      <c r="T156" s="35">
        <f t="shared" si="71"/>
        <v>23010</v>
      </c>
      <c r="U156" s="123"/>
      <c r="V156" s="35">
        <f t="shared" si="72"/>
        <v>0</v>
      </c>
      <c r="W156" s="123"/>
      <c r="X156" s="35">
        <f t="shared" si="73"/>
        <v>0</v>
      </c>
      <c r="Y156" s="123"/>
      <c r="Z156" s="35">
        <f t="shared" si="74"/>
        <v>0</v>
      </c>
      <c r="AA156" s="123"/>
      <c r="AB156" s="35">
        <f t="shared" si="75"/>
        <v>0</v>
      </c>
      <c r="AC156" s="123"/>
      <c r="AD156" s="35">
        <f t="shared" si="76"/>
        <v>0</v>
      </c>
      <c r="AE156" s="123"/>
      <c r="AF156" s="35">
        <f t="shared" si="77"/>
        <v>0</v>
      </c>
      <c r="AH156" s="30">
        <f t="shared" si="80"/>
        <v>378</v>
      </c>
      <c r="AI156" s="32">
        <f t="shared" si="81"/>
        <v>73710</v>
      </c>
      <c r="AJ156" s="30">
        <f t="shared" si="79"/>
        <v>0</v>
      </c>
      <c r="AK156" s="30">
        <f t="shared" si="78"/>
        <v>0</v>
      </c>
    </row>
    <row r="157" spans="1:37" ht="18.75" x14ac:dyDescent="0.25">
      <c r="A157" s="6">
        <v>38</v>
      </c>
      <c r="B157" s="7" t="s">
        <v>124</v>
      </c>
      <c r="C157" s="8" t="s">
        <v>32</v>
      </c>
      <c r="D157" s="9">
        <v>110</v>
      </c>
      <c r="E157" s="8"/>
      <c r="F157" s="10">
        <v>515</v>
      </c>
      <c r="G157" s="35">
        <f t="shared" si="63"/>
        <v>56650</v>
      </c>
      <c r="H157" s="9"/>
      <c r="I157" s="123"/>
      <c r="J157" s="35">
        <f t="shared" si="66"/>
        <v>0</v>
      </c>
      <c r="K157" s="123"/>
      <c r="L157" s="35">
        <f t="shared" si="67"/>
        <v>0</v>
      </c>
      <c r="M157" s="123"/>
      <c r="N157" s="35">
        <f t="shared" si="68"/>
        <v>0</v>
      </c>
      <c r="O157" s="123">
        <v>200</v>
      </c>
      <c r="P157" s="35">
        <f t="shared" si="69"/>
        <v>22000</v>
      </c>
      <c r="Q157" s="123">
        <v>200</v>
      </c>
      <c r="R157" s="35">
        <f t="shared" si="70"/>
        <v>22000</v>
      </c>
      <c r="S157" s="123">
        <v>115</v>
      </c>
      <c r="T157" s="35">
        <f t="shared" si="71"/>
        <v>12650</v>
      </c>
      <c r="U157" s="123"/>
      <c r="V157" s="35">
        <f t="shared" si="72"/>
        <v>0</v>
      </c>
      <c r="W157" s="123"/>
      <c r="X157" s="35">
        <f t="shared" si="73"/>
        <v>0</v>
      </c>
      <c r="Y157" s="123"/>
      <c r="Z157" s="35">
        <f t="shared" si="74"/>
        <v>0</v>
      </c>
      <c r="AA157" s="123"/>
      <c r="AB157" s="35">
        <f t="shared" si="75"/>
        <v>0</v>
      </c>
      <c r="AC157" s="123"/>
      <c r="AD157" s="35">
        <f t="shared" si="76"/>
        <v>0</v>
      </c>
      <c r="AE157" s="123"/>
      <c r="AF157" s="35">
        <f t="shared" si="77"/>
        <v>0</v>
      </c>
      <c r="AH157" s="30">
        <f t="shared" si="80"/>
        <v>515</v>
      </c>
      <c r="AI157" s="32">
        <f t="shared" si="81"/>
        <v>56650</v>
      </c>
      <c r="AJ157" s="30">
        <f t="shared" si="79"/>
        <v>0</v>
      </c>
      <c r="AK157" s="30">
        <f t="shared" si="78"/>
        <v>0</v>
      </c>
    </row>
    <row r="158" spans="1:37" ht="18.75" x14ac:dyDescent="0.25">
      <c r="A158" s="6">
        <v>41</v>
      </c>
      <c r="B158" s="7" t="s">
        <v>42</v>
      </c>
      <c r="C158" s="8" t="s">
        <v>36</v>
      </c>
      <c r="D158" s="20">
        <v>185</v>
      </c>
      <c r="E158" s="8"/>
      <c r="F158" s="10">
        <v>67</v>
      </c>
      <c r="G158" s="35">
        <f t="shared" si="63"/>
        <v>12395</v>
      </c>
      <c r="H158" s="9"/>
      <c r="I158" s="123"/>
      <c r="J158" s="35">
        <f t="shared" si="66"/>
        <v>0</v>
      </c>
      <c r="K158" s="123"/>
      <c r="L158" s="35">
        <f t="shared" si="67"/>
        <v>0</v>
      </c>
      <c r="M158" s="123"/>
      <c r="N158" s="35">
        <f t="shared" si="68"/>
        <v>0</v>
      </c>
      <c r="O158" s="123">
        <v>23</v>
      </c>
      <c r="P158" s="35">
        <f t="shared" si="69"/>
        <v>4255</v>
      </c>
      <c r="Q158" s="123">
        <v>23</v>
      </c>
      <c r="R158" s="35">
        <f t="shared" si="70"/>
        <v>4255</v>
      </c>
      <c r="S158" s="123">
        <v>21</v>
      </c>
      <c r="T158" s="35">
        <f t="shared" si="71"/>
        <v>3885</v>
      </c>
      <c r="U158" s="123"/>
      <c r="V158" s="35">
        <f t="shared" si="72"/>
        <v>0</v>
      </c>
      <c r="W158" s="123"/>
      <c r="X158" s="35">
        <f t="shared" si="73"/>
        <v>0</v>
      </c>
      <c r="Y158" s="123"/>
      <c r="Z158" s="35">
        <f t="shared" si="74"/>
        <v>0</v>
      </c>
      <c r="AA158" s="123"/>
      <c r="AB158" s="35">
        <f t="shared" si="75"/>
        <v>0</v>
      </c>
      <c r="AC158" s="123"/>
      <c r="AD158" s="35">
        <f t="shared" si="76"/>
        <v>0</v>
      </c>
      <c r="AE158" s="123"/>
      <c r="AF158" s="35">
        <f t="shared" si="77"/>
        <v>0</v>
      </c>
      <c r="AH158" s="30">
        <f t="shared" si="80"/>
        <v>67</v>
      </c>
      <c r="AI158" s="32">
        <f t="shared" si="81"/>
        <v>12395</v>
      </c>
      <c r="AJ158" s="30">
        <f t="shared" si="79"/>
        <v>0</v>
      </c>
      <c r="AK158" s="30">
        <f t="shared" si="78"/>
        <v>0</v>
      </c>
    </row>
    <row r="159" spans="1:37" ht="18.75" x14ac:dyDescent="0.25">
      <c r="A159" s="6">
        <v>44</v>
      </c>
      <c r="B159" s="7" t="s">
        <v>43</v>
      </c>
      <c r="C159" s="8" t="s">
        <v>36</v>
      </c>
      <c r="D159" s="20">
        <v>185</v>
      </c>
      <c r="E159" s="8"/>
      <c r="F159" s="10">
        <v>3324</v>
      </c>
      <c r="G159" s="35">
        <f t="shared" si="63"/>
        <v>614940</v>
      </c>
      <c r="H159" s="9"/>
      <c r="I159" s="123"/>
      <c r="J159" s="35">
        <f t="shared" si="66"/>
        <v>0</v>
      </c>
      <c r="K159" s="123"/>
      <c r="L159" s="35">
        <f t="shared" si="67"/>
        <v>0</v>
      </c>
      <c r="M159" s="123"/>
      <c r="N159" s="35">
        <f t="shared" si="68"/>
        <v>0</v>
      </c>
      <c r="O159" s="123">
        <v>1120</v>
      </c>
      <c r="P159" s="35">
        <f t="shared" si="69"/>
        <v>207200</v>
      </c>
      <c r="Q159" s="123">
        <v>1120</v>
      </c>
      <c r="R159" s="35">
        <f t="shared" si="70"/>
        <v>207200</v>
      </c>
      <c r="S159" s="123">
        <v>1084</v>
      </c>
      <c r="T159" s="35">
        <f t="shared" si="71"/>
        <v>200540</v>
      </c>
      <c r="U159" s="123"/>
      <c r="V159" s="35">
        <f t="shared" si="72"/>
        <v>0</v>
      </c>
      <c r="W159" s="123"/>
      <c r="X159" s="35">
        <f t="shared" si="73"/>
        <v>0</v>
      </c>
      <c r="Y159" s="123"/>
      <c r="Z159" s="35">
        <f t="shared" si="74"/>
        <v>0</v>
      </c>
      <c r="AA159" s="123"/>
      <c r="AB159" s="35">
        <f t="shared" si="75"/>
        <v>0</v>
      </c>
      <c r="AC159" s="123"/>
      <c r="AD159" s="35">
        <f t="shared" si="76"/>
        <v>0</v>
      </c>
      <c r="AE159" s="123"/>
      <c r="AF159" s="35">
        <f t="shared" si="77"/>
        <v>0</v>
      </c>
      <c r="AH159" s="30">
        <f t="shared" si="80"/>
        <v>3324</v>
      </c>
      <c r="AI159" s="32">
        <f t="shared" si="81"/>
        <v>614940</v>
      </c>
      <c r="AJ159" s="30">
        <f t="shared" si="79"/>
        <v>0</v>
      </c>
      <c r="AK159" s="30">
        <f t="shared" si="78"/>
        <v>0</v>
      </c>
    </row>
    <row r="160" spans="1:37" ht="18.75" x14ac:dyDescent="0.25">
      <c r="A160" s="6">
        <v>45</v>
      </c>
      <c r="B160" s="7" t="s">
        <v>44</v>
      </c>
      <c r="C160" s="8" t="s">
        <v>32</v>
      </c>
      <c r="D160" s="20">
        <v>7.25</v>
      </c>
      <c r="E160" s="8"/>
      <c r="F160" s="10">
        <v>2316</v>
      </c>
      <c r="G160" s="35">
        <f t="shared" si="63"/>
        <v>16791</v>
      </c>
      <c r="H160" s="9"/>
      <c r="I160" s="123"/>
      <c r="J160" s="35">
        <f t="shared" si="66"/>
        <v>0</v>
      </c>
      <c r="K160" s="123"/>
      <c r="L160" s="35">
        <f t="shared" si="67"/>
        <v>0</v>
      </c>
      <c r="M160" s="123"/>
      <c r="N160" s="35">
        <f t="shared" si="68"/>
        <v>0</v>
      </c>
      <c r="O160" s="123">
        <v>900</v>
      </c>
      <c r="P160" s="35">
        <f t="shared" si="69"/>
        <v>6525</v>
      </c>
      <c r="Q160" s="123">
        <v>900</v>
      </c>
      <c r="R160" s="35">
        <f t="shared" si="70"/>
        <v>6525</v>
      </c>
      <c r="S160" s="123">
        <v>516</v>
      </c>
      <c r="T160" s="35">
        <f t="shared" si="71"/>
        <v>3741</v>
      </c>
      <c r="U160" s="123"/>
      <c r="V160" s="35">
        <f t="shared" si="72"/>
        <v>0</v>
      </c>
      <c r="W160" s="123"/>
      <c r="X160" s="35">
        <f t="shared" si="73"/>
        <v>0</v>
      </c>
      <c r="Y160" s="123"/>
      <c r="Z160" s="35">
        <f t="shared" si="74"/>
        <v>0</v>
      </c>
      <c r="AA160" s="123"/>
      <c r="AB160" s="35">
        <f t="shared" si="75"/>
        <v>0</v>
      </c>
      <c r="AC160" s="123"/>
      <c r="AD160" s="35">
        <f t="shared" si="76"/>
        <v>0</v>
      </c>
      <c r="AE160" s="123"/>
      <c r="AF160" s="35">
        <f t="shared" si="77"/>
        <v>0</v>
      </c>
      <c r="AH160" s="30">
        <f t="shared" si="80"/>
        <v>2316</v>
      </c>
      <c r="AI160" s="32">
        <f t="shared" si="81"/>
        <v>16791</v>
      </c>
      <c r="AJ160" s="30">
        <f t="shared" si="79"/>
        <v>0</v>
      </c>
      <c r="AK160" s="30">
        <f t="shared" si="78"/>
        <v>0</v>
      </c>
    </row>
    <row r="161" spans="1:37" ht="37.5" x14ac:dyDescent="0.25">
      <c r="A161" s="6">
        <v>46</v>
      </c>
      <c r="B161" s="7" t="s">
        <v>129</v>
      </c>
      <c r="C161" s="8" t="s">
        <v>32</v>
      </c>
      <c r="D161" s="20">
        <v>135</v>
      </c>
      <c r="E161" s="8"/>
      <c r="F161" s="10">
        <v>386</v>
      </c>
      <c r="G161" s="35">
        <f t="shared" si="63"/>
        <v>52110</v>
      </c>
      <c r="H161" s="9"/>
      <c r="I161" s="123"/>
      <c r="J161" s="35">
        <f t="shared" si="66"/>
        <v>0</v>
      </c>
      <c r="K161" s="123"/>
      <c r="L161" s="35">
        <f t="shared" si="67"/>
        <v>0</v>
      </c>
      <c r="M161" s="123"/>
      <c r="N161" s="35">
        <f t="shared" si="68"/>
        <v>0</v>
      </c>
      <c r="O161" s="123">
        <v>140</v>
      </c>
      <c r="P161" s="35">
        <f t="shared" si="69"/>
        <v>18900</v>
      </c>
      <c r="Q161" s="123">
        <v>140</v>
      </c>
      <c r="R161" s="35">
        <f t="shared" si="70"/>
        <v>18900</v>
      </c>
      <c r="S161" s="123">
        <v>106</v>
      </c>
      <c r="T161" s="35">
        <f t="shared" si="71"/>
        <v>14310</v>
      </c>
      <c r="U161" s="123"/>
      <c r="V161" s="35">
        <f t="shared" si="72"/>
        <v>0</v>
      </c>
      <c r="W161" s="123"/>
      <c r="X161" s="35">
        <f t="shared" si="73"/>
        <v>0</v>
      </c>
      <c r="Y161" s="123"/>
      <c r="Z161" s="35">
        <f t="shared" si="74"/>
        <v>0</v>
      </c>
      <c r="AA161" s="123"/>
      <c r="AB161" s="35">
        <f t="shared" si="75"/>
        <v>0</v>
      </c>
      <c r="AC161" s="123"/>
      <c r="AD161" s="35">
        <f t="shared" si="76"/>
        <v>0</v>
      </c>
      <c r="AE161" s="123"/>
      <c r="AF161" s="35">
        <f t="shared" si="77"/>
        <v>0</v>
      </c>
      <c r="AH161" s="30">
        <f t="shared" si="80"/>
        <v>386</v>
      </c>
      <c r="AI161" s="32">
        <f t="shared" si="81"/>
        <v>52110</v>
      </c>
      <c r="AJ161" s="30">
        <f t="shared" si="79"/>
        <v>0</v>
      </c>
      <c r="AK161" s="30">
        <f t="shared" si="78"/>
        <v>0</v>
      </c>
    </row>
    <row r="162" spans="1:37" ht="18.75" x14ac:dyDescent="0.25">
      <c r="A162" s="6">
        <v>47</v>
      </c>
      <c r="B162" s="7" t="s">
        <v>130</v>
      </c>
      <c r="C162" s="8" t="s">
        <v>32</v>
      </c>
      <c r="D162" s="20">
        <v>380</v>
      </c>
      <c r="E162" s="8"/>
      <c r="F162" s="10">
        <v>257</v>
      </c>
      <c r="G162" s="35">
        <f t="shared" si="63"/>
        <v>97660</v>
      </c>
      <c r="H162" s="9"/>
      <c r="I162" s="123"/>
      <c r="J162" s="35">
        <f t="shared" si="66"/>
        <v>0</v>
      </c>
      <c r="K162" s="123"/>
      <c r="L162" s="35">
        <f t="shared" si="67"/>
        <v>0</v>
      </c>
      <c r="M162" s="123"/>
      <c r="N162" s="35">
        <f t="shared" si="68"/>
        <v>0</v>
      </c>
      <c r="O162" s="123">
        <v>100</v>
      </c>
      <c r="P162" s="35">
        <f t="shared" si="69"/>
        <v>38000</v>
      </c>
      <c r="Q162" s="123">
        <v>100</v>
      </c>
      <c r="R162" s="35">
        <f t="shared" si="70"/>
        <v>38000</v>
      </c>
      <c r="S162" s="123">
        <v>57</v>
      </c>
      <c r="T162" s="35">
        <f t="shared" si="71"/>
        <v>21660</v>
      </c>
      <c r="U162" s="123"/>
      <c r="V162" s="35">
        <f t="shared" si="72"/>
        <v>0</v>
      </c>
      <c r="W162" s="123"/>
      <c r="X162" s="35">
        <f t="shared" si="73"/>
        <v>0</v>
      </c>
      <c r="Y162" s="123"/>
      <c r="Z162" s="35">
        <f t="shared" si="74"/>
        <v>0</v>
      </c>
      <c r="AA162" s="123"/>
      <c r="AB162" s="35">
        <f t="shared" si="75"/>
        <v>0</v>
      </c>
      <c r="AC162" s="123"/>
      <c r="AD162" s="35">
        <f t="shared" si="76"/>
        <v>0</v>
      </c>
      <c r="AE162" s="123"/>
      <c r="AF162" s="35">
        <f t="shared" si="77"/>
        <v>0</v>
      </c>
      <c r="AH162" s="30">
        <f t="shared" si="80"/>
        <v>257</v>
      </c>
      <c r="AI162" s="32">
        <f t="shared" si="81"/>
        <v>97660</v>
      </c>
      <c r="AJ162" s="30">
        <f t="shared" si="79"/>
        <v>0</v>
      </c>
      <c r="AK162" s="30">
        <f t="shared" si="78"/>
        <v>0</v>
      </c>
    </row>
    <row r="163" spans="1:37" ht="18.75" x14ac:dyDescent="0.25">
      <c r="A163" s="6">
        <v>48</v>
      </c>
      <c r="B163" s="7" t="s">
        <v>131</v>
      </c>
      <c r="C163" s="8" t="s">
        <v>32</v>
      </c>
      <c r="D163" s="20">
        <v>340</v>
      </c>
      <c r="E163" s="8"/>
      <c r="F163" s="10">
        <v>1158</v>
      </c>
      <c r="G163" s="35">
        <f t="shared" si="63"/>
        <v>393720</v>
      </c>
      <c r="H163" s="9"/>
      <c r="I163" s="123"/>
      <c r="J163" s="35">
        <f t="shared" si="66"/>
        <v>0</v>
      </c>
      <c r="K163" s="123"/>
      <c r="L163" s="35">
        <f t="shared" si="67"/>
        <v>0</v>
      </c>
      <c r="M163" s="123"/>
      <c r="N163" s="35">
        <f t="shared" si="68"/>
        <v>0</v>
      </c>
      <c r="O163" s="123">
        <v>400</v>
      </c>
      <c r="P163" s="35">
        <f t="shared" si="69"/>
        <v>136000</v>
      </c>
      <c r="Q163" s="123">
        <v>400</v>
      </c>
      <c r="R163" s="35">
        <f t="shared" si="70"/>
        <v>136000</v>
      </c>
      <c r="S163" s="123">
        <v>358</v>
      </c>
      <c r="T163" s="35">
        <f t="shared" si="71"/>
        <v>121720</v>
      </c>
      <c r="U163" s="123"/>
      <c r="V163" s="35">
        <f t="shared" si="72"/>
        <v>0</v>
      </c>
      <c r="W163" s="123"/>
      <c r="X163" s="35">
        <f t="shared" si="73"/>
        <v>0</v>
      </c>
      <c r="Y163" s="123"/>
      <c r="Z163" s="35">
        <f t="shared" si="74"/>
        <v>0</v>
      </c>
      <c r="AA163" s="123"/>
      <c r="AB163" s="35">
        <f t="shared" si="75"/>
        <v>0</v>
      </c>
      <c r="AC163" s="123"/>
      <c r="AD163" s="35">
        <f t="shared" si="76"/>
        <v>0</v>
      </c>
      <c r="AE163" s="123"/>
      <c r="AF163" s="35">
        <f t="shared" si="77"/>
        <v>0</v>
      </c>
      <c r="AH163" s="30">
        <f t="shared" si="80"/>
        <v>1158</v>
      </c>
      <c r="AI163" s="32">
        <f t="shared" si="81"/>
        <v>393720</v>
      </c>
      <c r="AJ163" s="30">
        <f t="shared" si="79"/>
        <v>0</v>
      </c>
      <c r="AK163" s="30">
        <f t="shared" si="78"/>
        <v>0</v>
      </c>
    </row>
    <row r="164" spans="1:37" ht="18.75" x14ac:dyDescent="0.25">
      <c r="A164" s="6">
        <v>50</v>
      </c>
      <c r="B164" s="21" t="s">
        <v>134</v>
      </c>
      <c r="C164" s="8" t="s">
        <v>29</v>
      </c>
      <c r="D164" s="20">
        <v>14000</v>
      </c>
      <c r="E164" s="8"/>
      <c r="F164" s="10">
        <v>15.7</v>
      </c>
      <c r="G164" s="35">
        <f t="shared" si="63"/>
        <v>219800</v>
      </c>
      <c r="H164" s="9" t="s">
        <v>133</v>
      </c>
      <c r="I164" s="123"/>
      <c r="J164" s="35">
        <f t="shared" si="66"/>
        <v>0</v>
      </c>
      <c r="K164" s="123"/>
      <c r="L164" s="35">
        <f t="shared" si="67"/>
        <v>0</v>
      </c>
      <c r="M164" s="123">
        <v>3.45</v>
      </c>
      <c r="N164" s="35">
        <f t="shared" si="68"/>
        <v>48300</v>
      </c>
      <c r="O164" s="123">
        <v>4.24</v>
      </c>
      <c r="P164" s="35">
        <f t="shared" si="69"/>
        <v>59360</v>
      </c>
      <c r="Q164" s="123">
        <v>4.71</v>
      </c>
      <c r="R164" s="35">
        <f t="shared" si="70"/>
        <v>65940</v>
      </c>
      <c r="S164" s="123">
        <v>3.3</v>
      </c>
      <c r="T164" s="35">
        <f t="shared" si="71"/>
        <v>46200</v>
      </c>
      <c r="U164" s="123"/>
      <c r="V164" s="35">
        <f t="shared" si="72"/>
        <v>0</v>
      </c>
      <c r="W164" s="123"/>
      <c r="X164" s="35">
        <f t="shared" si="73"/>
        <v>0</v>
      </c>
      <c r="Y164" s="123"/>
      <c r="Z164" s="35">
        <f t="shared" si="74"/>
        <v>0</v>
      </c>
      <c r="AA164" s="123"/>
      <c r="AB164" s="35">
        <f t="shared" si="75"/>
        <v>0</v>
      </c>
      <c r="AC164" s="123"/>
      <c r="AD164" s="35">
        <f t="shared" si="76"/>
        <v>0</v>
      </c>
      <c r="AE164" s="123"/>
      <c r="AF164" s="35">
        <f t="shared" si="77"/>
        <v>0</v>
      </c>
      <c r="AH164" s="30">
        <f t="shared" si="80"/>
        <v>15.7</v>
      </c>
      <c r="AI164" s="32">
        <f t="shared" si="81"/>
        <v>219800</v>
      </c>
      <c r="AJ164" s="30">
        <f t="shared" si="79"/>
        <v>0</v>
      </c>
      <c r="AK164" s="30">
        <f t="shared" si="78"/>
        <v>0</v>
      </c>
    </row>
    <row r="165" spans="1:37" ht="18.75" x14ac:dyDescent="0.25">
      <c r="A165" s="6">
        <v>51</v>
      </c>
      <c r="B165" s="21" t="s">
        <v>135</v>
      </c>
      <c r="C165" s="8" t="s">
        <v>29</v>
      </c>
      <c r="D165" s="20">
        <v>14000</v>
      </c>
      <c r="E165" s="8"/>
      <c r="F165" s="10">
        <v>7.9</v>
      </c>
      <c r="G165" s="35">
        <f t="shared" si="63"/>
        <v>110600</v>
      </c>
      <c r="H165" s="9" t="s">
        <v>133</v>
      </c>
      <c r="I165" s="123"/>
      <c r="J165" s="35">
        <f t="shared" si="66"/>
        <v>0</v>
      </c>
      <c r="K165" s="123"/>
      <c r="L165" s="35">
        <f t="shared" si="67"/>
        <v>0</v>
      </c>
      <c r="M165" s="123">
        <v>1.73</v>
      </c>
      <c r="N165" s="35">
        <f t="shared" si="68"/>
        <v>24220</v>
      </c>
      <c r="O165" s="123">
        <v>2.2599999999999998</v>
      </c>
      <c r="P165" s="35">
        <f t="shared" si="69"/>
        <v>31639.999999999996</v>
      </c>
      <c r="Q165" s="123">
        <v>2.2599999999999998</v>
      </c>
      <c r="R165" s="35">
        <f t="shared" si="70"/>
        <v>31639.999999999996</v>
      </c>
      <c r="S165" s="123">
        <v>1.65</v>
      </c>
      <c r="T165" s="35">
        <f t="shared" si="71"/>
        <v>23100</v>
      </c>
      <c r="U165" s="123"/>
      <c r="V165" s="35">
        <f t="shared" si="72"/>
        <v>0</v>
      </c>
      <c r="W165" s="123"/>
      <c r="X165" s="35">
        <f t="shared" si="73"/>
        <v>0</v>
      </c>
      <c r="Y165" s="123"/>
      <c r="Z165" s="35">
        <f t="shared" si="74"/>
        <v>0</v>
      </c>
      <c r="AA165" s="123"/>
      <c r="AB165" s="35">
        <f t="shared" si="75"/>
        <v>0</v>
      </c>
      <c r="AC165" s="123"/>
      <c r="AD165" s="35">
        <f t="shared" si="76"/>
        <v>0</v>
      </c>
      <c r="AE165" s="123"/>
      <c r="AF165" s="35">
        <f t="shared" si="77"/>
        <v>0</v>
      </c>
      <c r="AH165" s="30">
        <f t="shared" si="80"/>
        <v>7.9</v>
      </c>
      <c r="AI165" s="32">
        <f t="shared" si="81"/>
        <v>110600</v>
      </c>
      <c r="AJ165" s="30">
        <f t="shared" si="79"/>
        <v>0</v>
      </c>
      <c r="AK165" s="30">
        <f t="shared" si="78"/>
        <v>0</v>
      </c>
    </row>
    <row r="166" spans="1:37" ht="18.75" x14ac:dyDescent="0.25">
      <c r="A166" s="6">
        <v>52</v>
      </c>
      <c r="B166" s="7" t="s">
        <v>136</v>
      </c>
      <c r="C166" s="8" t="s">
        <v>29</v>
      </c>
      <c r="D166" s="20">
        <v>12075</v>
      </c>
      <c r="E166" s="8"/>
      <c r="F166" s="10">
        <v>25.12</v>
      </c>
      <c r="G166" s="35">
        <f t="shared" si="63"/>
        <v>303324</v>
      </c>
      <c r="H166" s="9" t="s">
        <v>133</v>
      </c>
      <c r="I166" s="123"/>
      <c r="J166" s="35">
        <f t="shared" si="66"/>
        <v>0</v>
      </c>
      <c r="K166" s="123"/>
      <c r="L166" s="35">
        <f t="shared" si="67"/>
        <v>0</v>
      </c>
      <c r="M166" s="123">
        <v>5.53</v>
      </c>
      <c r="N166" s="35">
        <f t="shared" si="68"/>
        <v>66774.75</v>
      </c>
      <c r="O166" s="123">
        <v>6.78</v>
      </c>
      <c r="P166" s="35">
        <f t="shared" si="69"/>
        <v>81868.5</v>
      </c>
      <c r="Q166" s="123">
        <v>7.54</v>
      </c>
      <c r="R166" s="35">
        <f t="shared" si="70"/>
        <v>91045.5</v>
      </c>
      <c r="S166" s="123">
        <v>5.27</v>
      </c>
      <c r="T166" s="35">
        <f t="shared" si="71"/>
        <v>63635.249999999993</v>
      </c>
      <c r="U166" s="123"/>
      <c r="V166" s="35">
        <f t="shared" si="72"/>
        <v>0</v>
      </c>
      <c r="W166" s="123"/>
      <c r="X166" s="35">
        <f t="shared" si="73"/>
        <v>0</v>
      </c>
      <c r="Y166" s="123"/>
      <c r="Z166" s="35">
        <f t="shared" si="74"/>
        <v>0</v>
      </c>
      <c r="AA166" s="123"/>
      <c r="AB166" s="35">
        <f t="shared" si="75"/>
        <v>0</v>
      </c>
      <c r="AC166" s="123"/>
      <c r="AD166" s="35">
        <f t="shared" si="76"/>
        <v>0</v>
      </c>
      <c r="AE166" s="123"/>
      <c r="AF166" s="35">
        <f t="shared" si="77"/>
        <v>0</v>
      </c>
      <c r="AH166" s="30">
        <f t="shared" si="80"/>
        <v>25.12</v>
      </c>
      <c r="AI166" s="32">
        <f t="shared" si="81"/>
        <v>303324</v>
      </c>
      <c r="AJ166" s="30">
        <f t="shared" si="79"/>
        <v>0</v>
      </c>
      <c r="AK166" s="30">
        <f t="shared" si="78"/>
        <v>0</v>
      </c>
    </row>
    <row r="167" spans="1:37" ht="18.75" x14ac:dyDescent="0.25">
      <c r="A167" s="6">
        <v>57</v>
      </c>
      <c r="B167" s="7" t="s">
        <v>141</v>
      </c>
      <c r="C167" s="8" t="s">
        <v>29</v>
      </c>
      <c r="D167" s="20">
        <v>5400</v>
      </c>
      <c r="E167" s="8"/>
      <c r="F167" s="10">
        <v>19</v>
      </c>
      <c r="G167" s="35">
        <f t="shared" si="63"/>
        <v>102600</v>
      </c>
      <c r="H167" s="9"/>
      <c r="I167" s="123"/>
      <c r="J167" s="35">
        <f t="shared" si="66"/>
        <v>0</v>
      </c>
      <c r="K167" s="123"/>
      <c r="L167" s="35">
        <f t="shared" si="67"/>
        <v>0</v>
      </c>
      <c r="M167" s="123"/>
      <c r="N167" s="35">
        <f t="shared" si="68"/>
        <v>0</v>
      </c>
      <c r="O167" s="123"/>
      <c r="P167" s="35">
        <f t="shared" si="69"/>
        <v>0</v>
      </c>
      <c r="Q167" s="123"/>
      <c r="R167" s="35">
        <f t="shared" si="70"/>
        <v>0</v>
      </c>
      <c r="S167" s="123"/>
      <c r="T167" s="35">
        <f t="shared" si="71"/>
        <v>0</v>
      </c>
      <c r="U167" s="123">
        <v>14.7</v>
      </c>
      <c r="V167" s="35">
        <f t="shared" si="72"/>
        <v>79380</v>
      </c>
      <c r="W167" s="123">
        <v>4.3</v>
      </c>
      <c r="X167" s="35">
        <f t="shared" si="73"/>
        <v>23220</v>
      </c>
      <c r="Y167" s="123"/>
      <c r="Z167" s="35">
        <f t="shared" si="74"/>
        <v>0</v>
      </c>
      <c r="AA167" s="123"/>
      <c r="AB167" s="35">
        <f t="shared" si="75"/>
        <v>0</v>
      </c>
      <c r="AC167" s="123"/>
      <c r="AD167" s="35">
        <f t="shared" si="76"/>
        <v>0</v>
      </c>
      <c r="AE167" s="123"/>
      <c r="AF167" s="35">
        <f t="shared" si="77"/>
        <v>0</v>
      </c>
      <c r="AH167" s="30">
        <f t="shared" si="80"/>
        <v>19</v>
      </c>
      <c r="AI167" s="32">
        <f t="shared" si="81"/>
        <v>102600</v>
      </c>
      <c r="AJ167" s="30">
        <f t="shared" si="79"/>
        <v>0</v>
      </c>
      <c r="AK167" s="30">
        <f t="shared" si="78"/>
        <v>0</v>
      </c>
    </row>
    <row r="168" spans="1:37" ht="18.75" x14ac:dyDescent="0.25">
      <c r="A168" s="6">
        <v>58</v>
      </c>
      <c r="B168" s="7" t="s">
        <v>142</v>
      </c>
      <c r="C168" s="8" t="s">
        <v>29</v>
      </c>
      <c r="D168" s="20">
        <v>5500</v>
      </c>
      <c r="E168" s="8"/>
      <c r="F168" s="10">
        <v>150</v>
      </c>
      <c r="G168" s="35">
        <f t="shared" si="63"/>
        <v>825000</v>
      </c>
      <c r="H168" s="9"/>
      <c r="I168" s="123"/>
      <c r="J168" s="35">
        <f t="shared" si="66"/>
        <v>0</v>
      </c>
      <c r="K168" s="123"/>
      <c r="L168" s="35">
        <f t="shared" si="67"/>
        <v>0</v>
      </c>
      <c r="M168" s="123">
        <v>20</v>
      </c>
      <c r="N168" s="35">
        <f t="shared" si="68"/>
        <v>110000</v>
      </c>
      <c r="O168" s="123">
        <v>40</v>
      </c>
      <c r="P168" s="35">
        <f t="shared" si="69"/>
        <v>220000</v>
      </c>
      <c r="Q168" s="123">
        <v>40</v>
      </c>
      <c r="R168" s="35">
        <f t="shared" si="70"/>
        <v>220000</v>
      </c>
      <c r="S168" s="123">
        <v>50</v>
      </c>
      <c r="T168" s="35">
        <f t="shared" si="71"/>
        <v>275000</v>
      </c>
      <c r="U168" s="123"/>
      <c r="V168" s="35">
        <f t="shared" si="72"/>
        <v>0</v>
      </c>
      <c r="W168" s="123"/>
      <c r="X168" s="35">
        <f t="shared" si="73"/>
        <v>0</v>
      </c>
      <c r="Y168" s="123"/>
      <c r="Z168" s="35">
        <f t="shared" si="74"/>
        <v>0</v>
      </c>
      <c r="AA168" s="123"/>
      <c r="AB168" s="35">
        <f t="shared" si="75"/>
        <v>0</v>
      </c>
      <c r="AC168" s="123"/>
      <c r="AD168" s="35">
        <f t="shared" si="76"/>
        <v>0</v>
      </c>
      <c r="AE168" s="123"/>
      <c r="AF168" s="35">
        <f t="shared" si="77"/>
        <v>0</v>
      </c>
      <c r="AH168" s="30">
        <f t="shared" si="80"/>
        <v>150</v>
      </c>
      <c r="AI168" s="32">
        <f t="shared" si="81"/>
        <v>825000</v>
      </c>
      <c r="AJ168" s="30">
        <f t="shared" si="79"/>
        <v>0</v>
      </c>
      <c r="AK168" s="30">
        <f t="shared" si="78"/>
        <v>0</v>
      </c>
    </row>
    <row r="169" spans="1:37" ht="18.75" x14ac:dyDescent="0.25">
      <c r="A169" s="6">
        <v>59</v>
      </c>
      <c r="B169" s="7" t="s">
        <v>143</v>
      </c>
      <c r="C169" s="8" t="s">
        <v>29</v>
      </c>
      <c r="D169" s="20">
        <v>5400</v>
      </c>
      <c r="E169" s="8"/>
      <c r="F169" s="10">
        <v>200</v>
      </c>
      <c r="G169" s="35">
        <f t="shared" si="63"/>
        <v>1080000</v>
      </c>
      <c r="H169" s="9"/>
      <c r="I169" s="123"/>
      <c r="J169" s="35">
        <f t="shared" si="66"/>
        <v>0</v>
      </c>
      <c r="K169" s="123"/>
      <c r="L169" s="35">
        <f t="shared" si="67"/>
        <v>0</v>
      </c>
      <c r="M169" s="123">
        <v>20</v>
      </c>
      <c r="N169" s="35">
        <f t="shared" si="68"/>
        <v>108000</v>
      </c>
      <c r="O169" s="123">
        <v>40</v>
      </c>
      <c r="P169" s="35">
        <f t="shared" si="69"/>
        <v>216000</v>
      </c>
      <c r="Q169" s="123">
        <v>70</v>
      </c>
      <c r="R169" s="35">
        <f t="shared" si="70"/>
        <v>378000</v>
      </c>
      <c r="S169" s="123">
        <v>70</v>
      </c>
      <c r="T169" s="35">
        <f t="shared" si="71"/>
        <v>378000</v>
      </c>
      <c r="U169" s="123"/>
      <c r="V169" s="35">
        <f t="shared" si="72"/>
        <v>0</v>
      </c>
      <c r="W169" s="123"/>
      <c r="X169" s="35">
        <f t="shared" si="73"/>
        <v>0</v>
      </c>
      <c r="Y169" s="123"/>
      <c r="Z169" s="35">
        <f t="shared" si="74"/>
        <v>0</v>
      </c>
      <c r="AA169" s="123"/>
      <c r="AB169" s="35">
        <f t="shared" si="75"/>
        <v>0</v>
      </c>
      <c r="AC169" s="123"/>
      <c r="AD169" s="35">
        <f t="shared" si="76"/>
        <v>0</v>
      </c>
      <c r="AE169" s="123"/>
      <c r="AF169" s="35">
        <f t="shared" si="77"/>
        <v>0</v>
      </c>
      <c r="AH169" s="30">
        <f t="shared" si="80"/>
        <v>200</v>
      </c>
      <c r="AI169" s="32">
        <f t="shared" si="81"/>
        <v>1080000</v>
      </c>
      <c r="AJ169" s="30">
        <f t="shared" si="79"/>
        <v>0</v>
      </c>
      <c r="AK169" s="30">
        <f t="shared" si="78"/>
        <v>0</v>
      </c>
    </row>
    <row r="170" spans="1:37" ht="18.75" x14ac:dyDescent="0.25">
      <c r="A170" s="6">
        <v>60</v>
      </c>
      <c r="B170" s="7" t="s">
        <v>144</v>
      </c>
      <c r="C170" s="8" t="s">
        <v>29</v>
      </c>
      <c r="D170" s="20">
        <v>4500</v>
      </c>
      <c r="E170" s="8"/>
      <c r="F170" s="10">
        <v>202.51</v>
      </c>
      <c r="G170" s="35">
        <f t="shared" si="63"/>
        <v>911295</v>
      </c>
      <c r="H170" s="9"/>
      <c r="I170" s="123"/>
      <c r="J170" s="35">
        <f t="shared" si="66"/>
        <v>0</v>
      </c>
      <c r="K170" s="123"/>
      <c r="L170" s="35">
        <f t="shared" si="67"/>
        <v>0</v>
      </c>
      <c r="M170" s="123">
        <v>44.55</v>
      </c>
      <c r="N170" s="35">
        <f t="shared" si="68"/>
        <v>200475</v>
      </c>
      <c r="O170" s="123">
        <v>54.68</v>
      </c>
      <c r="P170" s="35">
        <f t="shared" si="69"/>
        <v>246060</v>
      </c>
      <c r="Q170" s="123">
        <v>60.75</v>
      </c>
      <c r="R170" s="35">
        <f t="shared" si="70"/>
        <v>273375</v>
      </c>
      <c r="S170" s="123">
        <v>42.53</v>
      </c>
      <c r="T170" s="35">
        <f t="shared" si="71"/>
        <v>191385</v>
      </c>
      <c r="U170" s="123"/>
      <c r="V170" s="35">
        <f t="shared" si="72"/>
        <v>0</v>
      </c>
      <c r="W170" s="123"/>
      <c r="X170" s="35">
        <f t="shared" si="73"/>
        <v>0</v>
      </c>
      <c r="Y170" s="123"/>
      <c r="Z170" s="35">
        <f t="shared" si="74"/>
        <v>0</v>
      </c>
      <c r="AA170" s="123"/>
      <c r="AB170" s="35">
        <f t="shared" si="75"/>
        <v>0</v>
      </c>
      <c r="AC170" s="123"/>
      <c r="AD170" s="35">
        <f t="shared" si="76"/>
        <v>0</v>
      </c>
      <c r="AE170" s="123"/>
      <c r="AF170" s="35">
        <f t="shared" si="77"/>
        <v>0</v>
      </c>
      <c r="AH170" s="30">
        <f t="shared" si="80"/>
        <v>202.51</v>
      </c>
      <c r="AI170" s="32">
        <f t="shared" si="81"/>
        <v>911295</v>
      </c>
      <c r="AJ170" s="30">
        <f t="shared" si="79"/>
        <v>0</v>
      </c>
      <c r="AK170" s="30">
        <f t="shared" si="78"/>
        <v>0</v>
      </c>
    </row>
    <row r="171" spans="1:37" ht="18.75" x14ac:dyDescent="0.25">
      <c r="A171" s="6">
        <v>61</v>
      </c>
      <c r="B171" s="7" t="s">
        <v>145</v>
      </c>
      <c r="C171" s="8" t="s">
        <v>29</v>
      </c>
      <c r="D171" s="20">
        <v>1093</v>
      </c>
      <c r="E171" s="8"/>
      <c r="F171" s="10">
        <v>80</v>
      </c>
      <c r="G171" s="35">
        <f t="shared" si="63"/>
        <v>87440</v>
      </c>
      <c r="H171" s="9" t="s">
        <v>146</v>
      </c>
      <c r="I171" s="123"/>
      <c r="J171" s="35">
        <f t="shared" si="66"/>
        <v>0</v>
      </c>
      <c r="K171" s="123"/>
      <c r="L171" s="35">
        <f t="shared" si="67"/>
        <v>0</v>
      </c>
      <c r="M171" s="123">
        <v>20</v>
      </c>
      <c r="N171" s="35">
        <f t="shared" si="68"/>
        <v>21860</v>
      </c>
      <c r="O171" s="123">
        <v>20</v>
      </c>
      <c r="P171" s="35">
        <f t="shared" si="69"/>
        <v>21860</v>
      </c>
      <c r="Q171" s="123">
        <v>20</v>
      </c>
      <c r="R171" s="35">
        <f t="shared" si="70"/>
        <v>21860</v>
      </c>
      <c r="S171" s="123">
        <v>20</v>
      </c>
      <c r="T171" s="35">
        <f t="shared" si="71"/>
        <v>21860</v>
      </c>
      <c r="U171" s="123"/>
      <c r="V171" s="35">
        <f t="shared" si="72"/>
        <v>0</v>
      </c>
      <c r="W171" s="123"/>
      <c r="X171" s="35">
        <f t="shared" si="73"/>
        <v>0</v>
      </c>
      <c r="Y171" s="123"/>
      <c r="Z171" s="35">
        <f t="shared" si="74"/>
        <v>0</v>
      </c>
      <c r="AA171" s="123"/>
      <c r="AB171" s="35">
        <f t="shared" si="75"/>
        <v>0</v>
      </c>
      <c r="AC171" s="123"/>
      <c r="AD171" s="35">
        <f t="shared" si="76"/>
        <v>0</v>
      </c>
      <c r="AE171" s="123"/>
      <c r="AF171" s="35">
        <f t="shared" si="77"/>
        <v>0</v>
      </c>
      <c r="AH171" s="30">
        <f t="shared" si="80"/>
        <v>80</v>
      </c>
      <c r="AI171" s="32">
        <f t="shared" si="81"/>
        <v>87440</v>
      </c>
      <c r="AJ171" s="30">
        <f t="shared" si="79"/>
        <v>0</v>
      </c>
      <c r="AK171" s="30">
        <f t="shared" si="78"/>
        <v>0</v>
      </c>
    </row>
    <row r="172" spans="1:37" ht="18.75" x14ac:dyDescent="0.25">
      <c r="A172" s="6">
        <v>63</v>
      </c>
      <c r="B172" s="21" t="s">
        <v>37</v>
      </c>
      <c r="C172" s="22" t="s">
        <v>30</v>
      </c>
      <c r="D172" s="20">
        <v>6330</v>
      </c>
      <c r="E172" s="8"/>
      <c r="F172" s="10">
        <v>35</v>
      </c>
      <c r="G172" s="35">
        <f t="shared" si="63"/>
        <v>221550</v>
      </c>
      <c r="H172" s="9" t="s">
        <v>148</v>
      </c>
      <c r="I172" s="123"/>
      <c r="J172" s="35">
        <f t="shared" si="66"/>
        <v>0</v>
      </c>
      <c r="K172" s="123"/>
      <c r="L172" s="35">
        <f t="shared" si="67"/>
        <v>0</v>
      </c>
      <c r="M172" s="123">
        <v>5</v>
      </c>
      <c r="N172" s="35">
        <f t="shared" si="68"/>
        <v>31650</v>
      </c>
      <c r="O172" s="123">
        <v>10</v>
      </c>
      <c r="P172" s="35">
        <f t="shared" si="69"/>
        <v>63300</v>
      </c>
      <c r="Q172" s="123">
        <v>10</v>
      </c>
      <c r="R172" s="35">
        <f t="shared" si="70"/>
        <v>63300</v>
      </c>
      <c r="S172" s="123">
        <v>10</v>
      </c>
      <c r="T172" s="35">
        <f t="shared" si="71"/>
        <v>63300</v>
      </c>
      <c r="U172" s="123"/>
      <c r="V172" s="35">
        <f t="shared" si="72"/>
        <v>0</v>
      </c>
      <c r="W172" s="123"/>
      <c r="X172" s="35">
        <f t="shared" si="73"/>
        <v>0</v>
      </c>
      <c r="Y172" s="123"/>
      <c r="Z172" s="35">
        <f t="shared" si="74"/>
        <v>0</v>
      </c>
      <c r="AA172" s="123"/>
      <c r="AB172" s="35">
        <f t="shared" si="75"/>
        <v>0</v>
      </c>
      <c r="AC172" s="123"/>
      <c r="AD172" s="35">
        <f t="shared" si="76"/>
        <v>0</v>
      </c>
      <c r="AE172" s="123"/>
      <c r="AF172" s="35">
        <f t="shared" si="77"/>
        <v>0</v>
      </c>
      <c r="AH172" s="30">
        <f t="shared" si="80"/>
        <v>35</v>
      </c>
      <c r="AI172" s="32">
        <f t="shared" si="81"/>
        <v>221550</v>
      </c>
      <c r="AJ172" s="30">
        <f t="shared" si="79"/>
        <v>0</v>
      </c>
      <c r="AK172" s="30">
        <f t="shared" si="78"/>
        <v>0</v>
      </c>
    </row>
    <row r="173" spans="1:37" ht="18.75" x14ac:dyDescent="0.25">
      <c r="A173" s="6">
        <v>64</v>
      </c>
      <c r="B173" s="7" t="s">
        <v>149</v>
      </c>
      <c r="C173" s="8" t="s">
        <v>31</v>
      </c>
      <c r="D173" s="9">
        <v>448.76</v>
      </c>
      <c r="E173" s="8"/>
      <c r="F173" s="10">
        <v>513</v>
      </c>
      <c r="G173" s="35">
        <f t="shared" si="63"/>
        <v>230213.88</v>
      </c>
      <c r="H173" s="9"/>
      <c r="I173" s="123"/>
      <c r="J173" s="35">
        <f t="shared" si="66"/>
        <v>0</v>
      </c>
      <c r="K173" s="123"/>
      <c r="L173" s="35">
        <f t="shared" si="67"/>
        <v>0</v>
      </c>
      <c r="M173" s="123">
        <v>100</v>
      </c>
      <c r="N173" s="35">
        <f t="shared" si="68"/>
        <v>44876</v>
      </c>
      <c r="O173" s="123">
        <v>200</v>
      </c>
      <c r="P173" s="35">
        <f t="shared" si="69"/>
        <v>89752</v>
      </c>
      <c r="Q173" s="123">
        <v>200</v>
      </c>
      <c r="R173" s="35">
        <f t="shared" si="70"/>
        <v>89752</v>
      </c>
      <c r="S173" s="123">
        <v>13</v>
      </c>
      <c r="T173" s="35">
        <f t="shared" si="71"/>
        <v>5833.88</v>
      </c>
      <c r="U173" s="123"/>
      <c r="V173" s="35">
        <f t="shared" si="72"/>
        <v>0</v>
      </c>
      <c r="W173" s="123"/>
      <c r="X173" s="35">
        <f t="shared" si="73"/>
        <v>0</v>
      </c>
      <c r="Y173" s="123"/>
      <c r="Z173" s="35">
        <f t="shared" si="74"/>
        <v>0</v>
      </c>
      <c r="AA173" s="123"/>
      <c r="AB173" s="35">
        <f t="shared" si="75"/>
        <v>0</v>
      </c>
      <c r="AC173" s="123"/>
      <c r="AD173" s="35">
        <f t="shared" si="76"/>
        <v>0</v>
      </c>
      <c r="AE173" s="123"/>
      <c r="AF173" s="35">
        <f t="shared" si="77"/>
        <v>0</v>
      </c>
      <c r="AH173" s="30">
        <f t="shared" si="80"/>
        <v>513</v>
      </c>
      <c r="AI173" s="32">
        <f t="shared" si="81"/>
        <v>230213.88</v>
      </c>
      <c r="AJ173" s="30">
        <f t="shared" si="79"/>
        <v>0</v>
      </c>
      <c r="AK173" s="30">
        <f t="shared" si="78"/>
        <v>0</v>
      </c>
    </row>
    <row r="174" spans="1:37" ht="18.75" x14ac:dyDescent="0.25">
      <c r="A174" s="6">
        <v>65</v>
      </c>
      <c r="B174" s="7" t="s">
        <v>39</v>
      </c>
      <c r="C174" s="8" t="s">
        <v>40</v>
      </c>
      <c r="D174" s="9">
        <v>64350</v>
      </c>
      <c r="E174" s="8"/>
      <c r="F174" s="10">
        <v>220</v>
      </c>
      <c r="G174" s="35">
        <f t="shared" si="63"/>
        <v>14157000</v>
      </c>
      <c r="H174" s="9"/>
      <c r="I174" s="123">
        <v>10</v>
      </c>
      <c r="J174" s="35">
        <f t="shared" si="66"/>
        <v>643500</v>
      </c>
      <c r="K174" s="123">
        <v>10</v>
      </c>
      <c r="L174" s="35">
        <f t="shared" si="67"/>
        <v>643500</v>
      </c>
      <c r="M174" s="123">
        <v>20</v>
      </c>
      <c r="N174" s="35">
        <f t="shared" si="68"/>
        <v>1287000</v>
      </c>
      <c r="O174" s="123">
        <v>20</v>
      </c>
      <c r="P174" s="35">
        <f t="shared" si="69"/>
        <v>1287000</v>
      </c>
      <c r="Q174" s="123">
        <v>20</v>
      </c>
      <c r="R174" s="35">
        <f t="shared" si="70"/>
        <v>1287000</v>
      </c>
      <c r="S174" s="123">
        <v>20</v>
      </c>
      <c r="T174" s="35">
        <f t="shared" si="71"/>
        <v>1287000</v>
      </c>
      <c r="U174" s="123">
        <v>20</v>
      </c>
      <c r="V174" s="35">
        <f t="shared" si="72"/>
        <v>1287000</v>
      </c>
      <c r="W174" s="123">
        <v>20</v>
      </c>
      <c r="X174" s="35">
        <f t="shared" si="73"/>
        <v>1287000</v>
      </c>
      <c r="Y174" s="123">
        <v>20</v>
      </c>
      <c r="Z174" s="35">
        <f t="shared" si="74"/>
        <v>1287000</v>
      </c>
      <c r="AA174" s="123">
        <v>20</v>
      </c>
      <c r="AB174" s="35">
        <f t="shared" si="75"/>
        <v>1287000</v>
      </c>
      <c r="AC174" s="123">
        <v>20</v>
      </c>
      <c r="AD174" s="35">
        <f t="shared" si="76"/>
        <v>1287000</v>
      </c>
      <c r="AE174" s="123">
        <v>20</v>
      </c>
      <c r="AF174" s="35">
        <f t="shared" si="77"/>
        <v>1287000</v>
      </c>
      <c r="AH174" s="30">
        <f t="shared" si="80"/>
        <v>220</v>
      </c>
      <c r="AI174" s="32">
        <f t="shared" si="81"/>
        <v>14157000</v>
      </c>
      <c r="AJ174" s="30">
        <f t="shared" si="79"/>
        <v>0</v>
      </c>
      <c r="AK174" s="30">
        <f t="shared" si="78"/>
        <v>0</v>
      </c>
    </row>
    <row r="175" spans="1:37" ht="18.75" x14ac:dyDescent="0.25">
      <c r="A175" s="6">
        <v>66</v>
      </c>
      <c r="B175" s="7" t="s">
        <v>41</v>
      </c>
      <c r="C175" s="8"/>
      <c r="D175" s="9"/>
      <c r="E175" s="8"/>
      <c r="F175" s="10"/>
      <c r="G175" s="35">
        <f>0.3*SUM(G135:G173)</f>
        <v>4970303.3640000001</v>
      </c>
      <c r="H175" s="9"/>
      <c r="I175" s="123"/>
      <c r="J175" s="35">
        <f>0.3*SUM(J135:J173)</f>
        <v>0</v>
      </c>
      <c r="K175" s="123"/>
      <c r="L175" s="35">
        <f>0.3*SUM(L135:L173)</f>
        <v>0</v>
      </c>
      <c r="M175" s="123"/>
      <c r="N175" s="35">
        <f>0.3*SUM(N135:N173)</f>
        <v>1031228.325</v>
      </c>
      <c r="O175" s="123"/>
      <c r="P175" s="35">
        <f>0.3*SUM(P135:P173)</f>
        <v>1766430.45</v>
      </c>
      <c r="Q175" s="123"/>
      <c r="R175" s="35">
        <f>0.3*SUM(R135:R173)</f>
        <v>1247635.6499999999</v>
      </c>
      <c r="S175" s="123"/>
      <c r="T175" s="35">
        <f>0.3*SUM(T135:T173)</f>
        <v>894228.9389999999</v>
      </c>
      <c r="U175" s="123"/>
      <c r="V175" s="35">
        <f>0.3*SUM(V135:V173)</f>
        <v>23814</v>
      </c>
      <c r="W175" s="123"/>
      <c r="X175" s="35">
        <f>0.3*SUM(X135:X173)</f>
        <v>6966</v>
      </c>
      <c r="Y175" s="123"/>
      <c r="Z175" s="35">
        <f>0.3*SUM(Z135:Z173)</f>
        <v>0</v>
      </c>
      <c r="AA175" s="123"/>
      <c r="AB175" s="35">
        <f>0.3*SUM(AB135:AB173)</f>
        <v>0</v>
      </c>
      <c r="AC175" s="123"/>
      <c r="AD175" s="35">
        <f>0.3*SUM(AD135:AD173)</f>
        <v>0</v>
      </c>
      <c r="AE175" s="123"/>
      <c r="AF175" s="35">
        <f>0.3*SUM(AF135:AF173)</f>
        <v>0</v>
      </c>
      <c r="AH175" s="30">
        <f t="shared" si="80"/>
        <v>0</v>
      </c>
      <c r="AI175" s="32">
        <f t="shared" si="81"/>
        <v>4970303.3640000001</v>
      </c>
      <c r="AJ175" s="30">
        <f t="shared" si="79"/>
        <v>0</v>
      </c>
      <c r="AK175" s="30">
        <f t="shared" si="78"/>
        <v>0</v>
      </c>
    </row>
    <row r="176" spans="1:37" ht="18.75" x14ac:dyDescent="0.25">
      <c r="I176" s="123"/>
      <c r="J176" s="35"/>
      <c r="AH176" s="30">
        <f t="shared" si="80"/>
        <v>0</v>
      </c>
      <c r="AI176" s="32">
        <f t="shared" si="81"/>
        <v>0</v>
      </c>
      <c r="AJ176" s="30">
        <f t="shared" si="79"/>
        <v>0</v>
      </c>
      <c r="AK176" s="30">
        <f t="shared" si="78"/>
        <v>0</v>
      </c>
    </row>
    <row r="177" spans="1:51" s="3" customFormat="1" ht="39.950000000000003" customHeight="1" x14ac:dyDescent="0.25">
      <c r="A177" s="318" t="s">
        <v>152</v>
      </c>
      <c r="B177" s="318"/>
      <c r="C177" s="318"/>
      <c r="D177" s="318"/>
      <c r="E177" s="318"/>
      <c r="F177" s="318"/>
      <c r="G177" s="318"/>
      <c r="H177" s="318"/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  <c r="V177" s="318"/>
      <c r="W177" s="318"/>
      <c r="X177" s="318"/>
      <c r="Y177" s="318"/>
      <c r="Z177" s="318"/>
      <c r="AA177" s="318"/>
      <c r="AB177" s="318"/>
      <c r="AC177" s="318"/>
      <c r="AD177" s="318"/>
      <c r="AE177" s="318"/>
      <c r="AF177" s="318"/>
      <c r="AH177" s="30">
        <f t="shared" si="80"/>
        <v>0</v>
      </c>
      <c r="AI177" s="32">
        <f t="shared" si="81"/>
        <v>0</v>
      </c>
      <c r="AJ177" s="30">
        <f t="shared" si="79"/>
        <v>0</v>
      </c>
      <c r="AK177" s="30">
        <f t="shared" si="78"/>
        <v>0</v>
      </c>
    </row>
    <row r="178" spans="1:51" s="3" customFormat="1" ht="20.25" outlineLevel="1" x14ac:dyDescent="0.25">
      <c r="A178" s="315" t="s">
        <v>153</v>
      </c>
      <c r="B178" s="316"/>
      <c r="C178" s="316"/>
      <c r="D178" s="316"/>
      <c r="E178" s="316"/>
      <c r="F178" s="316"/>
      <c r="G178" s="316"/>
      <c r="H178" s="316"/>
      <c r="I178" s="316"/>
      <c r="J178" s="316"/>
      <c r="K178" s="316"/>
      <c r="L178" s="316"/>
      <c r="M178" s="316"/>
      <c r="N178" s="316"/>
      <c r="O178" s="316"/>
      <c r="P178" s="316"/>
      <c r="Q178" s="316"/>
      <c r="R178" s="316"/>
      <c r="S178" s="316"/>
      <c r="T178" s="316"/>
      <c r="U178" s="316"/>
      <c r="V178" s="316"/>
      <c r="W178" s="316"/>
      <c r="X178" s="316"/>
      <c r="Y178" s="316"/>
      <c r="Z178" s="316"/>
      <c r="AA178" s="316"/>
      <c r="AB178" s="316"/>
      <c r="AC178" s="316"/>
      <c r="AD178" s="316"/>
      <c r="AE178" s="317"/>
      <c r="AF178" s="122"/>
      <c r="AG178" s="30">
        <f>H178+J178+L178+N178+P178+R178+T178+V178+X178+Z178+AB178+AD178</f>
        <v>0</v>
      </c>
      <c r="AH178" s="30">
        <f>I178+K178+M178+O178+Q178+S178+U178+W178+Y178+AA178+AC178+AE178</f>
        <v>0</v>
      </c>
      <c r="AI178" s="32">
        <f>J178+L178+N178+P178+R178+T178+V178+X178+Z178+AB178+AD178+AF178</f>
        <v>0</v>
      </c>
      <c r="AJ178" s="30">
        <f t="shared" si="79"/>
        <v>0</v>
      </c>
      <c r="AK178" s="30">
        <f>AI178-G178</f>
        <v>0</v>
      </c>
    </row>
    <row r="179" spans="1:51" s="12" customFormat="1" ht="37.5" outlineLevel="1" x14ac:dyDescent="0.25">
      <c r="A179" s="6">
        <v>17</v>
      </c>
      <c r="B179" s="7" t="s">
        <v>103</v>
      </c>
      <c r="C179" s="8" t="s">
        <v>36</v>
      </c>
      <c r="D179" s="9">
        <v>225</v>
      </c>
      <c r="E179" s="8"/>
      <c r="F179" s="10">
        <v>37469</v>
      </c>
      <c r="G179" s="35">
        <f>F179*D179</f>
        <v>8430525</v>
      </c>
      <c r="H179" s="9"/>
      <c r="I179" s="10"/>
      <c r="J179" s="35"/>
      <c r="K179" s="11"/>
      <c r="L179" s="35"/>
      <c r="M179" s="11"/>
      <c r="N179" s="35"/>
      <c r="O179" s="9"/>
      <c r="P179" s="35"/>
      <c r="Q179" s="9"/>
      <c r="R179" s="35"/>
      <c r="S179" s="9"/>
      <c r="T179" s="35"/>
      <c r="U179" s="9"/>
      <c r="V179" s="35"/>
      <c r="W179" s="9"/>
      <c r="X179" s="35"/>
      <c r="Y179" s="9"/>
      <c r="Z179" s="35"/>
      <c r="AA179" s="9">
        <v>13351</v>
      </c>
      <c r="AB179" s="35">
        <f>AA179*$D179</f>
        <v>3003975</v>
      </c>
      <c r="AC179" s="9">
        <v>12490</v>
      </c>
      <c r="AD179" s="35">
        <f>AC179*$D179</f>
        <v>2810250</v>
      </c>
      <c r="AE179" s="9">
        <v>11628</v>
      </c>
      <c r="AF179" s="35">
        <f>AE179*$D179</f>
        <v>2616300</v>
      </c>
      <c r="AH179" s="30">
        <f t="shared" si="80"/>
        <v>37469</v>
      </c>
      <c r="AI179" s="32">
        <f t="shared" si="81"/>
        <v>8430525</v>
      </c>
      <c r="AJ179" s="30">
        <f t="shared" si="79"/>
        <v>0</v>
      </c>
      <c r="AK179" s="30">
        <f t="shared" si="78"/>
        <v>0</v>
      </c>
    </row>
    <row r="180" spans="1:51" s="12" customFormat="1" ht="18.75" outlineLevel="1" x14ac:dyDescent="0.25">
      <c r="A180" s="6">
        <v>31</v>
      </c>
      <c r="B180" s="18" t="s">
        <v>154</v>
      </c>
      <c r="C180" s="8" t="s">
        <v>32</v>
      </c>
      <c r="D180" s="9">
        <v>420</v>
      </c>
      <c r="E180" s="8"/>
      <c r="F180" s="10">
        <v>16000</v>
      </c>
      <c r="G180" s="35">
        <f>F180*D180</f>
        <v>6720000</v>
      </c>
      <c r="H180" s="9"/>
      <c r="I180" s="10"/>
      <c r="J180" s="35"/>
      <c r="K180" s="11"/>
      <c r="L180" s="35"/>
      <c r="M180" s="11"/>
      <c r="N180" s="35"/>
      <c r="O180" s="9"/>
      <c r="P180" s="35"/>
      <c r="Q180" s="9"/>
      <c r="R180" s="35"/>
      <c r="S180" s="9"/>
      <c r="T180" s="35"/>
      <c r="U180" s="9"/>
      <c r="V180" s="35"/>
      <c r="W180" s="9"/>
      <c r="X180" s="35"/>
      <c r="Y180" s="9"/>
      <c r="Z180" s="35"/>
      <c r="AA180" s="9">
        <f>AA181*16/3.004</f>
        <v>1599.9999999999998</v>
      </c>
      <c r="AB180" s="35">
        <f>AA180*$D180</f>
        <v>671999.99999999988</v>
      </c>
      <c r="AC180" s="9">
        <f>AC181*16/3.004</f>
        <v>6399.9999999999991</v>
      </c>
      <c r="AD180" s="35">
        <f>AC180*$D180</f>
        <v>2687999.9999999995</v>
      </c>
      <c r="AE180" s="9">
        <f>AE181*16/3.004</f>
        <v>8000</v>
      </c>
      <c r="AF180" s="35">
        <f>AE180*$D180</f>
        <v>3360000</v>
      </c>
      <c r="AH180" s="30">
        <f t="shared" si="80"/>
        <v>16000</v>
      </c>
      <c r="AI180" s="32">
        <f t="shared" si="81"/>
        <v>6720000</v>
      </c>
      <c r="AJ180" s="30">
        <f t="shared" si="79"/>
        <v>0</v>
      </c>
      <c r="AK180" s="30">
        <f t="shared" si="78"/>
        <v>0</v>
      </c>
    </row>
    <row r="181" spans="1:51" s="12" customFormat="1" ht="19.5" outlineLevel="1" thickBot="1" x14ac:dyDescent="0.3">
      <c r="A181" s="6">
        <v>56</v>
      </c>
      <c r="B181" s="7" t="s">
        <v>140</v>
      </c>
      <c r="C181" s="8" t="s">
        <v>29</v>
      </c>
      <c r="D181" s="20">
        <v>45060</v>
      </c>
      <c r="E181" s="8"/>
      <c r="F181" s="10">
        <v>3004</v>
      </c>
      <c r="G181" s="35">
        <f>F181*D181</f>
        <v>135360240</v>
      </c>
      <c r="H181" s="9"/>
      <c r="I181" s="10"/>
      <c r="J181" s="35"/>
      <c r="K181" s="11"/>
      <c r="L181" s="35"/>
      <c r="M181" s="11"/>
      <c r="N181" s="35"/>
      <c r="O181" s="9"/>
      <c r="P181" s="35"/>
      <c r="Q181" s="9"/>
      <c r="R181" s="35"/>
      <c r="S181" s="9"/>
      <c r="T181" s="35"/>
      <c r="U181" s="9"/>
      <c r="V181" s="35"/>
      <c r="W181" s="9"/>
      <c r="X181" s="35"/>
      <c r="Y181" s="9"/>
      <c r="Z181" s="35"/>
      <c r="AA181" s="9">
        <v>300.39999999999998</v>
      </c>
      <c r="AB181" s="35">
        <f>AA181*$D181</f>
        <v>13536023.999999998</v>
      </c>
      <c r="AC181" s="9">
        <v>1201.5999999999999</v>
      </c>
      <c r="AD181" s="35">
        <f>AC181*$D181</f>
        <v>54144095.999999993</v>
      </c>
      <c r="AE181" s="9">
        <v>1502</v>
      </c>
      <c r="AF181" s="35">
        <f>AE181*$D181</f>
        <v>67680120</v>
      </c>
      <c r="AH181" s="30">
        <f t="shared" si="80"/>
        <v>3004</v>
      </c>
      <c r="AI181" s="32">
        <f t="shared" si="81"/>
        <v>135360240</v>
      </c>
      <c r="AJ181" s="30">
        <f t="shared" si="79"/>
        <v>0</v>
      </c>
      <c r="AK181" s="30">
        <f t="shared" si="78"/>
        <v>0</v>
      </c>
      <c r="AM181" s="120">
        <v>1.7</v>
      </c>
      <c r="AN181" s="121"/>
      <c r="AO181" s="121"/>
      <c r="AP181" s="121"/>
      <c r="AQ181" s="121">
        <v>1.7</v>
      </c>
      <c r="AR181" s="121"/>
      <c r="AS181" s="121"/>
      <c r="AT181" s="121"/>
      <c r="AU181" s="121"/>
      <c r="AV181" s="121"/>
      <c r="AW181" s="121"/>
      <c r="AX181" s="121"/>
      <c r="AY181" s="121"/>
    </row>
    <row r="182" spans="1:51" s="12" customFormat="1" ht="19.5" outlineLevel="1" thickBot="1" x14ac:dyDescent="0.3">
      <c r="A182" s="6">
        <v>62</v>
      </c>
      <c r="B182" s="7" t="s">
        <v>147</v>
      </c>
      <c r="C182" s="8" t="s">
        <v>30</v>
      </c>
      <c r="D182" s="9">
        <v>33840</v>
      </c>
      <c r="E182" s="8"/>
      <c r="F182" s="10">
        <v>204.9</v>
      </c>
      <c r="G182" s="35">
        <f>F182*D182</f>
        <v>6933816</v>
      </c>
      <c r="H182" s="9"/>
      <c r="I182" s="10"/>
      <c r="J182" s="35"/>
      <c r="K182" s="11"/>
      <c r="L182" s="35"/>
      <c r="M182" s="11"/>
      <c r="N182" s="35"/>
      <c r="O182" s="9"/>
      <c r="P182" s="35"/>
      <c r="Q182" s="9"/>
      <c r="R182" s="35"/>
      <c r="S182" s="9"/>
      <c r="T182" s="35"/>
      <c r="U182" s="9"/>
      <c r="V182" s="35"/>
      <c r="W182" s="9"/>
      <c r="X182" s="35"/>
      <c r="Y182" s="9"/>
      <c r="Z182" s="35"/>
      <c r="AA182" s="9">
        <f>$F182*AA$181/$F$181</f>
        <v>20.49</v>
      </c>
      <c r="AB182" s="35">
        <f>AA182*$D182</f>
        <v>693381.6</v>
      </c>
      <c r="AC182" s="9">
        <f>$F182*AC$181/$F$181</f>
        <v>81.96</v>
      </c>
      <c r="AD182" s="35">
        <f>AC182*$D182</f>
        <v>2773526.4</v>
      </c>
      <c r="AE182" s="9">
        <f>$F182*AE$181/$F$181</f>
        <v>102.45</v>
      </c>
      <c r="AF182" s="35">
        <f>AE182*$D182</f>
        <v>3466908</v>
      </c>
      <c r="AH182" s="30">
        <f t="shared" si="80"/>
        <v>204.89999999999998</v>
      </c>
      <c r="AI182" s="32">
        <f t="shared" si="81"/>
        <v>6933816</v>
      </c>
      <c r="AJ182" s="30">
        <f t="shared" ref="AJ182:AJ198" si="82">AH182-F182</f>
        <v>0</v>
      </c>
      <c r="AK182" s="30">
        <f t="shared" si="78"/>
        <v>0</v>
      </c>
      <c r="AM182" s="120">
        <v>14.1</v>
      </c>
      <c r="AN182" s="121">
        <v>14.1</v>
      </c>
      <c r="AO182" s="121"/>
      <c r="AP182" s="121"/>
      <c r="AQ182" s="121"/>
      <c r="AR182" s="121"/>
      <c r="AS182" s="121"/>
      <c r="AT182" s="121"/>
      <c r="AU182" s="121"/>
      <c r="AV182" s="121"/>
      <c r="AW182" s="121"/>
      <c r="AX182" s="121"/>
      <c r="AY182" s="121"/>
    </row>
    <row r="183" spans="1:51" s="12" customFormat="1" ht="19.5" outlineLevel="1" thickBot="1" x14ac:dyDescent="0.3">
      <c r="A183" s="6">
        <v>63</v>
      </c>
      <c r="B183" s="21" t="s">
        <v>37</v>
      </c>
      <c r="C183" s="22" t="s">
        <v>30</v>
      </c>
      <c r="D183" s="20">
        <v>6330</v>
      </c>
      <c r="E183" s="8"/>
      <c r="F183" s="10">
        <v>468.05</v>
      </c>
      <c r="G183" s="35">
        <f>F183*D183</f>
        <v>2962756.5</v>
      </c>
      <c r="H183" s="9" t="s">
        <v>148</v>
      </c>
      <c r="I183" s="10"/>
      <c r="J183" s="35"/>
      <c r="K183" s="11"/>
      <c r="L183" s="35"/>
      <c r="M183" s="11"/>
      <c r="N183" s="35"/>
      <c r="O183" s="9"/>
      <c r="P183" s="35"/>
      <c r="Q183" s="9"/>
      <c r="R183" s="35"/>
      <c r="S183" s="9"/>
      <c r="T183" s="35"/>
      <c r="U183" s="9"/>
      <c r="V183" s="35"/>
      <c r="W183" s="9"/>
      <c r="X183" s="35"/>
      <c r="Y183" s="9"/>
      <c r="Z183" s="35"/>
      <c r="AA183" s="9">
        <f>$F183*AA$181/$F$181</f>
        <v>46.805</v>
      </c>
      <c r="AB183" s="35">
        <f>AA183*$D183</f>
        <v>296275.65000000002</v>
      </c>
      <c r="AC183" s="9">
        <f>$F183*AC$181/$F$181</f>
        <v>187.22</v>
      </c>
      <c r="AD183" s="35">
        <f>AC183*$D183</f>
        <v>1185102.6000000001</v>
      </c>
      <c r="AE183" s="9">
        <f>$F183*AE$181/$F$181</f>
        <v>234.02500000000001</v>
      </c>
      <c r="AF183" s="35">
        <f>AE183*$D183</f>
        <v>1481378.25</v>
      </c>
      <c r="AH183" s="30">
        <f t="shared" si="80"/>
        <v>468.05</v>
      </c>
      <c r="AI183" s="32">
        <f t="shared" si="81"/>
        <v>2962756.5</v>
      </c>
      <c r="AJ183" s="30">
        <f t="shared" si="82"/>
        <v>0</v>
      </c>
      <c r="AK183" s="30">
        <f t="shared" si="78"/>
        <v>0</v>
      </c>
      <c r="AM183" s="120">
        <v>2.5</v>
      </c>
      <c r="AN183" s="121"/>
      <c r="AO183" s="121"/>
      <c r="AP183" s="121">
        <v>2.5</v>
      </c>
      <c r="AQ183" s="121"/>
      <c r="AR183" s="121"/>
      <c r="AS183" s="121"/>
      <c r="AT183" s="121"/>
      <c r="AU183" s="121"/>
      <c r="AV183" s="121"/>
      <c r="AW183" s="121"/>
      <c r="AX183" s="121"/>
      <c r="AY183" s="121"/>
    </row>
    <row r="184" spans="1:51" s="3" customFormat="1" ht="20.25" outlineLevel="1" x14ac:dyDescent="0.25">
      <c r="A184" s="315" t="s">
        <v>155</v>
      </c>
      <c r="B184" s="316"/>
      <c r="C184" s="316"/>
      <c r="D184" s="316"/>
      <c r="E184" s="316"/>
      <c r="F184" s="316"/>
      <c r="G184" s="316"/>
      <c r="H184" s="316"/>
      <c r="I184" s="316"/>
      <c r="J184" s="316"/>
      <c r="K184" s="316"/>
      <c r="L184" s="316"/>
      <c r="M184" s="316"/>
      <c r="N184" s="316"/>
      <c r="O184" s="316"/>
      <c r="P184" s="316"/>
      <c r="Q184" s="316"/>
      <c r="R184" s="316"/>
      <c r="S184" s="316"/>
      <c r="T184" s="316"/>
      <c r="U184" s="316"/>
      <c r="V184" s="316"/>
      <c r="W184" s="316"/>
      <c r="X184" s="316"/>
      <c r="Y184" s="316"/>
      <c r="Z184" s="316"/>
      <c r="AA184" s="316"/>
      <c r="AB184" s="316"/>
      <c r="AC184" s="316"/>
      <c r="AD184" s="316"/>
      <c r="AE184" s="317"/>
      <c r="AF184" s="122"/>
      <c r="AG184" s="30">
        <f>H184+J184+L184+N184+P184+R184+T184+V184+X184+Z184+AB184+AD184</f>
        <v>0</v>
      </c>
      <c r="AH184" s="30">
        <f t="shared" si="80"/>
        <v>0</v>
      </c>
      <c r="AI184" s="32">
        <f t="shared" si="81"/>
        <v>0</v>
      </c>
      <c r="AJ184" s="30">
        <f t="shared" si="82"/>
        <v>0</v>
      </c>
      <c r="AK184" s="30">
        <f t="shared" si="78"/>
        <v>0</v>
      </c>
    </row>
    <row r="185" spans="1:51" s="3" customFormat="1" ht="18.75" outlineLevel="1" x14ac:dyDescent="0.25">
      <c r="A185" s="6">
        <v>1</v>
      </c>
      <c r="B185" s="7" t="s">
        <v>156</v>
      </c>
      <c r="C185" s="8" t="s">
        <v>32</v>
      </c>
      <c r="D185" s="9">
        <v>135180</v>
      </c>
      <c r="E185" s="8"/>
      <c r="F185" s="10">
        <f t="shared" ref="F185:F190" si="83">SUM(I185,K185,M185,O185,Q185,S185,U185,W185,Y185,AA185,AC185,AE185)</f>
        <v>170</v>
      </c>
      <c r="G185" s="35">
        <f t="shared" ref="G185:G190" si="84">F185*D185</f>
        <v>22980600</v>
      </c>
      <c r="H185" s="9"/>
      <c r="I185" s="10"/>
      <c r="J185" s="35"/>
      <c r="K185" s="11"/>
      <c r="L185" s="35"/>
      <c r="M185" s="11"/>
      <c r="N185" s="35"/>
      <c r="O185" s="9"/>
      <c r="P185" s="35"/>
      <c r="Q185" s="9"/>
      <c r="R185" s="35"/>
      <c r="S185" s="9"/>
      <c r="T185" s="35"/>
      <c r="U185" s="9"/>
      <c r="V185" s="35"/>
      <c r="W185" s="9"/>
      <c r="X185" s="35"/>
      <c r="Y185" s="9">
        <v>170</v>
      </c>
      <c r="Z185" s="35">
        <f t="shared" ref="Z185:Z190" si="85">Y185*$D185</f>
        <v>22980600</v>
      </c>
      <c r="AA185" s="9"/>
      <c r="AB185" s="35"/>
      <c r="AC185" s="9"/>
      <c r="AD185" s="35"/>
      <c r="AE185" s="9"/>
      <c r="AF185" s="35"/>
      <c r="AH185" s="30">
        <f t="shared" ref="AH185:AH198" si="86">I185+K185+M185+O185+Q185+S185+U185+W185+Y185+AA185+AC185+AE185</f>
        <v>170</v>
      </c>
      <c r="AI185" s="32">
        <f t="shared" ref="AI185:AI198" si="87">J185+L185+N185+P185+R185+T185+V185+X185+Z185+AB185+AD185+AF185</f>
        <v>22980600</v>
      </c>
      <c r="AJ185" s="30">
        <f t="shared" si="82"/>
        <v>0</v>
      </c>
      <c r="AK185" s="30">
        <f>AI185-G185</f>
        <v>0</v>
      </c>
    </row>
    <row r="186" spans="1:51" s="3" customFormat="1" ht="18.75" outlineLevel="1" x14ac:dyDescent="0.25">
      <c r="A186" s="6">
        <v>2</v>
      </c>
      <c r="B186" s="7" t="s">
        <v>157</v>
      </c>
      <c r="C186" s="8" t="s">
        <v>32</v>
      </c>
      <c r="D186" s="9">
        <v>420</v>
      </c>
      <c r="E186" s="8"/>
      <c r="F186" s="10">
        <f t="shared" si="83"/>
        <v>2720</v>
      </c>
      <c r="G186" s="35">
        <f t="shared" si="84"/>
        <v>1142400</v>
      </c>
      <c r="H186" s="9"/>
      <c r="I186" s="10"/>
      <c r="J186" s="35"/>
      <c r="K186" s="11"/>
      <c r="L186" s="35"/>
      <c r="M186" s="11"/>
      <c r="N186" s="35"/>
      <c r="O186" s="9"/>
      <c r="P186" s="35"/>
      <c r="Q186" s="9"/>
      <c r="R186" s="35"/>
      <c r="S186" s="9"/>
      <c r="T186" s="35"/>
      <c r="U186" s="9"/>
      <c r="V186" s="35"/>
      <c r="W186" s="9"/>
      <c r="X186" s="35"/>
      <c r="Y186" s="9">
        <v>2720</v>
      </c>
      <c r="Z186" s="35">
        <f t="shared" si="85"/>
        <v>1142400</v>
      </c>
      <c r="AA186" s="9"/>
      <c r="AB186" s="35"/>
      <c r="AC186" s="9"/>
      <c r="AD186" s="35"/>
      <c r="AE186" s="9"/>
      <c r="AF186" s="35"/>
      <c r="AH186" s="30">
        <f t="shared" si="86"/>
        <v>2720</v>
      </c>
      <c r="AI186" s="32">
        <f t="shared" si="87"/>
        <v>1142400</v>
      </c>
      <c r="AJ186" s="30">
        <f t="shared" si="82"/>
        <v>0</v>
      </c>
      <c r="AK186" s="30">
        <f t="shared" ref="AK186:AK198" si="88">AI186-G186</f>
        <v>0</v>
      </c>
    </row>
    <row r="187" spans="1:51" s="3" customFormat="1" ht="18.75" customHeight="1" outlineLevel="1" x14ac:dyDescent="0.25">
      <c r="A187" s="6">
        <v>3</v>
      </c>
      <c r="B187" s="21" t="s">
        <v>158</v>
      </c>
      <c r="C187" s="22" t="s">
        <v>30</v>
      </c>
      <c r="D187" s="20">
        <v>6330</v>
      </c>
      <c r="E187" s="8"/>
      <c r="F187" s="10">
        <f t="shared" si="83"/>
        <v>40.235599999999998</v>
      </c>
      <c r="G187" s="35">
        <f t="shared" si="84"/>
        <v>254691.348</v>
      </c>
      <c r="H187" s="9" t="s">
        <v>148</v>
      </c>
      <c r="I187" s="10"/>
      <c r="J187" s="35"/>
      <c r="K187" s="11"/>
      <c r="L187" s="35"/>
      <c r="M187" s="11"/>
      <c r="N187" s="35"/>
      <c r="O187" s="9"/>
      <c r="P187" s="35"/>
      <c r="Q187" s="9"/>
      <c r="R187" s="35"/>
      <c r="S187" s="9"/>
      <c r="T187" s="35"/>
      <c r="U187" s="9"/>
      <c r="V187" s="35"/>
      <c r="W187" s="9"/>
      <c r="X187" s="35"/>
      <c r="Y187" s="9">
        <v>40.235599999999998</v>
      </c>
      <c r="Z187" s="35">
        <f t="shared" si="85"/>
        <v>254691.348</v>
      </c>
      <c r="AA187" s="9"/>
      <c r="AB187" s="35"/>
      <c r="AC187" s="9"/>
      <c r="AD187" s="35"/>
      <c r="AE187" s="9"/>
      <c r="AF187" s="35"/>
      <c r="AH187" s="30">
        <f t="shared" si="86"/>
        <v>40.235599999999998</v>
      </c>
      <c r="AI187" s="32">
        <f t="shared" si="87"/>
        <v>254691.348</v>
      </c>
      <c r="AJ187" s="30">
        <f t="shared" si="82"/>
        <v>0</v>
      </c>
      <c r="AK187" s="30">
        <f t="shared" si="88"/>
        <v>0</v>
      </c>
    </row>
    <row r="188" spans="1:51" s="3" customFormat="1" ht="18.75" outlineLevel="1" x14ac:dyDescent="0.25">
      <c r="A188" s="6">
        <v>4</v>
      </c>
      <c r="B188" s="21" t="s">
        <v>159</v>
      </c>
      <c r="C188" s="22" t="s">
        <v>30</v>
      </c>
      <c r="D188" s="20">
        <v>20000</v>
      </c>
      <c r="E188" s="8"/>
      <c r="F188" s="10">
        <f t="shared" si="83"/>
        <v>129.40400000000002</v>
      </c>
      <c r="G188" s="35">
        <f t="shared" si="84"/>
        <v>2588080.0000000005</v>
      </c>
      <c r="H188" s="9"/>
      <c r="I188" s="10"/>
      <c r="J188" s="35"/>
      <c r="K188" s="11"/>
      <c r="L188" s="35"/>
      <c r="M188" s="11"/>
      <c r="N188" s="35"/>
      <c r="O188" s="9"/>
      <c r="P188" s="35"/>
      <c r="Q188" s="9"/>
      <c r="R188" s="35"/>
      <c r="S188" s="9"/>
      <c r="T188" s="35"/>
      <c r="U188" s="9"/>
      <c r="V188" s="35"/>
      <c r="W188" s="9"/>
      <c r="X188" s="35"/>
      <c r="Y188" s="9">
        <v>129.40400000000002</v>
      </c>
      <c r="Z188" s="35">
        <f t="shared" si="85"/>
        <v>2588080.0000000005</v>
      </c>
      <c r="AA188" s="9"/>
      <c r="AB188" s="35"/>
      <c r="AC188" s="9"/>
      <c r="AD188" s="35"/>
      <c r="AE188" s="9"/>
      <c r="AF188" s="35"/>
      <c r="AH188" s="30">
        <f t="shared" si="86"/>
        <v>129.40400000000002</v>
      </c>
      <c r="AI188" s="32">
        <f t="shared" si="87"/>
        <v>2588080.0000000005</v>
      </c>
      <c r="AJ188" s="30">
        <f t="shared" si="82"/>
        <v>0</v>
      </c>
      <c r="AK188" s="30">
        <f t="shared" si="88"/>
        <v>0</v>
      </c>
    </row>
    <row r="189" spans="1:51" s="3" customFormat="1" ht="18.75" outlineLevel="1" x14ac:dyDescent="0.25">
      <c r="A189" s="6">
        <v>5</v>
      </c>
      <c r="B189" s="7" t="s">
        <v>160</v>
      </c>
      <c r="C189" s="24" t="s">
        <v>38</v>
      </c>
      <c r="D189" s="9">
        <v>33840</v>
      </c>
      <c r="E189" s="8"/>
      <c r="F189" s="10">
        <f t="shared" si="83"/>
        <v>2.2371999999999996</v>
      </c>
      <c r="G189" s="35">
        <f t="shared" si="84"/>
        <v>75706.847999999984</v>
      </c>
      <c r="H189" s="9"/>
      <c r="I189" s="10"/>
      <c r="J189" s="35"/>
      <c r="K189" s="11"/>
      <c r="L189" s="35"/>
      <c r="M189" s="11"/>
      <c r="N189" s="35"/>
      <c r="O189" s="9"/>
      <c r="P189" s="35"/>
      <c r="Q189" s="9"/>
      <c r="R189" s="35"/>
      <c r="S189" s="9"/>
      <c r="T189" s="35"/>
      <c r="U189" s="9"/>
      <c r="V189" s="35"/>
      <c r="W189" s="9"/>
      <c r="X189" s="35"/>
      <c r="Y189" s="9">
        <v>2.2371999999999996</v>
      </c>
      <c r="Z189" s="35">
        <f t="shared" si="85"/>
        <v>75706.847999999984</v>
      </c>
      <c r="AA189" s="9"/>
      <c r="AB189" s="35"/>
      <c r="AC189" s="9"/>
      <c r="AD189" s="35"/>
      <c r="AE189" s="9"/>
      <c r="AF189" s="35"/>
      <c r="AH189" s="30">
        <f t="shared" si="86"/>
        <v>2.2371999999999996</v>
      </c>
      <c r="AI189" s="32">
        <f t="shared" si="87"/>
        <v>75706.847999999984</v>
      </c>
      <c r="AJ189" s="30">
        <f t="shared" si="82"/>
        <v>0</v>
      </c>
      <c r="AK189" s="30">
        <f t="shared" si="88"/>
        <v>0</v>
      </c>
    </row>
    <row r="190" spans="1:51" s="3" customFormat="1" ht="18.75" outlineLevel="1" x14ac:dyDescent="0.25">
      <c r="A190" s="6">
        <v>6</v>
      </c>
      <c r="B190" s="15" t="s">
        <v>161</v>
      </c>
      <c r="C190" s="8" t="s">
        <v>30</v>
      </c>
      <c r="D190" s="9">
        <v>103000</v>
      </c>
      <c r="E190" s="8"/>
      <c r="F190" s="10">
        <f t="shared" si="83"/>
        <v>0.38759999999999994</v>
      </c>
      <c r="G190" s="35">
        <f t="shared" si="84"/>
        <v>39922.799999999996</v>
      </c>
      <c r="H190" s="9"/>
      <c r="I190" s="10"/>
      <c r="J190" s="35"/>
      <c r="K190" s="11"/>
      <c r="L190" s="35"/>
      <c r="M190" s="11"/>
      <c r="N190" s="35"/>
      <c r="O190" s="9"/>
      <c r="P190" s="35"/>
      <c r="Q190" s="9"/>
      <c r="R190" s="35"/>
      <c r="S190" s="9"/>
      <c r="T190" s="35"/>
      <c r="U190" s="9"/>
      <c r="V190" s="35"/>
      <c r="W190" s="9"/>
      <c r="X190" s="35"/>
      <c r="Y190" s="9">
        <v>0.38759999999999994</v>
      </c>
      <c r="Z190" s="35">
        <f t="shared" si="85"/>
        <v>39922.799999999996</v>
      </c>
      <c r="AA190" s="9"/>
      <c r="AB190" s="35"/>
      <c r="AC190" s="9"/>
      <c r="AD190" s="35"/>
      <c r="AE190" s="9"/>
      <c r="AF190" s="35"/>
      <c r="AH190" s="30">
        <f t="shared" si="86"/>
        <v>0.38759999999999994</v>
      </c>
      <c r="AI190" s="32">
        <f t="shared" si="87"/>
        <v>39922.799999999996</v>
      </c>
      <c r="AJ190" s="30">
        <f t="shared" si="82"/>
        <v>0</v>
      </c>
      <c r="AK190" s="30">
        <f t="shared" si="88"/>
        <v>0</v>
      </c>
    </row>
    <row r="191" spans="1:51" s="3" customFormat="1" ht="20.25" customHeight="1" outlineLevel="1" x14ac:dyDescent="0.25">
      <c r="A191" s="315" t="s">
        <v>162</v>
      </c>
      <c r="B191" s="316"/>
      <c r="C191" s="316"/>
      <c r="D191" s="316"/>
      <c r="E191" s="316"/>
      <c r="F191" s="316"/>
      <c r="G191" s="316"/>
      <c r="H191" s="316"/>
      <c r="I191" s="316"/>
      <c r="J191" s="316"/>
      <c r="K191" s="316"/>
      <c r="L191" s="316"/>
      <c r="M191" s="316"/>
      <c r="N191" s="316"/>
      <c r="O191" s="316"/>
      <c r="P191" s="316"/>
      <c r="Q191" s="316"/>
      <c r="R191" s="316"/>
      <c r="S191" s="316"/>
      <c r="T191" s="316"/>
      <c r="U191" s="316"/>
      <c r="V191" s="316"/>
      <c r="W191" s="316"/>
      <c r="X191" s="316"/>
      <c r="Y191" s="316"/>
      <c r="Z191" s="316"/>
      <c r="AA191" s="316"/>
      <c r="AB191" s="316"/>
      <c r="AC191" s="316"/>
      <c r="AD191" s="316"/>
      <c r="AE191" s="316"/>
      <c r="AF191" s="317"/>
      <c r="AH191" s="30">
        <f t="shared" si="86"/>
        <v>0</v>
      </c>
      <c r="AI191" s="32">
        <f t="shared" si="87"/>
        <v>0</v>
      </c>
      <c r="AJ191" s="30">
        <f t="shared" si="82"/>
        <v>0</v>
      </c>
      <c r="AK191" s="30">
        <f t="shared" si="88"/>
        <v>0</v>
      </c>
    </row>
    <row r="192" spans="1:51" s="3" customFormat="1" ht="18.75" outlineLevel="1" x14ac:dyDescent="0.25">
      <c r="A192" s="6">
        <v>1</v>
      </c>
      <c r="B192" s="7" t="s">
        <v>156</v>
      </c>
      <c r="C192" s="8" t="s">
        <v>32</v>
      </c>
      <c r="D192" s="9">
        <v>135180</v>
      </c>
      <c r="E192" s="8"/>
      <c r="F192" s="10">
        <f>SUM(I192,K192,M192,O192,Q192,S192,U192,W192,Y192,AA192,AC192,AE192)</f>
        <v>750</v>
      </c>
      <c r="G192" s="35">
        <f t="shared" ref="G192:G197" si="89">F192*D192</f>
        <v>101385000</v>
      </c>
      <c r="H192" s="9"/>
      <c r="I192" s="10"/>
      <c r="J192" s="35">
        <f t="shared" ref="J192:J197" si="90">I192*$D192</f>
        <v>0</v>
      </c>
      <c r="K192" s="11"/>
      <c r="L192" s="35">
        <f t="shared" ref="L192:L197" si="91">K192*$D192</f>
        <v>0</v>
      </c>
      <c r="M192" s="11"/>
      <c r="N192" s="35">
        <f t="shared" ref="N192:N197" si="92">M192*$D192</f>
        <v>0</v>
      </c>
      <c r="O192" s="9"/>
      <c r="P192" s="35">
        <f t="shared" ref="P192:P197" si="93">O192*$D192</f>
        <v>0</v>
      </c>
      <c r="Q192" s="9"/>
      <c r="R192" s="35">
        <f t="shared" ref="R192:R197" si="94">Q192*$D192</f>
        <v>0</v>
      </c>
      <c r="S192" s="9"/>
      <c r="T192" s="35">
        <f t="shared" ref="T192:T197" si="95">S192*$D192</f>
        <v>0</v>
      </c>
      <c r="U192" s="9"/>
      <c r="V192" s="35">
        <f t="shared" ref="V192:V197" si="96">U192*$D192</f>
        <v>0</v>
      </c>
      <c r="W192" s="9"/>
      <c r="X192" s="35">
        <f t="shared" ref="X192:X197" si="97">W192*$D192</f>
        <v>0</v>
      </c>
      <c r="Y192" s="9"/>
      <c r="Z192" s="35">
        <f t="shared" ref="Z192:Z197" si="98">Y192*$D192</f>
        <v>0</v>
      </c>
      <c r="AA192" s="9">
        <v>250</v>
      </c>
      <c r="AB192" s="35">
        <f t="shared" ref="AB192:AB197" si="99">AA192*$D192</f>
        <v>33795000</v>
      </c>
      <c r="AC192" s="9">
        <v>250</v>
      </c>
      <c r="AD192" s="35">
        <f t="shared" ref="AD192:AD197" si="100">AC192*$D192</f>
        <v>33795000</v>
      </c>
      <c r="AE192" s="9">
        <v>250</v>
      </c>
      <c r="AF192" s="35">
        <f t="shared" ref="AF192:AF197" si="101">AE192*$D192</f>
        <v>33795000</v>
      </c>
      <c r="AH192" s="30">
        <f t="shared" si="86"/>
        <v>750</v>
      </c>
      <c r="AI192" s="32">
        <f t="shared" si="87"/>
        <v>101385000</v>
      </c>
      <c r="AJ192" s="30">
        <f t="shared" si="82"/>
        <v>0</v>
      </c>
      <c r="AK192" s="30">
        <f t="shared" si="88"/>
        <v>0</v>
      </c>
    </row>
    <row r="193" spans="1:37" s="3" customFormat="1" ht="18.75" outlineLevel="1" x14ac:dyDescent="0.25">
      <c r="A193" s="6">
        <v>2</v>
      </c>
      <c r="B193" s="7" t="s">
        <v>157</v>
      </c>
      <c r="C193" s="8" t="s">
        <v>32</v>
      </c>
      <c r="D193" s="9">
        <v>420</v>
      </c>
      <c r="E193" s="8"/>
      <c r="F193" s="10">
        <f>SUM(I193,K193,M193,O193,Q193,S193,U193,W193,Y193,AA193,AC193,AE193)</f>
        <v>12000</v>
      </c>
      <c r="G193" s="35">
        <f t="shared" si="89"/>
        <v>5040000</v>
      </c>
      <c r="H193" s="9"/>
      <c r="I193" s="10"/>
      <c r="J193" s="35">
        <f t="shared" si="90"/>
        <v>0</v>
      </c>
      <c r="K193" s="11"/>
      <c r="L193" s="35">
        <f t="shared" si="91"/>
        <v>0</v>
      </c>
      <c r="M193" s="11"/>
      <c r="N193" s="35">
        <f t="shared" si="92"/>
        <v>0</v>
      </c>
      <c r="O193" s="9"/>
      <c r="P193" s="35">
        <f t="shared" si="93"/>
        <v>0</v>
      </c>
      <c r="Q193" s="9"/>
      <c r="R193" s="35">
        <f t="shared" si="94"/>
        <v>0</v>
      </c>
      <c r="S193" s="9"/>
      <c r="T193" s="35">
        <f t="shared" si="95"/>
        <v>0</v>
      </c>
      <c r="U193" s="9"/>
      <c r="V193" s="35">
        <f t="shared" si="96"/>
        <v>0</v>
      </c>
      <c r="W193" s="9"/>
      <c r="X193" s="35">
        <f t="shared" si="97"/>
        <v>0</v>
      </c>
      <c r="Y193" s="9"/>
      <c r="Z193" s="35">
        <f t="shared" si="98"/>
        <v>0</v>
      </c>
      <c r="AA193" s="9">
        <v>4000</v>
      </c>
      <c r="AB193" s="35">
        <f t="shared" si="99"/>
        <v>1680000</v>
      </c>
      <c r="AC193" s="9">
        <v>4000</v>
      </c>
      <c r="AD193" s="35">
        <f t="shared" si="100"/>
        <v>1680000</v>
      </c>
      <c r="AE193" s="9">
        <v>4000</v>
      </c>
      <c r="AF193" s="35">
        <f t="shared" si="101"/>
        <v>1680000</v>
      </c>
      <c r="AH193" s="30">
        <f t="shared" si="86"/>
        <v>12000</v>
      </c>
      <c r="AI193" s="32">
        <f t="shared" si="87"/>
        <v>5040000</v>
      </c>
      <c r="AJ193" s="30">
        <f t="shared" si="82"/>
        <v>0</v>
      </c>
      <c r="AK193" s="30">
        <f t="shared" si="88"/>
        <v>0</v>
      </c>
    </row>
    <row r="194" spans="1:37" s="3" customFormat="1" ht="20.25" customHeight="1" outlineLevel="1" x14ac:dyDescent="0.25">
      <c r="A194" s="6">
        <v>3</v>
      </c>
      <c r="B194" s="7" t="s">
        <v>158</v>
      </c>
      <c r="C194" s="8" t="s">
        <v>30</v>
      </c>
      <c r="D194" s="20">
        <v>6330</v>
      </c>
      <c r="E194" s="8"/>
      <c r="F194" s="10">
        <f>SUM(I194,K194,M194,O194,Q194,S194,U194,W194,Y194,AA194,AC194,AE194)</f>
        <v>177.51</v>
      </c>
      <c r="G194" s="35">
        <f t="shared" si="89"/>
        <v>1123638.3</v>
      </c>
      <c r="H194" s="9" t="s">
        <v>148</v>
      </c>
      <c r="I194" s="10"/>
      <c r="J194" s="35">
        <f t="shared" si="90"/>
        <v>0</v>
      </c>
      <c r="K194" s="11"/>
      <c r="L194" s="35">
        <f t="shared" si="91"/>
        <v>0</v>
      </c>
      <c r="M194" s="11"/>
      <c r="N194" s="35">
        <f t="shared" si="92"/>
        <v>0</v>
      </c>
      <c r="O194" s="9"/>
      <c r="P194" s="35">
        <f t="shared" si="93"/>
        <v>0</v>
      </c>
      <c r="Q194" s="9"/>
      <c r="R194" s="35">
        <f t="shared" si="94"/>
        <v>0</v>
      </c>
      <c r="S194" s="9"/>
      <c r="T194" s="35">
        <f t="shared" si="95"/>
        <v>0</v>
      </c>
      <c r="U194" s="9"/>
      <c r="V194" s="35">
        <f t="shared" si="96"/>
        <v>0</v>
      </c>
      <c r="W194" s="9"/>
      <c r="X194" s="35">
        <f t="shared" si="97"/>
        <v>0</v>
      </c>
      <c r="Y194" s="9"/>
      <c r="Z194" s="35">
        <f t="shared" si="98"/>
        <v>0</v>
      </c>
      <c r="AA194" s="9">
        <v>59.169999999999995</v>
      </c>
      <c r="AB194" s="35">
        <f t="shared" si="99"/>
        <v>374546.1</v>
      </c>
      <c r="AC194" s="9">
        <v>59.169999999999995</v>
      </c>
      <c r="AD194" s="35">
        <f t="shared" si="100"/>
        <v>374546.1</v>
      </c>
      <c r="AE194" s="9">
        <v>59.169999999999995</v>
      </c>
      <c r="AF194" s="35">
        <f t="shared" si="101"/>
        <v>374546.1</v>
      </c>
      <c r="AH194" s="30">
        <f t="shared" si="86"/>
        <v>177.51</v>
      </c>
      <c r="AI194" s="32">
        <f t="shared" si="87"/>
        <v>1123638.2999999998</v>
      </c>
      <c r="AJ194" s="30">
        <f t="shared" si="82"/>
        <v>0</v>
      </c>
      <c r="AK194" s="30">
        <f t="shared" si="88"/>
        <v>0</v>
      </c>
    </row>
    <row r="195" spans="1:37" s="3" customFormat="1" ht="18.75" outlineLevel="1" x14ac:dyDescent="0.25">
      <c r="A195" s="6">
        <v>4</v>
      </c>
      <c r="B195" s="7" t="s">
        <v>160</v>
      </c>
      <c r="C195" s="24" t="s">
        <v>38</v>
      </c>
      <c r="D195" s="9">
        <v>33840</v>
      </c>
      <c r="E195" s="8"/>
      <c r="F195" s="10">
        <f>SUM(I195,K195,M195,O195,Q195,S195,U195,W195,Y195,AA195,AC195,AE195)</f>
        <v>9.8699999999999992</v>
      </c>
      <c r="G195" s="35">
        <f t="shared" si="89"/>
        <v>334000.8</v>
      </c>
      <c r="H195" s="9"/>
      <c r="I195" s="10"/>
      <c r="J195" s="35">
        <f t="shared" si="90"/>
        <v>0</v>
      </c>
      <c r="K195" s="11"/>
      <c r="L195" s="35">
        <f t="shared" si="91"/>
        <v>0</v>
      </c>
      <c r="M195" s="11"/>
      <c r="N195" s="35">
        <f t="shared" si="92"/>
        <v>0</v>
      </c>
      <c r="O195" s="9"/>
      <c r="P195" s="35">
        <f t="shared" si="93"/>
        <v>0</v>
      </c>
      <c r="Q195" s="9"/>
      <c r="R195" s="35">
        <f t="shared" si="94"/>
        <v>0</v>
      </c>
      <c r="S195" s="9"/>
      <c r="T195" s="35">
        <f t="shared" si="95"/>
        <v>0</v>
      </c>
      <c r="U195" s="9"/>
      <c r="V195" s="35">
        <f t="shared" si="96"/>
        <v>0</v>
      </c>
      <c r="W195" s="9"/>
      <c r="X195" s="35">
        <f t="shared" si="97"/>
        <v>0</v>
      </c>
      <c r="Y195" s="9"/>
      <c r="Z195" s="35">
        <f t="shared" si="98"/>
        <v>0</v>
      </c>
      <c r="AA195" s="9">
        <v>3.2899999999999996</v>
      </c>
      <c r="AB195" s="35">
        <f t="shared" si="99"/>
        <v>111333.59999999999</v>
      </c>
      <c r="AC195" s="9">
        <v>3.2899999999999996</v>
      </c>
      <c r="AD195" s="35">
        <f t="shared" si="100"/>
        <v>111333.59999999999</v>
      </c>
      <c r="AE195" s="9">
        <v>3.2899999999999996</v>
      </c>
      <c r="AF195" s="35">
        <f t="shared" si="101"/>
        <v>111333.59999999999</v>
      </c>
      <c r="AH195" s="30">
        <f t="shared" si="86"/>
        <v>9.8699999999999992</v>
      </c>
      <c r="AI195" s="32">
        <f t="shared" si="87"/>
        <v>334000.8</v>
      </c>
      <c r="AJ195" s="30">
        <f t="shared" si="82"/>
        <v>0</v>
      </c>
      <c r="AK195" s="30">
        <f t="shared" si="88"/>
        <v>0</v>
      </c>
    </row>
    <row r="196" spans="1:37" s="3" customFormat="1" ht="18.75" outlineLevel="1" x14ac:dyDescent="0.25">
      <c r="A196" s="6">
        <v>5</v>
      </c>
      <c r="B196" s="15" t="s">
        <v>161</v>
      </c>
      <c r="C196" s="8" t="s">
        <v>30</v>
      </c>
      <c r="D196" s="9">
        <v>103000</v>
      </c>
      <c r="E196" s="8"/>
      <c r="F196" s="10">
        <f>SUM(I196,K196,M196,O196,Q196,S196,U196,W196,Y196,AA196,AC196,AE196)</f>
        <v>1.71</v>
      </c>
      <c r="G196" s="35">
        <f t="shared" si="89"/>
        <v>176130</v>
      </c>
      <c r="H196" s="9"/>
      <c r="I196" s="10"/>
      <c r="J196" s="35">
        <f t="shared" si="90"/>
        <v>0</v>
      </c>
      <c r="K196" s="11"/>
      <c r="L196" s="35">
        <f t="shared" si="91"/>
        <v>0</v>
      </c>
      <c r="M196" s="11"/>
      <c r="N196" s="35">
        <f t="shared" si="92"/>
        <v>0</v>
      </c>
      <c r="O196" s="9"/>
      <c r="P196" s="35">
        <f t="shared" si="93"/>
        <v>0</v>
      </c>
      <c r="Q196" s="9"/>
      <c r="R196" s="35">
        <f t="shared" si="94"/>
        <v>0</v>
      </c>
      <c r="S196" s="9"/>
      <c r="T196" s="35">
        <f t="shared" si="95"/>
        <v>0</v>
      </c>
      <c r="U196" s="9"/>
      <c r="V196" s="35">
        <f t="shared" si="96"/>
        <v>0</v>
      </c>
      <c r="W196" s="9"/>
      <c r="X196" s="35">
        <f t="shared" si="97"/>
        <v>0</v>
      </c>
      <c r="Y196" s="9"/>
      <c r="Z196" s="35">
        <f t="shared" si="98"/>
        <v>0</v>
      </c>
      <c r="AA196" s="9">
        <v>0.56999999999999995</v>
      </c>
      <c r="AB196" s="35">
        <f t="shared" si="99"/>
        <v>58709.999999999993</v>
      </c>
      <c r="AC196" s="9">
        <v>0.56999999999999995</v>
      </c>
      <c r="AD196" s="35">
        <f t="shared" si="100"/>
        <v>58709.999999999993</v>
      </c>
      <c r="AE196" s="9">
        <v>0.56999999999999995</v>
      </c>
      <c r="AF196" s="35">
        <f t="shared" si="101"/>
        <v>58709.999999999993</v>
      </c>
      <c r="AH196" s="30">
        <f t="shared" si="86"/>
        <v>1.71</v>
      </c>
      <c r="AI196" s="32">
        <f t="shared" si="87"/>
        <v>176129.99999999997</v>
      </c>
      <c r="AJ196" s="30">
        <f t="shared" si="82"/>
        <v>0</v>
      </c>
      <c r="AK196" s="30">
        <f t="shared" si="88"/>
        <v>0</v>
      </c>
    </row>
    <row r="197" spans="1:37" ht="18.75" x14ac:dyDescent="0.25">
      <c r="A197" s="6">
        <v>65</v>
      </c>
      <c r="B197" s="7" t="s">
        <v>39</v>
      </c>
      <c r="C197" s="8" t="s">
        <v>40</v>
      </c>
      <c r="D197" s="9">
        <v>64350</v>
      </c>
      <c r="E197" s="8"/>
      <c r="F197" s="10">
        <v>100</v>
      </c>
      <c r="G197" s="35">
        <f t="shared" si="89"/>
        <v>6435000</v>
      </c>
      <c r="H197" s="9"/>
      <c r="I197" s="10"/>
      <c r="J197" s="35">
        <f t="shared" si="90"/>
        <v>0</v>
      </c>
      <c r="K197" s="11"/>
      <c r="L197" s="35">
        <f t="shared" si="91"/>
        <v>0</v>
      </c>
      <c r="M197" s="11"/>
      <c r="N197" s="35">
        <f t="shared" si="92"/>
        <v>0</v>
      </c>
      <c r="O197" s="9"/>
      <c r="P197" s="35">
        <f t="shared" si="93"/>
        <v>0</v>
      </c>
      <c r="Q197" s="9"/>
      <c r="R197" s="35">
        <f t="shared" si="94"/>
        <v>0</v>
      </c>
      <c r="S197" s="9"/>
      <c r="T197" s="35">
        <f t="shared" si="95"/>
        <v>0</v>
      </c>
      <c r="U197" s="9"/>
      <c r="V197" s="35">
        <f t="shared" si="96"/>
        <v>0</v>
      </c>
      <c r="W197" s="9">
        <v>20</v>
      </c>
      <c r="X197" s="35">
        <f t="shared" si="97"/>
        <v>1287000</v>
      </c>
      <c r="Y197" s="9">
        <v>20</v>
      </c>
      <c r="Z197" s="35">
        <f t="shared" si="98"/>
        <v>1287000</v>
      </c>
      <c r="AA197" s="9">
        <v>20</v>
      </c>
      <c r="AB197" s="35">
        <f t="shared" si="99"/>
        <v>1287000</v>
      </c>
      <c r="AC197" s="9">
        <v>20</v>
      </c>
      <c r="AD197" s="35">
        <f t="shared" si="100"/>
        <v>1287000</v>
      </c>
      <c r="AE197" s="9">
        <v>20</v>
      </c>
      <c r="AF197" s="35">
        <f t="shared" si="101"/>
        <v>1287000</v>
      </c>
      <c r="AH197" s="30">
        <f>I197+K197+M197+O197+Q197+S197+U197+W197+Y197+AA197+AC197+AE197</f>
        <v>100</v>
      </c>
      <c r="AI197" s="32">
        <f t="shared" si="87"/>
        <v>6435000</v>
      </c>
      <c r="AJ197" s="30">
        <f t="shared" si="82"/>
        <v>0</v>
      </c>
      <c r="AK197" s="30">
        <f t="shared" si="88"/>
        <v>0</v>
      </c>
    </row>
    <row r="198" spans="1:37" ht="18.75" x14ac:dyDescent="0.25">
      <c r="A198" s="6">
        <v>66</v>
      </c>
      <c r="B198" s="7" t="s">
        <v>41</v>
      </c>
      <c r="C198" s="8"/>
      <c r="D198" s="9"/>
      <c r="E198" s="8"/>
      <c r="F198" s="10"/>
      <c r="G198" s="35">
        <f>0.3*SUM(G193:G196,G186:G190,G182:G183,G179:G180)</f>
        <v>10746500.2788</v>
      </c>
      <c r="H198" s="9"/>
      <c r="I198" s="10"/>
      <c r="J198" s="35">
        <f>0.3*SUM(J193:J196,J186:J190,J182:J183,J179:J180)</f>
        <v>0</v>
      </c>
      <c r="K198" s="11"/>
      <c r="L198" s="35">
        <f>0.3*SUM(L193:L196,L186:L190,L182:L183,L179:L180)</f>
        <v>0</v>
      </c>
      <c r="M198" s="11"/>
      <c r="N198" s="35">
        <f>0.3*SUM(N193:N196,N186:N190,N182:N183,N179:N180)</f>
        <v>0</v>
      </c>
      <c r="O198" s="9"/>
      <c r="P198" s="35">
        <f>0.3*SUM(P193:P196,P186:P190,P182:P183,P179:P180)</f>
        <v>0</v>
      </c>
      <c r="Q198" s="9"/>
      <c r="R198" s="35">
        <f>0.3*SUM(R193:R196,R186:R190,R182:R183,R179:R180)</f>
        <v>0</v>
      </c>
      <c r="S198" s="9"/>
      <c r="T198" s="35">
        <f>0.3*SUM(T193:T196,T186:T190,T182:T183,T179:T180)</f>
        <v>0</v>
      </c>
      <c r="U198" s="9"/>
      <c r="V198" s="35">
        <f>0.3*SUM(V193:V196,V186:V190,V182:V183,V179:V180)</f>
        <v>0</v>
      </c>
      <c r="W198" s="9"/>
      <c r="X198" s="35">
        <f>0.3*SUM(X193:X196,X186:X190,X182:X183,X179:X180)</f>
        <v>0</v>
      </c>
      <c r="Y198" s="9"/>
      <c r="Z198" s="35">
        <f>0.3*SUM(Z193:Z196,Z186:Z190,Z182:Z183,Z179:Z180)</f>
        <v>1230240.2988</v>
      </c>
      <c r="AA198" s="9"/>
      <c r="AB198" s="35">
        <f>0.3*SUM(AB193:AB196,AB186:AB190,AB182:AB183,AB179:AB180)</f>
        <v>2067066.585</v>
      </c>
      <c r="AC198" s="9"/>
      <c r="AD198" s="35">
        <f>0.3*SUM(AD193:AD196,AD186:AD190,AD182:AD183,AD179:AD180)</f>
        <v>3504440.61</v>
      </c>
      <c r="AE198" s="9"/>
      <c r="AF198" s="35">
        <f>0.3*SUM(AF193:AF196,AF186:AF190,AF182:AF183,AF179:AF180)</f>
        <v>3944752.7849999997</v>
      </c>
      <c r="AH198" s="30">
        <f t="shared" si="86"/>
        <v>0</v>
      </c>
      <c r="AI198" s="32">
        <f t="shared" si="87"/>
        <v>10746500.2788</v>
      </c>
      <c r="AJ198" s="30">
        <f t="shared" si="82"/>
        <v>0</v>
      </c>
      <c r="AK198" s="30">
        <f t="shared" si="88"/>
        <v>0</v>
      </c>
    </row>
  </sheetData>
  <autoFilter ref="A4:AY72" xr:uid="{00000000-0009-0000-0000-000005000000}"/>
  <mergeCells count="25">
    <mergeCell ref="Y2:Z2"/>
    <mergeCell ref="E1:E3"/>
    <mergeCell ref="F1:F3"/>
    <mergeCell ref="G1:G3"/>
    <mergeCell ref="H1:H3"/>
    <mergeCell ref="I1:AF1"/>
    <mergeCell ref="I2:J2"/>
    <mergeCell ref="K2:L2"/>
    <mergeCell ref="M2:N2"/>
    <mergeCell ref="A191:AF191"/>
    <mergeCell ref="A74:AF74"/>
    <mergeCell ref="A134:AF134"/>
    <mergeCell ref="A177:AF177"/>
    <mergeCell ref="O2:P2"/>
    <mergeCell ref="Q2:R2"/>
    <mergeCell ref="AE2:AF2"/>
    <mergeCell ref="A184:AE184"/>
    <mergeCell ref="A178:AE178"/>
    <mergeCell ref="A5:AF5"/>
    <mergeCell ref="AA2:AB2"/>
    <mergeCell ref="AC2:AD2"/>
    <mergeCell ref="A72:B72"/>
    <mergeCell ref="S2:T2"/>
    <mergeCell ref="U2:V2"/>
    <mergeCell ref="W2:X2"/>
  </mergeCells>
  <conditionalFormatting sqref="AJ6:AJ21 AJ69:AJ72 AJ62:AJ66 AJ37:AJ60 AJ23:AJ35 AJ179:AK196">
    <cfRule type="cellIs" dxfId="10" priority="16" operator="notEqual">
      <formula>0</formula>
    </cfRule>
  </conditionalFormatting>
  <conditionalFormatting sqref="AK6:AK21 AK69:AK72 AK62:AK66 AK37:AK60 AK23:AK35">
    <cfRule type="cellIs" dxfId="9" priority="15" operator="notEqual">
      <formula>0</formula>
    </cfRule>
  </conditionalFormatting>
  <conditionalFormatting sqref="AJ73:AJ177 AJ67:AJ68 AJ61 AJ36 AJ22">
    <cfRule type="cellIs" dxfId="8" priority="9" operator="notEqual">
      <formula>0</formula>
    </cfRule>
  </conditionalFormatting>
  <conditionalFormatting sqref="AJ73:AJ177 AJ67:AJ68 AJ61 AJ36 AJ22">
    <cfRule type="cellIs" dxfId="7" priority="8" operator="notEqual">
      <formula>0</formula>
    </cfRule>
  </conditionalFormatting>
  <conditionalFormatting sqref="AK73:AK177 AK67:AK68 AK61 AK36 AK22">
    <cfRule type="cellIs" dxfId="6" priority="7" operator="notEqual">
      <formula>0</formula>
    </cfRule>
  </conditionalFormatting>
  <conditionalFormatting sqref="AK178">
    <cfRule type="cellIs" dxfId="5" priority="4" operator="notEqual">
      <formula>0</formula>
    </cfRule>
  </conditionalFormatting>
  <conditionalFormatting sqref="AJ178">
    <cfRule type="cellIs" dxfId="4" priority="6" operator="notEqual">
      <formula>0</formula>
    </cfRule>
  </conditionalFormatting>
  <conditionalFormatting sqref="AJ178">
    <cfRule type="cellIs" dxfId="3" priority="5" operator="notEqual">
      <formula>0</formula>
    </cfRule>
  </conditionalFormatting>
  <conditionalFormatting sqref="AJ197:AJ198">
    <cfRule type="cellIs" dxfId="2" priority="3" operator="notEqual">
      <formula>0</formula>
    </cfRule>
  </conditionalFormatting>
  <conditionalFormatting sqref="AJ197:AJ198">
    <cfRule type="cellIs" dxfId="1" priority="2" operator="notEqual">
      <formula>0</formula>
    </cfRule>
  </conditionalFormatting>
  <conditionalFormatting sqref="AK197:AK198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График для ТЗ</vt:lpstr>
      <vt:lpstr>График по ПП</vt:lpstr>
      <vt:lpstr>Стоимость (2)</vt:lpstr>
      <vt:lpstr>Люди (2)</vt:lpstr>
      <vt:lpstr>МТО сводка по подрядчикам</vt:lpstr>
      <vt:lpstr>Лист1</vt:lpstr>
      <vt:lpstr>Лист2</vt:lpstr>
      <vt:lpstr>'График для ТЗ'!Заголовки_для_печати</vt:lpstr>
      <vt:lpstr>'График по ПП'!Заголовки_для_печати</vt:lpstr>
      <vt:lpstr>'График для ТЗ'!Область_печати</vt:lpstr>
      <vt:lpstr>Лист1!Область_печати</vt:lpstr>
      <vt:lpstr>'Люди (2)'!Область_печати</vt:lpstr>
      <vt:lpstr>'Стоимость (2)'!Область_печати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</dc:creator>
  <cp:lastModifiedBy>Ходаковский Евгений Сергеевич</cp:lastModifiedBy>
  <cp:revision/>
  <cp:lastPrinted>2022-08-23T09:18:29Z</cp:lastPrinted>
  <dcterms:created xsi:type="dcterms:W3CDTF">2018-03-13T13:59:12Z</dcterms:created>
  <dcterms:modified xsi:type="dcterms:W3CDTF">2025-02-10T18:01:49Z</dcterms:modified>
</cp:coreProperties>
</file>