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.russianpost.ru\R00\R00ASTRA\ОПД\!Толстенко\1. ПОТРЕБНОСТИ (АИС УЗ) - 2025\7174_Интернет-реклама (продвижение вакансий)\ЗД-37899 (среди уч-в ПКО)\"/>
    </mc:Choice>
  </mc:AlternateContent>
  <bookViews>
    <workbookView xWindow="66615" yWindow="645" windowWidth="24915" windowHeight="11595"/>
  </bookViews>
  <sheets>
    <sheet name="НМЦ" sheetId="15" r:id="rId1"/>
  </sheets>
  <calcPr calcId="162913"/>
</workbook>
</file>

<file path=xl/calcChain.xml><?xml version="1.0" encoding="utf-8"?>
<calcChain xmlns="http://schemas.openxmlformats.org/spreadsheetml/2006/main">
  <c r="L7" i="15" l="1"/>
  <c r="L6" i="15"/>
  <c r="L5" i="15"/>
  <c r="M5" i="15"/>
  <c r="M6" i="15"/>
  <c r="M8" i="15"/>
  <c r="K8" i="15"/>
  <c r="J8" i="15"/>
  <c r="I8" i="15"/>
  <c r="H8" i="15"/>
  <c r="G8" i="15"/>
  <c r="F8" i="15"/>
  <c r="N11" i="15" l="1"/>
  <c r="N5" i="15" l="1"/>
  <c r="N7" i="15"/>
  <c r="N6" i="15"/>
  <c r="O5" i="15" l="1"/>
  <c r="I5" i="15"/>
  <c r="I7" i="15"/>
  <c r="J9" i="15" l="1"/>
  <c r="M7" i="15" l="1"/>
  <c r="K9" i="15" l="1"/>
  <c r="I9" i="15"/>
  <c r="H9" i="15"/>
  <c r="G9" i="15"/>
  <c r="F9" i="15"/>
  <c r="O7" i="15" l="1"/>
  <c r="O6" i="15"/>
  <c r="O12" i="15" l="1"/>
  <c r="O23" i="15" s="1"/>
  <c r="O24" i="15" l="1"/>
</calcChain>
</file>

<file path=xl/sharedStrings.xml><?xml version="1.0" encoding="utf-8"?>
<sst xmlns="http://schemas.openxmlformats.org/spreadsheetml/2006/main" count="48" uniqueCount="46">
  <si>
    <t>Ед. изм.</t>
  </si>
  <si>
    <t xml:space="preserve">Коэффициент вариации (%)    </t>
  </si>
  <si>
    <t>Кол-во</t>
  </si>
  <si>
    <t>Номер источника ценовой информации</t>
  </si>
  <si>
    <t>Срок действия ценового предложения</t>
  </si>
  <si>
    <t>№ п/п</t>
  </si>
  <si>
    <t>Приложение № 1 к Обоснованию НМЦ</t>
  </si>
  <si>
    <t>Наименование ТРУ</t>
  </si>
  <si>
    <t>Реквизиты ценового предложения/отчета независимого оценщика (дата, исх. номер)/ссылка на страницу с ценовой информацией в сети Интернет</t>
  </si>
  <si>
    <t>Источник № 1</t>
  </si>
  <si>
    <t>Кол-во источников цены</t>
  </si>
  <si>
    <t>ИТОГО НМЦ, руб., с НДС:</t>
  </si>
  <si>
    <t>Начальная (максимальная) цена договора, 
руб. с НДС</t>
  </si>
  <si>
    <t>Общая стоимость ценового предложения, руб. с НДС:</t>
  </si>
  <si>
    <t>Цена за единицу ТРУ по мин. КП, 
руб. с НДС</t>
  </si>
  <si>
    <t>1</t>
  </si>
  <si>
    <t>Ставка НДС в ценовом предложении:</t>
  </si>
  <si>
    <t>Средняя цена за единицу ТРУ, 
руб. с НДС</t>
  </si>
  <si>
    <t>Источник № 2</t>
  </si>
  <si>
    <t>Источник № 3</t>
  </si>
  <si>
    <t>Источник № 4</t>
  </si>
  <si>
    <t>Источник № 5</t>
  </si>
  <si>
    <t>Цены поставщиков (исполнителей, подрядчиков) за единицу ТРУ, 
руб. с НДС</t>
  </si>
  <si>
    <t>Поиск/ Yandex/ любые устройства/ платные позиции в результатах поиска/ текст/ СРС (1 (один) клик по рекламно-информационным материалам размещенным в сети Интернет)</t>
  </si>
  <si>
    <t>Условная единица</t>
  </si>
  <si>
    <t>Портал / avito.ru/ мобайл+десктоп/ Баннер/ пол, возраст, все сезонные, гео и поведенческие/ СРМ (1000 (одна тысяча) показов)</t>
  </si>
  <si>
    <t>АО "АДМИКС"</t>
  </si>
  <si>
    <t>ООО "Гилмарк Контекст"</t>
  </si>
  <si>
    <t>АО "Медиа Инстинкт"</t>
  </si>
  <si>
    <t>ООО "Инишитив РУС"</t>
  </si>
  <si>
    <t>Бюджет на закупку, руб., с НДС:</t>
  </si>
  <si>
    <t>Превышение бюджета, руб., с НДС:</t>
  </si>
  <si>
    <t>Превышение бюджета, %:</t>
  </si>
  <si>
    <t>НМЦ за единицу, руб., с НДС:</t>
  </si>
  <si>
    <t>ООО "АГЕНТСТВО ИГРОНИК"</t>
  </si>
  <si>
    <t>ЦП № 1 (заявка № 1) от 09.09.2025</t>
  </si>
  <si>
    <t>ЦП № 32253225 от 09.09.2025</t>
  </si>
  <si>
    <t>Рекламные сети/ Yandex (РСЯ)/ Мобайл+Десктоп/ ТГБ/ СРС/ 1 (один) клик</t>
  </si>
  <si>
    <t>Источник № 6</t>
  </si>
  <si>
    <t>ЦП № АУО-07/20911 от 09.09.2025</t>
  </si>
  <si>
    <t>ЦП № АУО-07/21162 от 11.09.2025</t>
  </si>
  <si>
    <t>ООО "Смарт-вью"</t>
  </si>
  <si>
    <t>ЦП № 2 (заявка № 2) от 09.09.2025</t>
  </si>
  <si>
    <t>Расчет начальной (максимальной) цены договора
на оказание услуг по информированию физических и юридических лиц Российской Федерации о доступных услугах АО «Почта России», существующих и внедряемых, в том числе мобильного приложения и других цифровых продуктах, с помощью сети Интернет (Продвижение вакансий)
Метод сопоставимых рыночных цен</t>
  </si>
  <si>
    <t>ЦП № АУО-07/21185 от 11.09.2025</t>
  </si>
  <si>
    <t>Общая цена за единицу ТРУ, руб. с НДС: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</si>
</sst>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164" fontId="5" fillId="0" borderId="1" xfId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 indent="1"/>
    </xf>
    <xf numFmtId="164" fontId="5" fillId="0" borderId="1" xfId="1" applyFont="1" applyFill="1" applyBorder="1" applyAlignment="1">
      <alignment horizontal="right" vertical="center" wrapText="1" indent="1"/>
    </xf>
    <xf numFmtId="0" fontId="0" fillId="0" borderId="9" xfId="0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4" fontId="1" fillId="3" borderId="1" xfId="1" applyFont="1" applyFill="1" applyBorder="1" applyAlignment="1">
      <alignment horizontal="center" vertical="center" wrapText="1"/>
    </xf>
    <xf numFmtId="9" fontId="1" fillId="3" borderId="1" xfId="2" applyFont="1" applyFill="1" applyBorder="1" applyAlignment="1">
      <alignment horizontal="right" vertical="center" wrapText="1" indent="1"/>
    </xf>
    <xf numFmtId="164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 indent="1"/>
    </xf>
    <xf numFmtId="0" fontId="1" fillId="0" borderId="10" xfId="0" applyFont="1" applyBorder="1" applyAlignment="1">
      <alignment horizontal="right" vertical="center" wrapText="1" indent="1"/>
    </xf>
    <xf numFmtId="0" fontId="1" fillId="0" borderId="6" xfId="0" applyFont="1" applyBorder="1" applyAlignment="1">
      <alignment horizontal="right" vertical="center" wrapText="1" indent="1"/>
    </xf>
    <xf numFmtId="0" fontId="1" fillId="0" borderId="7" xfId="0" applyFont="1" applyBorder="1" applyAlignment="1">
      <alignment horizontal="right" vertical="center" wrapText="1" indent="1"/>
    </xf>
    <xf numFmtId="0" fontId="1" fillId="0" borderId="8" xfId="0" applyFont="1" applyBorder="1" applyAlignment="1">
      <alignment horizontal="right" vertical="center" wrapText="1" inden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right" vertical="center" wrapText="1" indent="1"/>
    </xf>
    <xf numFmtId="0" fontId="1" fillId="0" borderId="11" xfId="0" applyFont="1" applyBorder="1" applyAlignment="1">
      <alignment horizontal="right" vertical="center" wrapText="1" indent="1"/>
    </xf>
    <xf numFmtId="2" fontId="5" fillId="4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70" zoomScaleNormal="70" workbookViewId="0">
      <selection activeCell="A2" sqref="A2:O2"/>
    </sheetView>
  </sheetViews>
  <sheetFormatPr defaultColWidth="9.140625" defaultRowHeight="15" x14ac:dyDescent="0.25"/>
  <cols>
    <col min="1" max="1" width="5.42578125" style="6" customWidth="1"/>
    <col min="2" max="2" width="47.28515625" style="7" customWidth="1"/>
    <col min="3" max="4" width="12.140625" style="4" customWidth="1"/>
    <col min="5" max="5" width="15.140625" style="4" customWidth="1"/>
    <col min="6" max="11" width="18.42578125" style="4" customWidth="1"/>
    <col min="12" max="12" width="18.5703125" style="4" customWidth="1"/>
    <col min="13" max="13" width="18.42578125" style="4" customWidth="1"/>
    <col min="14" max="14" width="15.85546875" style="4" customWidth="1"/>
    <col min="15" max="15" width="24.28515625" style="4" customWidth="1"/>
    <col min="16" max="16" width="1.85546875" style="4" customWidth="1"/>
    <col min="17" max="17" width="51" style="4" hidden="1" customWidth="1"/>
    <col min="18" max="16384" width="9.140625" style="4"/>
  </cols>
  <sheetData>
    <row r="1" spans="1:18" ht="18.75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5" t="s">
        <v>6</v>
      </c>
      <c r="M1" s="46"/>
      <c r="N1" s="46"/>
      <c r="O1" s="46"/>
    </row>
    <row r="2" spans="1:18" ht="78" customHeight="1" x14ac:dyDescent="0.25">
      <c r="A2" s="47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8" s="5" customFormat="1" ht="50.45" customHeight="1" x14ac:dyDescent="0.25">
      <c r="A3" s="50" t="s">
        <v>5</v>
      </c>
      <c r="B3" s="51" t="s">
        <v>7</v>
      </c>
      <c r="C3" s="51" t="s">
        <v>0</v>
      </c>
      <c r="D3" s="51" t="s">
        <v>2</v>
      </c>
      <c r="E3" s="51" t="s">
        <v>10</v>
      </c>
      <c r="F3" s="30" t="s">
        <v>22</v>
      </c>
      <c r="G3" s="31"/>
      <c r="H3" s="31"/>
      <c r="I3" s="31"/>
      <c r="J3" s="31"/>
      <c r="K3" s="32"/>
      <c r="L3" s="51" t="s">
        <v>17</v>
      </c>
      <c r="M3" s="51" t="s">
        <v>1</v>
      </c>
      <c r="N3" s="51" t="s">
        <v>14</v>
      </c>
      <c r="O3" s="51" t="s">
        <v>12</v>
      </c>
      <c r="R3" s="4"/>
    </row>
    <row r="4" spans="1:18" s="5" customFormat="1" ht="42.6" customHeight="1" x14ac:dyDescent="0.25">
      <c r="A4" s="50"/>
      <c r="B4" s="51"/>
      <c r="C4" s="51"/>
      <c r="D4" s="51"/>
      <c r="E4" s="51"/>
      <c r="F4" s="13" t="s">
        <v>9</v>
      </c>
      <c r="G4" s="13" t="s">
        <v>18</v>
      </c>
      <c r="H4" s="13" t="s">
        <v>19</v>
      </c>
      <c r="I4" s="22" t="s">
        <v>20</v>
      </c>
      <c r="J4" s="29" t="s">
        <v>21</v>
      </c>
      <c r="K4" s="13" t="s">
        <v>38</v>
      </c>
      <c r="L4" s="51"/>
      <c r="M4" s="51"/>
      <c r="N4" s="52"/>
      <c r="O4" s="51"/>
      <c r="R4" s="4"/>
    </row>
    <row r="5" spans="1:18" s="5" customFormat="1" ht="93" customHeight="1" x14ac:dyDescent="0.25">
      <c r="A5" s="17" t="s">
        <v>15</v>
      </c>
      <c r="B5" s="18" t="s">
        <v>37</v>
      </c>
      <c r="C5" s="12" t="s">
        <v>24</v>
      </c>
      <c r="D5" s="14">
        <v>109140</v>
      </c>
      <c r="E5" s="11">
        <v>6</v>
      </c>
      <c r="F5" s="19">
        <v>37.200000000000003</v>
      </c>
      <c r="G5" s="19">
        <v>20.34</v>
      </c>
      <c r="H5" s="20">
        <v>31.1</v>
      </c>
      <c r="I5" s="20">
        <f>12.2*1.2</f>
        <v>14.639999999999999</v>
      </c>
      <c r="J5" s="20">
        <v>21.6</v>
      </c>
      <c r="K5" s="20">
        <v>24.12</v>
      </c>
      <c r="L5" s="8">
        <f>ROUND(AVERAGE(F5:K5),E5)</f>
        <v>24.833333</v>
      </c>
      <c r="M5" s="62">
        <f>STDEV(F5:K5)/L5*100</f>
        <v>32.578298258724843</v>
      </c>
      <c r="N5" s="9">
        <f>ROUND(I5,2)</f>
        <v>14.64</v>
      </c>
      <c r="O5" s="9">
        <f t="shared" ref="O5:O7" si="0">N5*D5</f>
        <v>1597809.6</v>
      </c>
      <c r="R5" s="4"/>
    </row>
    <row r="6" spans="1:18" s="5" customFormat="1" ht="93" customHeight="1" x14ac:dyDescent="0.25">
      <c r="A6" s="17">
        <v>2</v>
      </c>
      <c r="B6" s="18" t="s">
        <v>23</v>
      </c>
      <c r="C6" s="12" t="s">
        <v>24</v>
      </c>
      <c r="D6" s="14">
        <v>34500</v>
      </c>
      <c r="E6" s="11">
        <v>6</v>
      </c>
      <c r="F6" s="19">
        <v>82.8</v>
      </c>
      <c r="G6" s="19">
        <v>22.92</v>
      </c>
      <c r="H6" s="20">
        <v>62.4</v>
      </c>
      <c r="I6" s="20">
        <v>52.82</v>
      </c>
      <c r="J6" s="20">
        <v>36</v>
      </c>
      <c r="K6" s="20">
        <v>66.239999999999995</v>
      </c>
      <c r="L6" s="8">
        <f>ROUND(AVERAGE(F6:K6),E6)</f>
        <v>53.863332999999997</v>
      </c>
      <c r="M6" s="62">
        <f>STDEV(F6:K6)/L6*100</f>
        <v>40.172461990127786</v>
      </c>
      <c r="N6" s="9">
        <f>ROUND(I6,2)</f>
        <v>52.82</v>
      </c>
      <c r="O6" s="9">
        <f t="shared" si="0"/>
        <v>1822290</v>
      </c>
      <c r="R6" s="4"/>
    </row>
    <row r="7" spans="1:18" s="5" customFormat="1" ht="93" customHeight="1" x14ac:dyDescent="0.25">
      <c r="A7" s="17">
        <v>3</v>
      </c>
      <c r="B7" s="18" t="s">
        <v>25</v>
      </c>
      <c r="C7" s="12" t="s">
        <v>24</v>
      </c>
      <c r="D7" s="14">
        <v>25800</v>
      </c>
      <c r="E7" s="11">
        <v>6</v>
      </c>
      <c r="F7" s="19">
        <v>224.7</v>
      </c>
      <c r="G7" s="19">
        <v>230.39999999999998</v>
      </c>
      <c r="H7" s="20">
        <v>327.60000000000002</v>
      </c>
      <c r="I7" s="20">
        <f>156*1.2</f>
        <v>187.2</v>
      </c>
      <c r="J7" s="20">
        <v>240</v>
      </c>
      <c r="K7" s="20">
        <v>288</v>
      </c>
      <c r="L7" s="8">
        <f>ROUND(AVERAGE(F7:K7),E7)</f>
        <v>249.65</v>
      </c>
      <c r="M7" s="62">
        <f>STDEV(F7:K7)/L7*100</f>
        <v>20.05455084873914</v>
      </c>
      <c r="N7" s="9">
        <f>ROUND(I7,2)</f>
        <v>187.2</v>
      </c>
      <c r="O7" s="9">
        <f t="shared" si="0"/>
        <v>4829760</v>
      </c>
      <c r="R7" s="4"/>
    </row>
    <row r="8" spans="1:18" s="5" customFormat="1" ht="23.1" customHeight="1" x14ac:dyDescent="0.25">
      <c r="A8" s="30" t="s">
        <v>45</v>
      </c>
      <c r="B8" s="31"/>
      <c r="C8" s="31"/>
      <c r="D8" s="31"/>
      <c r="E8" s="32"/>
      <c r="F8" s="19">
        <f t="shared" ref="F8:K8" si="1">SUM(F5:F7)</f>
        <v>344.7</v>
      </c>
      <c r="G8" s="19">
        <f t="shared" si="1"/>
        <v>273.65999999999997</v>
      </c>
      <c r="H8" s="19">
        <f t="shared" si="1"/>
        <v>421.1</v>
      </c>
      <c r="I8" s="19">
        <f t="shared" si="1"/>
        <v>254.65999999999997</v>
      </c>
      <c r="J8" s="19">
        <f t="shared" si="1"/>
        <v>297.60000000000002</v>
      </c>
      <c r="K8" s="19">
        <f t="shared" si="1"/>
        <v>378.36</v>
      </c>
      <c r="L8" s="8"/>
      <c r="M8" s="62">
        <f>STDEV(F8:K8)/AVERAGE(F8:K8)*100</f>
        <v>19.613823289149117</v>
      </c>
      <c r="N8" s="36"/>
      <c r="O8" s="37"/>
      <c r="R8" s="4"/>
    </row>
    <row r="9" spans="1:18" s="5" customFormat="1" ht="23.1" customHeight="1" x14ac:dyDescent="0.25">
      <c r="A9" s="30" t="s">
        <v>13</v>
      </c>
      <c r="B9" s="31"/>
      <c r="C9" s="31"/>
      <c r="D9" s="31"/>
      <c r="E9" s="32"/>
      <c r="F9" s="19">
        <f t="shared" ref="F9:K9" si="2">F5*$D5+$D6*F6+$D7*F7</f>
        <v>12713868</v>
      </c>
      <c r="G9" s="19">
        <f t="shared" si="2"/>
        <v>8954967.5999999996</v>
      </c>
      <c r="H9" s="19">
        <f t="shared" si="2"/>
        <v>13999134</v>
      </c>
      <c r="I9" s="19">
        <f t="shared" si="2"/>
        <v>8249859.5999999996</v>
      </c>
      <c r="J9" s="19">
        <f t="shared" si="2"/>
        <v>9791424</v>
      </c>
      <c r="K9" s="19">
        <f t="shared" si="2"/>
        <v>12348136.800000001</v>
      </c>
      <c r="L9" s="33"/>
      <c r="M9" s="34"/>
      <c r="N9" s="34"/>
      <c r="O9" s="35"/>
      <c r="R9" s="4"/>
    </row>
    <row r="10" spans="1:18" s="5" customFormat="1" ht="23.1" customHeight="1" x14ac:dyDescent="0.25">
      <c r="A10" s="40" t="s">
        <v>16</v>
      </c>
      <c r="B10" s="40"/>
      <c r="C10" s="40"/>
      <c r="D10" s="40"/>
      <c r="E10" s="40"/>
      <c r="F10" s="23">
        <v>0.2</v>
      </c>
      <c r="G10" s="23">
        <v>0.2</v>
      </c>
      <c r="H10" s="23">
        <v>0.2</v>
      </c>
      <c r="I10" s="23">
        <v>0.2</v>
      </c>
      <c r="J10" s="23">
        <v>0.2</v>
      </c>
      <c r="K10" s="23">
        <v>0.2</v>
      </c>
      <c r="L10" s="33"/>
      <c r="M10" s="34"/>
      <c r="N10" s="34"/>
      <c r="O10" s="35"/>
      <c r="R10" s="4"/>
    </row>
    <row r="11" spans="1:18" s="5" customFormat="1" ht="23.45" customHeight="1" x14ac:dyDescent="0.25">
      <c r="A11" s="55" t="s">
        <v>33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  <c r="N11" s="15">
        <f>N5+N6+N7</f>
        <v>254.66</v>
      </c>
      <c r="O11" s="10"/>
      <c r="R11" s="4"/>
    </row>
    <row r="12" spans="1:18" s="5" customFormat="1" ht="23.45" customHeight="1" x14ac:dyDescent="0.25">
      <c r="A12" s="55" t="s">
        <v>11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  <c r="N12" s="10"/>
      <c r="O12" s="15">
        <f>O5+O6+O7</f>
        <v>8249859.5999999996</v>
      </c>
      <c r="R12" s="4"/>
    </row>
    <row r="13" spans="1:18" s="5" customFormat="1" ht="9" customHeigh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21"/>
      <c r="O13" s="21"/>
      <c r="R13" s="4"/>
    </row>
    <row r="14" spans="1:18" ht="51.95" customHeight="1" x14ac:dyDescent="0.25">
      <c r="A14" s="42" t="s">
        <v>3</v>
      </c>
      <c r="B14" s="43"/>
      <c r="C14" s="43"/>
      <c r="D14" s="43"/>
      <c r="E14" s="42" t="s">
        <v>8</v>
      </c>
      <c r="F14" s="43"/>
      <c r="G14" s="43"/>
      <c r="H14" s="43"/>
      <c r="I14" s="43"/>
      <c r="J14" s="43"/>
      <c r="K14" s="43"/>
      <c r="L14" s="42" t="s">
        <v>4</v>
      </c>
      <c r="M14" s="43"/>
      <c r="N14" s="43"/>
      <c r="O14" s="44"/>
    </row>
    <row r="15" spans="1:18" ht="18" customHeight="1" x14ac:dyDescent="0.3">
      <c r="A15" s="58">
        <v>1</v>
      </c>
      <c r="B15" s="59"/>
      <c r="C15" s="59"/>
      <c r="D15" s="59"/>
      <c r="E15" s="38" t="s">
        <v>36</v>
      </c>
      <c r="F15" s="39"/>
      <c r="G15" s="39"/>
      <c r="H15" s="39"/>
      <c r="I15" s="39"/>
      <c r="J15" s="39"/>
      <c r="K15" s="39"/>
      <c r="L15" s="33">
        <v>46000</v>
      </c>
      <c r="M15" s="34"/>
      <c r="N15" s="34"/>
      <c r="O15" s="35"/>
      <c r="Q15" s="24" t="s">
        <v>34</v>
      </c>
    </row>
    <row r="16" spans="1:18" ht="18" customHeight="1" x14ac:dyDescent="0.3">
      <c r="A16" s="58">
        <v>2</v>
      </c>
      <c r="B16" s="59"/>
      <c r="C16" s="59"/>
      <c r="D16" s="59"/>
      <c r="E16" s="38" t="s">
        <v>35</v>
      </c>
      <c r="F16" s="39"/>
      <c r="G16" s="39"/>
      <c r="H16" s="39"/>
      <c r="I16" s="39"/>
      <c r="J16" s="39"/>
      <c r="K16" s="39"/>
      <c r="L16" s="33">
        <v>45970</v>
      </c>
      <c r="M16" s="34"/>
      <c r="N16" s="34"/>
      <c r="O16" s="35"/>
      <c r="Q16" s="24" t="s">
        <v>26</v>
      </c>
    </row>
    <row r="17" spans="1:17" s="16" customFormat="1" ht="18" customHeight="1" x14ac:dyDescent="0.3">
      <c r="A17" s="58">
        <v>3</v>
      </c>
      <c r="B17" s="59"/>
      <c r="C17" s="59"/>
      <c r="D17" s="59"/>
      <c r="E17" s="38" t="s">
        <v>42</v>
      </c>
      <c r="F17" s="39"/>
      <c r="G17" s="39"/>
      <c r="H17" s="39"/>
      <c r="I17" s="39"/>
      <c r="J17" s="39"/>
      <c r="K17" s="39"/>
      <c r="L17" s="33">
        <v>46032</v>
      </c>
      <c r="M17" s="34"/>
      <c r="N17" s="34"/>
      <c r="O17" s="35"/>
      <c r="Q17" s="24" t="s">
        <v>27</v>
      </c>
    </row>
    <row r="18" spans="1:17" s="16" customFormat="1" ht="18" customHeight="1" x14ac:dyDescent="0.3">
      <c r="A18" s="58">
        <v>4</v>
      </c>
      <c r="B18" s="59"/>
      <c r="C18" s="59"/>
      <c r="D18" s="59"/>
      <c r="E18" s="38" t="s">
        <v>44</v>
      </c>
      <c r="F18" s="39"/>
      <c r="G18" s="39"/>
      <c r="H18" s="39"/>
      <c r="I18" s="39"/>
      <c r="J18" s="39"/>
      <c r="K18" s="39"/>
      <c r="L18" s="33">
        <v>45999</v>
      </c>
      <c r="M18" s="34"/>
      <c r="N18" s="34"/>
      <c r="O18" s="35"/>
      <c r="Q18" s="25" t="s">
        <v>28</v>
      </c>
    </row>
    <row r="19" spans="1:17" s="16" customFormat="1" ht="18" customHeight="1" x14ac:dyDescent="0.3">
      <c r="A19" s="58">
        <v>5</v>
      </c>
      <c r="B19" s="59"/>
      <c r="C19" s="59"/>
      <c r="D19" s="59"/>
      <c r="E19" s="38" t="s">
        <v>39</v>
      </c>
      <c r="F19" s="39"/>
      <c r="G19" s="39"/>
      <c r="H19" s="39"/>
      <c r="I19" s="39"/>
      <c r="J19" s="39"/>
      <c r="K19" s="39"/>
      <c r="L19" s="33">
        <v>45999</v>
      </c>
      <c r="M19" s="34"/>
      <c r="N19" s="34"/>
      <c r="O19" s="35"/>
      <c r="Q19" s="25" t="s">
        <v>29</v>
      </c>
    </row>
    <row r="20" spans="1:17" s="16" customFormat="1" ht="18" customHeight="1" x14ac:dyDescent="0.3">
      <c r="A20" s="58">
        <v>6</v>
      </c>
      <c r="B20" s="59"/>
      <c r="C20" s="59"/>
      <c r="D20" s="59"/>
      <c r="E20" s="38" t="s">
        <v>40</v>
      </c>
      <c r="F20" s="39"/>
      <c r="G20" s="39"/>
      <c r="H20" s="39"/>
      <c r="I20" s="39"/>
      <c r="J20" s="39"/>
      <c r="K20" s="39"/>
      <c r="L20" s="33">
        <v>46000</v>
      </c>
      <c r="M20" s="34"/>
      <c r="N20" s="34"/>
      <c r="O20" s="35"/>
      <c r="Q20" s="25" t="s">
        <v>41</v>
      </c>
    </row>
    <row r="22" spans="1:17" ht="18.75" hidden="1" x14ac:dyDescent="0.25">
      <c r="A22" s="60" t="s">
        <v>30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  <c r="N22" s="10"/>
      <c r="O22" s="28">
        <v>5499998.4000000004</v>
      </c>
    </row>
    <row r="23" spans="1:17" ht="18.75" hidden="1" x14ac:dyDescent="0.25">
      <c r="A23" s="60" t="s">
        <v>31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10"/>
      <c r="O23" s="26">
        <f>O12-O22</f>
        <v>2749861.1999999993</v>
      </c>
    </row>
    <row r="24" spans="1:17" ht="18.75" hidden="1" x14ac:dyDescent="0.25">
      <c r="A24" s="53" t="s">
        <v>32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10"/>
      <c r="O24" s="27">
        <f>O12/O22-1</f>
        <v>0.49997490908360964</v>
      </c>
    </row>
    <row r="25" spans="1:17" hidden="1" x14ac:dyDescent="0.25"/>
  </sheetData>
  <mergeCells count="45">
    <mergeCell ref="A19:D19"/>
    <mergeCell ref="E19:K19"/>
    <mergeCell ref="L19:O19"/>
    <mergeCell ref="A22:M22"/>
    <mergeCell ref="A23:M23"/>
    <mergeCell ref="A24:M24"/>
    <mergeCell ref="A11:M11"/>
    <mergeCell ref="A12:M12"/>
    <mergeCell ref="A16:D16"/>
    <mergeCell ref="E16:K16"/>
    <mergeCell ref="L16:O16"/>
    <mergeCell ref="A20:D20"/>
    <mergeCell ref="E20:K20"/>
    <mergeCell ref="L20:O20"/>
    <mergeCell ref="A18:D18"/>
    <mergeCell ref="E18:K18"/>
    <mergeCell ref="L18:O18"/>
    <mergeCell ref="A17:D17"/>
    <mergeCell ref="E17:K17"/>
    <mergeCell ref="L17:O17"/>
    <mergeCell ref="A15:D15"/>
    <mergeCell ref="L1:O1"/>
    <mergeCell ref="A2:O2"/>
    <mergeCell ref="A3:A4"/>
    <mergeCell ref="B3:B4"/>
    <mergeCell ref="C3:C4"/>
    <mergeCell ref="D3:D4"/>
    <mergeCell ref="E3:E4"/>
    <mergeCell ref="L3:L4"/>
    <mergeCell ref="M3:M4"/>
    <mergeCell ref="N3:N4"/>
    <mergeCell ref="O3:O4"/>
    <mergeCell ref="F3:K3"/>
    <mergeCell ref="A8:E8"/>
    <mergeCell ref="L9:O9"/>
    <mergeCell ref="N8:O8"/>
    <mergeCell ref="E15:K15"/>
    <mergeCell ref="L15:O15"/>
    <mergeCell ref="A9:E9"/>
    <mergeCell ref="A10:E10"/>
    <mergeCell ref="L10:O10"/>
    <mergeCell ref="A13:M13"/>
    <mergeCell ref="L14:O14"/>
    <mergeCell ref="A14:D14"/>
    <mergeCell ref="E14:K14"/>
  </mergeCells>
  <pageMargins left="0.25" right="0.25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Ольга</dc:creator>
  <cp:lastModifiedBy>Толстенко Ольга Анатольевна</cp:lastModifiedBy>
  <cp:lastPrinted>2022-04-29T12:49:59Z</cp:lastPrinted>
  <dcterms:created xsi:type="dcterms:W3CDTF">2016-02-10T09:14:14Z</dcterms:created>
  <dcterms:modified xsi:type="dcterms:W3CDTF">2025-09-25T13:37:07Z</dcterms:modified>
</cp:coreProperties>
</file>