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pmk.afsv.ru\Common\Снабжения\!223 ФЗ\Закупка свыше 500 ( на площадку)\АТУ\Поставка шин для погрузчиков\Приложение 4 Обоснование НМЦ\"/>
    </mc:Choice>
  </mc:AlternateContent>
  <xr:revisionPtr revIDLastSave="0" documentId="13_ncr:1_{B1439CB0-68F5-4E9E-9759-2FF227CA9569}" xr6:coauthVersionLast="47" xr6:coauthVersionMax="47" xr10:uidLastSave="{00000000-0000-0000-0000-000000000000}"/>
  <bookViews>
    <workbookView xWindow="1035" yWindow="810" windowWidth="21690" windowHeight="14790" tabRatio="50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H18" i="1" l="1"/>
  <c r="G18" i="1"/>
  <c r="F18" i="1"/>
  <c r="S19" i="1"/>
  <c r="J10" i="1"/>
  <c r="K10" i="1"/>
  <c r="M10" i="1"/>
  <c r="N10" i="1" s="1"/>
  <c r="J11" i="1"/>
  <c r="K11" i="1"/>
  <c r="L11" i="1" s="1"/>
  <c r="M11" i="1"/>
  <c r="N11" i="1" s="1"/>
  <c r="J12" i="1"/>
  <c r="K12" i="1"/>
  <c r="L12" i="1" s="1"/>
  <c r="M12" i="1"/>
  <c r="N12" i="1" s="1"/>
  <c r="O12" i="1" s="1"/>
  <c r="J13" i="1"/>
  <c r="K13" i="1"/>
  <c r="L13" i="1" s="1"/>
  <c r="M13" i="1"/>
  <c r="N13" i="1" s="1"/>
  <c r="J14" i="1"/>
  <c r="K14" i="1"/>
  <c r="L14" i="1" s="1"/>
  <c r="M14" i="1"/>
  <c r="N14" i="1" s="1"/>
  <c r="J15" i="1"/>
  <c r="K15" i="1"/>
  <c r="L15" i="1" s="1"/>
  <c r="M15" i="1"/>
  <c r="N15" i="1" s="1"/>
  <c r="J16" i="1"/>
  <c r="K16" i="1"/>
  <c r="M16" i="1"/>
  <c r="N16" i="1" s="1"/>
  <c r="O16" i="1" s="1"/>
  <c r="J17" i="1"/>
  <c r="K17" i="1"/>
  <c r="L17" i="1" s="1"/>
  <c r="M17" i="1"/>
  <c r="N17" i="1" s="1"/>
  <c r="L10" i="1" l="1"/>
  <c r="O15" i="1"/>
  <c r="P15" i="1"/>
  <c r="P12" i="1"/>
  <c r="P11" i="1"/>
  <c r="O11" i="1"/>
  <c r="P10" i="1"/>
  <c r="O10" i="1"/>
  <c r="O13" i="1"/>
  <c r="P13" i="1"/>
  <c r="O14" i="1"/>
  <c r="P14" i="1"/>
  <c r="L16" i="1"/>
  <c r="P16" i="1"/>
  <c r="P17" i="1"/>
  <c r="O17" i="1"/>
  <c r="P19" i="1" l="1"/>
  <c r="P20" i="1" s="1"/>
</calcChain>
</file>

<file path=xl/sharedStrings.xml><?xml version="1.0" encoding="utf-8"?>
<sst xmlns="http://schemas.openxmlformats.org/spreadsheetml/2006/main" count="55" uniqueCount="41">
  <si>
    <t>Характеристики объекта закупки</t>
  </si>
  <si>
    <t>№</t>
  </si>
  <si>
    <t>Наименование предмета товара (работы, услуги)</t>
  </si>
  <si>
    <t>Ед. изм</t>
  </si>
  <si>
    <t>Кол-во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</si>
  <si>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</si>
  <si>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</si>
  <si>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</si>
  <si>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indexed="8"/>
        <rFont val="Times New Roman"/>
        <family val="1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</rPr>
      <t xml:space="preserve">         (не должен превышать 33%)</t>
    </r>
  </si>
  <si>
    <t>-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</si>
  <si>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</si>
  <si>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Заказчик подтверждает, что:</t>
  </si>
  <si>
    <t>В соответствии с приложением к документации проведения закупки</t>
  </si>
  <si>
    <t>Используемый метод определения НМЦД:</t>
  </si>
  <si>
    <t>Однородность совокупности значений выявленных цен, используемых в расчете Н(М)ЦД**</t>
  </si>
  <si>
    <t>Н(М)ЦД определяемая методом сопоставимых рыночных цен (анализа рынка)*</t>
  </si>
  <si>
    <t xml:space="preserve">* Определение НМЦД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
 </t>
  </si>
  <si>
    <t>1. Характеристика товара (условия оказания услуг, выполнения работ) используемые для расчета НМЦД соответствуют описанию объекта закупки.</t>
  </si>
  <si>
    <r>
      <rPr>
        <b/>
        <sz val="14"/>
        <rFont val="Times New Roman"/>
        <family val="1"/>
      </rPr>
      <t>В результате проведенного расчета Н(М)Ц договора составила (в руб.):</t>
    </r>
    <r>
      <rPr>
        <b/>
        <sz val="14"/>
        <color indexed="9"/>
        <rFont val="Times New Roman"/>
        <family val="1"/>
      </rPr>
      <t xml:space="preserve">ВВ </t>
    </r>
  </si>
  <si>
    <r>
      <t xml:space="preserve">Расчет Н(М)ЦД по формуле   </t>
    </r>
    <r>
      <rPr>
        <sz val="11"/>
        <color indexed="8"/>
        <rFont val="Times New Roman"/>
        <family val="1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</si>
  <si>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метод сопоставимых рыночных цен (анализа рынка) в соответствии с пп. 19.1 (3) "Положения о закупках товаров, работ, услуг для нужд ООО "ПМК".</t>
  </si>
  <si>
    <t xml:space="preserve">Коммерческое предложение № 1  </t>
  </si>
  <si>
    <t>Коммерческое предложение  № 2</t>
  </si>
  <si>
    <t xml:space="preserve">Коммерческое предложение  № 3 </t>
  </si>
  <si>
    <t>Цена за единицу изм. (руб.) без НДС</t>
  </si>
  <si>
    <t>Цена за единицу изм. (руб.) с учётом НДС  22%</t>
  </si>
  <si>
    <t>шт</t>
  </si>
  <si>
    <t>Шина цельнолитая 5,00-8</t>
  </si>
  <si>
    <t>Шина цельнолитая 6,50-10</t>
  </si>
  <si>
    <t>Шина цельнолитая 18,00/7-8 немаркая</t>
  </si>
  <si>
    <t>Шина цельнолитая 16,00/6-8 немаркая</t>
  </si>
  <si>
    <t>Шина 12,00-16,5</t>
  </si>
  <si>
    <t>Шина 7,00-12</t>
  </si>
  <si>
    <t>Шина 6,00-9</t>
  </si>
  <si>
    <t>Шина цельнолитая 15х4,5-8 (15х41/2-8)</t>
  </si>
  <si>
    <t>Итого без НДС:</t>
  </si>
  <si>
    <t>Итого с НДС:</t>
  </si>
  <si>
    <t xml:space="preserve">Обоснование начальной (максимальнй) цены договора на поставку шин для погрузчиков
</t>
  </si>
  <si>
    <t>Н(М)ЦД, с учетом округления  (руб.) без НДС</t>
  </si>
  <si>
    <t>Итого:</t>
  </si>
  <si>
    <t xml:space="preserve">Источник информации о цене, руб./ед.изм.  без НДС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</si>
</sst>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₽&quot;"/>
  </numFmts>
  <fonts count="17" x14ac:knownFonts="1">
    <font>
      <sz val="11"/>
      <color indexed="8"/>
      <name val="Calibri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color rgb="FF00000A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distributed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vertical="distributed" wrapText="1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vertical="distributed" wrapText="1"/>
    </xf>
    <xf numFmtId="4" fontId="14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 wrapText="1"/>
    </xf>
    <xf numFmtId="0" fontId="15" fillId="3" borderId="0" xfId="0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6" fillId="2" borderId="8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distributed" wrapText="1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8</xdr:row>
      <xdr:rowOff>733425</xdr:rowOff>
    </xdr:from>
    <xdr:to>
      <xdr:col>11</xdr:col>
      <xdr:colOff>1362075</xdr:colOff>
      <xdr:row>8</xdr:row>
      <xdr:rowOff>1085850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350" y="3886200"/>
          <a:ext cx="12573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10</xdr:col>
      <xdr:colOff>1019175</xdr:colOff>
      <xdr:row>8</xdr:row>
      <xdr:rowOff>1352550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4076700"/>
          <a:ext cx="100012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5"/>
  <sheetViews>
    <sheetView tabSelected="1" zoomScale="55" zoomScaleNormal="55" workbookViewId="0">
      <selection activeCell="F9" sqref="F9"/>
    </sheetView>
  </sheetViews>
  <sheetFormatPr defaultRowHeight="15" x14ac:dyDescent="0.25"/>
  <cols>
    <col min="1" max="2" width="6.28515625" customWidth="1"/>
    <col min="3" max="3" width="38.5703125" customWidth="1"/>
    <col min="4" max="4" width="11.85546875" customWidth="1"/>
    <col min="5" max="5" width="10.140625" customWidth="1"/>
    <col min="6" max="6" width="19.42578125" customWidth="1"/>
    <col min="7" max="7" width="20.7109375" customWidth="1"/>
    <col min="8" max="8" width="21.28515625" customWidth="1"/>
    <col min="9" max="9" width="16.28515625" customWidth="1"/>
    <col min="10" max="10" width="16.42578125" customWidth="1"/>
    <col min="11" max="11" width="17" customWidth="1"/>
    <col min="12" max="12" width="26.5703125" customWidth="1"/>
    <col min="13" max="13" width="31.140625" customWidth="1"/>
    <col min="14" max="14" width="17.5703125" customWidth="1"/>
    <col min="15" max="15" width="15.7109375" customWidth="1"/>
    <col min="16" max="16" width="18.28515625" customWidth="1"/>
  </cols>
  <sheetData>
    <row r="1" spans="2:18" ht="18.75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0"/>
      <c r="N1" s="50"/>
      <c r="O1" s="50"/>
      <c r="P1" s="50"/>
    </row>
    <row r="2" spans="2:18" ht="48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2"/>
      <c r="N2" s="52"/>
      <c r="O2" s="52"/>
      <c r="P2" s="52"/>
    </row>
    <row r="3" spans="2:18" ht="18.7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1"/>
      <c r="N3" s="51"/>
      <c r="O3" s="51"/>
      <c r="P3" s="51"/>
    </row>
    <row r="4" spans="2:18" ht="18.75" x14ac:dyDescent="0.3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2:18" ht="30.75" customHeight="1" x14ac:dyDescent="0.25">
      <c r="B5" s="54" t="s">
        <v>37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8" ht="37.5" customHeight="1" x14ac:dyDescent="0.25">
      <c r="B6" s="25"/>
      <c r="C6" s="26" t="s">
        <v>0</v>
      </c>
      <c r="D6" s="40" t="s">
        <v>12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2:18" ht="75" customHeight="1" x14ac:dyDescent="0.25">
      <c r="B7" s="25"/>
      <c r="C7" s="25" t="s">
        <v>13</v>
      </c>
      <c r="D7" s="45" t="s">
        <v>20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2:18" ht="31.35" customHeight="1" x14ac:dyDescent="0.25">
      <c r="B8" s="41" t="s">
        <v>1</v>
      </c>
      <c r="C8" s="41" t="s">
        <v>2</v>
      </c>
      <c r="D8" s="41" t="s">
        <v>3</v>
      </c>
      <c r="E8" s="41" t="s">
        <v>4</v>
      </c>
      <c r="F8" s="46" t="s">
        <v>40</v>
      </c>
      <c r="G8" s="47"/>
      <c r="H8" s="48"/>
      <c r="I8" s="24"/>
      <c r="J8" s="43" t="s">
        <v>14</v>
      </c>
      <c r="K8" s="43"/>
      <c r="L8" s="43"/>
      <c r="M8" s="44" t="s">
        <v>15</v>
      </c>
      <c r="N8" s="44"/>
      <c r="O8" s="44"/>
      <c r="P8" s="44"/>
    </row>
    <row r="9" spans="2:18" ht="128.1" customHeight="1" x14ac:dyDescent="0.25">
      <c r="B9" s="42"/>
      <c r="C9" s="42"/>
      <c r="D9" s="42"/>
      <c r="E9" s="42"/>
      <c r="F9" s="11" t="s">
        <v>21</v>
      </c>
      <c r="G9" s="11" t="s">
        <v>22</v>
      </c>
      <c r="H9" s="11" t="s">
        <v>23</v>
      </c>
      <c r="I9" s="11" t="s">
        <v>5</v>
      </c>
      <c r="J9" s="11" t="s">
        <v>6</v>
      </c>
      <c r="K9" s="11" t="s">
        <v>7</v>
      </c>
      <c r="L9" s="10" t="s">
        <v>8</v>
      </c>
      <c r="M9" s="10" t="s">
        <v>19</v>
      </c>
      <c r="N9" s="10" t="s">
        <v>24</v>
      </c>
      <c r="O9" s="10" t="s">
        <v>25</v>
      </c>
      <c r="P9" s="10" t="s">
        <v>38</v>
      </c>
    </row>
    <row r="10" spans="2:18" ht="39" customHeight="1" x14ac:dyDescent="0.25">
      <c r="B10" s="21">
        <v>1</v>
      </c>
      <c r="C10" s="22" t="s">
        <v>27</v>
      </c>
      <c r="D10" s="23" t="s">
        <v>26</v>
      </c>
      <c r="E10" s="15">
        <v>20</v>
      </c>
      <c r="F10" s="19">
        <v>6672.13</v>
      </c>
      <c r="G10" s="12">
        <v>6844.26</v>
      </c>
      <c r="H10" s="12">
        <v>6770.49</v>
      </c>
      <c r="I10" s="12" t="s">
        <v>9</v>
      </c>
      <c r="J10" s="12">
        <f t="shared" ref="J10:J15" si="0">AVERAGE(F10:H10)</f>
        <v>6762.2933333333322</v>
      </c>
      <c r="K10" s="13">
        <f t="shared" ref="K10:K15" si="1">STDEV(F10,G10,H10)</f>
        <v>86.357241927549651</v>
      </c>
      <c r="L10" s="13">
        <f t="shared" ref="L10:L15" si="2">K10/J10*100</f>
        <v>1.2770407563048087</v>
      </c>
      <c r="M10" s="12">
        <f t="shared" ref="M10:M15" si="3">((E10/3)*(SUM(F10:H10)))</f>
        <v>135245.86666666667</v>
      </c>
      <c r="N10" s="14">
        <f t="shared" ref="N10:N15" si="4">ROUND(M10/E10,2)</f>
        <v>6762.29</v>
      </c>
      <c r="O10" s="14">
        <f t="shared" ref="O10:O15" si="5">N10*1.22</f>
        <v>8249.9938000000002</v>
      </c>
      <c r="P10" s="14">
        <f t="shared" ref="P10:P15" si="6">N10*E10</f>
        <v>135245.79999999999</v>
      </c>
    </row>
    <row r="11" spans="2:18" ht="39" customHeight="1" x14ac:dyDescent="0.25">
      <c r="B11" s="21">
        <v>2</v>
      </c>
      <c r="C11" s="22" t="s">
        <v>28</v>
      </c>
      <c r="D11" s="23" t="s">
        <v>26</v>
      </c>
      <c r="E11" s="15">
        <v>20</v>
      </c>
      <c r="F11" s="19">
        <v>14098.36</v>
      </c>
      <c r="G11" s="12">
        <v>14270.49</v>
      </c>
      <c r="H11" s="12">
        <v>14196.72</v>
      </c>
      <c r="I11" s="12" t="s">
        <v>9</v>
      </c>
      <c r="J11" s="12">
        <f t="shared" si="0"/>
        <v>14188.523333333333</v>
      </c>
      <c r="K11" s="13">
        <f t="shared" si="1"/>
        <v>86.357241927549182</v>
      </c>
      <c r="L11" s="13">
        <f t="shared" si="2"/>
        <v>0.60864150481867751</v>
      </c>
      <c r="M11" s="12">
        <f t="shared" si="3"/>
        <v>283770.46666666667</v>
      </c>
      <c r="N11" s="14">
        <f t="shared" si="4"/>
        <v>14188.52</v>
      </c>
      <c r="O11" s="14">
        <f t="shared" si="5"/>
        <v>17309.9944</v>
      </c>
      <c r="P11" s="14">
        <f t="shared" si="6"/>
        <v>283770.40000000002</v>
      </c>
    </row>
    <row r="12" spans="2:18" ht="39" customHeight="1" x14ac:dyDescent="0.25">
      <c r="B12" s="21">
        <v>3</v>
      </c>
      <c r="C12" s="22" t="s">
        <v>29</v>
      </c>
      <c r="D12" s="23" t="s">
        <v>26</v>
      </c>
      <c r="E12" s="15">
        <v>8</v>
      </c>
      <c r="F12" s="19">
        <v>11885.25</v>
      </c>
      <c r="G12" s="12">
        <v>12057.38</v>
      </c>
      <c r="H12" s="12">
        <v>11983.61</v>
      </c>
      <c r="I12" s="12" t="s">
        <v>9</v>
      </c>
      <c r="J12" s="12">
        <f t="shared" si="0"/>
        <v>11975.413333333332</v>
      </c>
      <c r="K12" s="13">
        <f t="shared" si="1"/>
        <v>86.357241927549268</v>
      </c>
      <c r="L12" s="13">
        <f t="shared" si="2"/>
        <v>0.72112117990262226</v>
      </c>
      <c r="M12" s="12">
        <f t="shared" si="3"/>
        <v>95803.306666666656</v>
      </c>
      <c r="N12" s="14">
        <f t="shared" si="4"/>
        <v>11975.41</v>
      </c>
      <c r="O12" s="14">
        <f t="shared" si="5"/>
        <v>14610.0002</v>
      </c>
      <c r="P12" s="14">
        <f t="shared" si="6"/>
        <v>95803.28</v>
      </c>
    </row>
    <row r="13" spans="2:18" ht="39" customHeight="1" x14ac:dyDescent="0.25">
      <c r="B13" s="21">
        <v>4</v>
      </c>
      <c r="C13" s="22" t="s">
        <v>30</v>
      </c>
      <c r="D13" s="23" t="s">
        <v>26</v>
      </c>
      <c r="E13" s="15">
        <v>6</v>
      </c>
      <c r="F13" s="19">
        <v>9426.23</v>
      </c>
      <c r="G13" s="12">
        <v>9598.36</v>
      </c>
      <c r="H13" s="12">
        <v>9524.59</v>
      </c>
      <c r="I13" s="12" t="s">
        <v>9</v>
      </c>
      <c r="J13" s="12">
        <f t="shared" si="0"/>
        <v>9516.3933333333334</v>
      </c>
      <c r="K13" s="13">
        <f t="shared" si="1"/>
        <v>86.357241927550135</v>
      </c>
      <c r="L13" s="13">
        <f t="shared" si="2"/>
        <v>0.90745767753277107</v>
      </c>
      <c r="M13" s="12">
        <f t="shared" si="3"/>
        <v>57098.36</v>
      </c>
      <c r="N13" s="14">
        <f t="shared" si="4"/>
        <v>9516.39</v>
      </c>
      <c r="O13" s="14">
        <f t="shared" si="5"/>
        <v>11609.995799999999</v>
      </c>
      <c r="P13" s="14">
        <f t="shared" si="6"/>
        <v>57098.34</v>
      </c>
      <c r="R13" s="31"/>
    </row>
    <row r="14" spans="2:18" ht="39" customHeight="1" x14ac:dyDescent="0.25">
      <c r="B14" s="21">
        <v>5</v>
      </c>
      <c r="C14" s="22" t="s">
        <v>31</v>
      </c>
      <c r="D14" s="23" t="s">
        <v>26</v>
      </c>
      <c r="E14" s="15">
        <v>8</v>
      </c>
      <c r="F14" s="19">
        <v>16557.38</v>
      </c>
      <c r="G14" s="12">
        <v>16729.509999999998</v>
      </c>
      <c r="H14" s="12">
        <v>16655.740000000002</v>
      </c>
      <c r="I14" s="12" t="s">
        <v>9</v>
      </c>
      <c r="J14" s="12">
        <f t="shared" si="0"/>
        <v>16647.543333333335</v>
      </c>
      <c r="K14" s="13">
        <f t="shared" si="1"/>
        <v>86.357241927548401</v>
      </c>
      <c r="L14" s="13">
        <f t="shared" si="2"/>
        <v>0.51873865229493354</v>
      </c>
      <c r="M14" s="12">
        <f t="shared" si="3"/>
        <v>133180.34666666668</v>
      </c>
      <c r="N14" s="14">
        <f t="shared" si="4"/>
        <v>16647.54</v>
      </c>
      <c r="O14" s="14">
        <f t="shared" si="5"/>
        <v>20309.998800000001</v>
      </c>
      <c r="P14" s="14">
        <f t="shared" si="6"/>
        <v>133180.32</v>
      </c>
    </row>
    <row r="15" spans="2:18" ht="39" customHeight="1" x14ac:dyDescent="0.25">
      <c r="B15" s="21">
        <v>6</v>
      </c>
      <c r="C15" s="22" t="s">
        <v>32</v>
      </c>
      <c r="D15" s="23" t="s">
        <v>26</v>
      </c>
      <c r="E15" s="15">
        <v>4</v>
      </c>
      <c r="F15" s="19">
        <v>8688.52</v>
      </c>
      <c r="G15" s="12">
        <v>8860.66</v>
      </c>
      <c r="H15" s="12">
        <v>8786.89</v>
      </c>
      <c r="I15" s="12" t="s">
        <v>9</v>
      </c>
      <c r="J15" s="12">
        <f t="shared" si="0"/>
        <v>8778.69</v>
      </c>
      <c r="K15" s="13">
        <f t="shared" si="1"/>
        <v>86.362462331732672</v>
      </c>
      <c r="L15" s="13">
        <f t="shared" si="2"/>
        <v>0.98377391537612868</v>
      </c>
      <c r="M15" s="12">
        <f t="shared" si="3"/>
        <v>35114.759999999995</v>
      </c>
      <c r="N15" s="14">
        <f t="shared" si="4"/>
        <v>8778.69</v>
      </c>
      <c r="O15" s="14">
        <f t="shared" si="5"/>
        <v>10710.0018</v>
      </c>
      <c r="P15" s="14">
        <f t="shared" si="6"/>
        <v>35114.76</v>
      </c>
    </row>
    <row r="16" spans="2:18" ht="39.75" customHeight="1" x14ac:dyDescent="0.25">
      <c r="B16" s="21">
        <v>7</v>
      </c>
      <c r="C16" s="22" t="s">
        <v>33</v>
      </c>
      <c r="D16" s="23" t="s">
        <v>26</v>
      </c>
      <c r="E16" s="15">
        <v>4</v>
      </c>
      <c r="F16" s="19">
        <v>5327.87</v>
      </c>
      <c r="G16" s="12">
        <v>5500</v>
      </c>
      <c r="H16" s="12">
        <v>5426.23</v>
      </c>
      <c r="I16" s="12" t="s">
        <v>9</v>
      </c>
      <c r="J16" s="12">
        <f t="shared" ref="J16" si="7">AVERAGE(F16:H16)</f>
        <v>5418.0333333333328</v>
      </c>
      <c r="K16" s="13">
        <f t="shared" ref="K16" si="8">STDEV(F16,G16,H16)</f>
        <v>86.357241927549651</v>
      </c>
      <c r="L16" s="13">
        <f t="shared" ref="L16" si="9">K16/J16*100</f>
        <v>1.5938853937323443</v>
      </c>
      <c r="M16" s="12">
        <f t="shared" ref="M16" si="10">((E16/3)*(SUM(F16:H16)))</f>
        <v>21672.133333333331</v>
      </c>
      <c r="N16" s="14">
        <f t="shared" ref="N16" si="11">ROUND(M16/E16,2)</f>
        <v>5418.03</v>
      </c>
      <c r="O16" s="14">
        <f t="shared" ref="O16" si="12">N16*1.22</f>
        <v>6609.9965999999995</v>
      </c>
      <c r="P16" s="14">
        <f t="shared" ref="P16" si="13">N16*E16</f>
        <v>21672.12</v>
      </c>
    </row>
    <row r="17" spans="2:19" ht="30" customHeight="1" x14ac:dyDescent="0.25">
      <c r="B17" s="21">
        <v>8</v>
      </c>
      <c r="C17" s="22" t="s">
        <v>34</v>
      </c>
      <c r="D17" s="23" t="s">
        <v>26</v>
      </c>
      <c r="E17" s="15">
        <v>2</v>
      </c>
      <c r="F17" s="19">
        <v>5901.64</v>
      </c>
      <c r="G17" s="12">
        <v>6073.77</v>
      </c>
      <c r="H17" s="12">
        <v>6000</v>
      </c>
      <c r="I17" s="12" t="s">
        <v>9</v>
      </c>
      <c r="J17" s="12">
        <f t="shared" ref="J17" si="14">AVERAGE(F17:H17)</f>
        <v>5991.8033333333333</v>
      </c>
      <c r="K17" s="13">
        <f t="shared" ref="K17" si="15">STDEV(F17,G17,H17)</f>
        <v>86.357241927549651</v>
      </c>
      <c r="L17" s="13">
        <f t="shared" ref="L17" si="16">K17/J17*100</f>
        <v>1.441256281679522</v>
      </c>
      <c r="M17" s="12">
        <f t="shared" ref="M17" si="17">((E17/3)*(SUM(F17:H17)))</f>
        <v>11983.606666666667</v>
      </c>
      <c r="N17" s="37">
        <f t="shared" ref="N17" si="18">ROUND(M17/E17,2)</f>
        <v>5991.8</v>
      </c>
      <c r="O17" s="37">
        <f t="shared" ref="O17" si="19">N17*1.22</f>
        <v>7309.9960000000001</v>
      </c>
      <c r="P17" s="37">
        <f t="shared" ref="P17" si="20">N17*E17</f>
        <v>11983.6</v>
      </c>
    </row>
    <row r="18" spans="2:19" ht="30" customHeight="1" x14ac:dyDescent="0.25">
      <c r="B18" s="32"/>
      <c r="C18" s="33"/>
      <c r="D18" s="49" t="s">
        <v>39</v>
      </c>
      <c r="E18" s="49"/>
      <c r="F18" s="34">
        <f>(F10*E10)+(F11*E11)+(F12*E12)+(F13*E13)+(F14*E14)+(F15*E15)+(F16*E16)+(F17*E17)</f>
        <v>767377.06</v>
      </c>
      <c r="G18" s="34">
        <f>(G10*E10)+(G11*E11)+(G12*E12)+(G13*E13)+(G14*E14)+(G15*E15)+(G16*E16)+(G17*E17)</f>
        <v>779770.46</v>
      </c>
      <c r="H18" s="34">
        <f>(H10*E10)+(H11*E11)+(H12*E12)+(H13*E13)+(H14*E14)+(H15*E15)+(H16*E16)+(H17*E17)</f>
        <v>774459.02000000014</v>
      </c>
      <c r="I18" s="35"/>
      <c r="J18" s="35"/>
      <c r="K18" s="36"/>
      <c r="L18" s="36"/>
      <c r="M18" s="35"/>
      <c r="N18" s="38"/>
      <c r="O18" s="38"/>
      <c r="P18" s="38"/>
    </row>
    <row r="19" spans="2:19" ht="18.75" x14ac:dyDescent="0.25">
      <c r="B19" s="3" t="s">
        <v>18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7"/>
      <c r="O19" s="28" t="s">
        <v>35</v>
      </c>
      <c r="P19" s="29">
        <f>SUM(P10:P17)</f>
        <v>773868.61999999988</v>
      </c>
      <c r="S19">
        <f t="shared" ref="S19" si="21">ROUND(H19/1.22,2)</f>
        <v>0</v>
      </c>
    </row>
    <row r="20" spans="2:19" ht="18.75" x14ac:dyDescent="0.25">
      <c r="B20" s="2"/>
      <c r="C20" s="2"/>
      <c r="D20" s="2"/>
      <c r="E20" s="2"/>
      <c r="F20" s="2"/>
      <c r="G20" s="2"/>
      <c r="H20" s="2"/>
      <c r="I20" s="2"/>
      <c r="J20" s="3"/>
      <c r="K20" s="4"/>
      <c r="L20" s="4"/>
      <c r="M20" s="4"/>
      <c r="N20" s="39" t="s">
        <v>36</v>
      </c>
      <c r="O20" s="39"/>
      <c r="P20" s="30">
        <f>ROUND(P19*1.22,2)</f>
        <v>944119.72</v>
      </c>
    </row>
    <row r="21" spans="2:19" ht="37.5" customHeight="1" x14ac:dyDescent="0.25">
      <c r="B21" s="57" t="s">
        <v>16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</row>
    <row r="22" spans="2:19" ht="26.25" customHeight="1" x14ac:dyDescent="0.25">
      <c r="B22" s="57" t="s">
        <v>10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2:19" ht="18.75" customHeight="1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2:19" ht="18.75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9" ht="18.75" customHeight="1" x14ac:dyDescent="0.25">
      <c r="B25" s="57" t="s">
        <v>11</v>
      </c>
      <c r="C25" s="57"/>
      <c r="D25" s="57"/>
      <c r="E25" s="57"/>
      <c r="F25" s="57"/>
      <c r="G25" s="57"/>
      <c r="H25" s="57"/>
      <c r="I25" s="16"/>
      <c r="J25" s="16"/>
      <c r="K25" s="16"/>
      <c r="L25" s="16"/>
      <c r="M25" s="18"/>
      <c r="N25" s="16"/>
      <c r="O25" s="16"/>
      <c r="P25" s="16"/>
    </row>
    <row r="26" spans="2:19" ht="18.75" customHeight="1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9" ht="19.350000000000001" customHeight="1" x14ac:dyDescent="0.25">
      <c r="B27" s="57" t="s">
        <v>17</v>
      </c>
      <c r="C27" s="57"/>
      <c r="D27" s="57"/>
      <c r="E27" s="57"/>
      <c r="F27" s="57"/>
      <c r="G27" s="57"/>
      <c r="H27" s="57"/>
      <c r="I27" s="57"/>
      <c r="J27" s="57"/>
      <c r="K27" s="57"/>
      <c r="L27" s="16"/>
      <c r="M27" s="16"/>
      <c r="N27" s="16"/>
      <c r="O27" s="16"/>
      <c r="P27" s="16"/>
    </row>
    <row r="28" spans="2:19" ht="18.75" customHeight="1" x14ac:dyDescent="0.3">
      <c r="B28" s="55"/>
      <c r="C28" s="5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9" ht="18.75" x14ac:dyDescent="0.3">
      <c r="B29" s="6"/>
      <c r="C29" s="6"/>
      <c r="D29" s="6"/>
      <c r="E29" s="1"/>
      <c r="F29" s="7"/>
      <c r="G29" s="7"/>
      <c r="H29" s="7"/>
      <c r="I29" s="8"/>
      <c r="J29" s="8"/>
      <c r="K29" s="8"/>
      <c r="L29" s="8"/>
      <c r="M29" s="8"/>
      <c r="N29" s="8"/>
      <c r="O29" s="8"/>
      <c r="P29" s="8"/>
    </row>
    <row r="30" spans="2:19" ht="19.350000000000001" customHeight="1" x14ac:dyDescent="0.25">
      <c r="B30" s="6"/>
      <c r="C30" s="56"/>
      <c r="D30" s="56"/>
      <c r="E30" s="56"/>
      <c r="F30" s="56"/>
      <c r="G30" s="9"/>
      <c r="H30" s="9"/>
      <c r="I30" s="8"/>
      <c r="J30" s="8"/>
      <c r="K30" s="8"/>
      <c r="L30" s="8"/>
      <c r="M30" s="8"/>
      <c r="N30" s="8"/>
      <c r="O30" s="8"/>
      <c r="P30" s="8"/>
    </row>
    <row r="31" spans="2:19" ht="18.75" customHeight="1" x14ac:dyDescent="0.3">
      <c r="B31" s="6"/>
      <c r="C31" s="9"/>
      <c r="D31" s="9"/>
      <c r="E31" s="9"/>
      <c r="F31" s="20"/>
      <c r="G31" s="9"/>
      <c r="H31" s="9"/>
      <c r="I31" s="1"/>
      <c r="J31" s="1"/>
      <c r="K31" s="1"/>
      <c r="L31" s="1"/>
      <c r="M31" s="1"/>
      <c r="N31" s="1"/>
      <c r="O31" s="1"/>
      <c r="P31" s="1"/>
    </row>
    <row r="32" spans="2:19" ht="18.75" x14ac:dyDescent="0.3">
      <c r="B32" s="59"/>
      <c r="C32" s="59"/>
      <c r="D32" s="1"/>
      <c r="E32" s="58"/>
      <c r="F32" s="58"/>
      <c r="G32" s="58"/>
      <c r="H32" s="1"/>
      <c r="I32" s="1"/>
      <c r="J32" s="1"/>
      <c r="K32" s="1"/>
      <c r="L32" s="1"/>
      <c r="M32" s="1"/>
      <c r="N32" s="1"/>
      <c r="O32" s="1"/>
      <c r="P32" s="1"/>
    </row>
    <row r="33" spans="2:16" ht="18.75" x14ac:dyDescent="0.3">
      <c r="B33" s="59"/>
      <c r="C33" s="59"/>
      <c r="D33" s="1"/>
      <c r="E33" s="58"/>
      <c r="F33" s="58"/>
      <c r="G33" s="58"/>
      <c r="H33" s="1"/>
      <c r="I33" s="1"/>
      <c r="J33" s="1"/>
      <c r="K33" s="1"/>
      <c r="L33" s="1"/>
      <c r="M33" s="1"/>
      <c r="N33" s="1"/>
      <c r="O33" s="1"/>
      <c r="P33" s="1"/>
    </row>
    <row r="34" spans="2:16" ht="18.75" x14ac:dyDescent="0.3">
      <c r="B34" s="59"/>
      <c r="C34" s="59"/>
      <c r="D34" s="1"/>
      <c r="E34" s="58"/>
      <c r="F34" s="58"/>
      <c r="G34" s="58"/>
      <c r="H34" s="1"/>
      <c r="I34" s="1"/>
      <c r="J34" s="1"/>
      <c r="K34" s="1"/>
      <c r="L34" s="1"/>
      <c r="M34" s="1"/>
      <c r="N34" s="1"/>
      <c r="O34" s="1"/>
      <c r="P34" s="1"/>
    </row>
    <row r="35" spans="2:16" ht="18.75" x14ac:dyDescent="0.3">
      <c r="B35" s="17"/>
      <c r="C35" s="17"/>
      <c r="D35" s="1"/>
      <c r="E35" s="58"/>
      <c r="F35" s="58"/>
      <c r="G35" s="58"/>
      <c r="H35" s="1"/>
    </row>
  </sheetData>
  <sheetProtection selectLockedCells="1" selectUnlockedCells="1"/>
  <mergeCells count="29">
    <mergeCell ref="E35:G35"/>
    <mergeCell ref="B32:C32"/>
    <mergeCell ref="E32:G32"/>
    <mergeCell ref="B33:C33"/>
    <mergeCell ref="E33:G33"/>
    <mergeCell ref="B34:C34"/>
    <mergeCell ref="E34:G34"/>
    <mergeCell ref="B28:C28"/>
    <mergeCell ref="C30:F30"/>
    <mergeCell ref="B21:P21"/>
    <mergeCell ref="B22:P22"/>
    <mergeCell ref="B25:H25"/>
    <mergeCell ref="B27:K27"/>
    <mergeCell ref="M1:P1"/>
    <mergeCell ref="M3:P3"/>
    <mergeCell ref="M2:P2"/>
    <mergeCell ref="B4:P4"/>
    <mergeCell ref="B5:P5"/>
    <mergeCell ref="N20:O20"/>
    <mergeCell ref="D6:P6"/>
    <mergeCell ref="B8:B9"/>
    <mergeCell ref="C8:C9"/>
    <mergeCell ref="D8:D9"/>
    <mergeCell ref="E8:E9"/>
    <mergeCell ref="J8:L8"/>
    <mergeCell ref="M8:P8"/>
    <mergeCell ref="D7:P7"/>
    <mergeCell ref="F8:H8"/>
    <mergeCell ref="D18:E18"/>
  </mergeCells>
  <pageMargins left="0.70866141732283472" right="0.70866141732283472" top="0.74803149606299213" bottom="0.74803149606299213" header="0.51181102362204722" footer="0.51181102362204722"/>
  <pageSetup paperSize="9" scale="4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Компанейцев Алексей Маркович</dc:creator>
  <cp:lastModifiedBy>Кашка Александр Дмитриевич</cp:lastModifiedBy>
  <cp:lastPrinted>2026-04-17T11:39:48Z</cp:lastPrinted>
  <dcterms:created xsi:type="dcterms:W3CDTF">2023-07-27T08:55:54Z</dcterms:created>
  <dcterms:modified xsi:type="dcterms:W3CDTF">2026-04-29T12:08:05Z</dcterms:modified>
</cp:coreProperties>
</file>