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d01mopsfs01.main.russianpost.ru\R77\Департамент по логистике\СУТ\ОТО\ЖД\ЗАКУПКИ ЖД\Пожаротушение в вагонах\"/>
    </mc:Choice>
  </mc:AlternateContent>
  <xr:revisionPtr revIDLastSave="0" documentId="13_ncr:1_{A45482FB-3672-4B37-A28A-97BDC68F1C03}" xr6:coauthVersionLast="47" xr6:coauthVersionMax="47" xr10:uidLastSave="{00000000-0000-0000-0000-000000000000}"/>
  <bookViews>
    <workbookView xWindow="-120" yWindow="-120" windowWidth="20730" windowHeight="11160" tabRatio="872" xr2:uid="{00000000-000D-0000-FFFF-FFFF00000000}"/>
  </bookViews>
  <sheets>
    <sheet name="Расчёт НМЦ" sheetId="61" r:id="rId1"/>
    <sheet name="Лист1" sheetId="62" r:id="rId2"/>
  </sheets>
  <definedNames>
    <definedName name="_xlnm.Print_Area" localSheetId="0">'Расчёт НМЦ'!$A$2:$P$23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61" l="1"/>
  <c r="P9" i="61"/>
  <c r="P10" i="61"/>
  <c r="P11" i="61"/>
  <c r="P7" i="61"/>
  <c r="N8" i="61" l="1"/>
  <c r="N9" i="61"/>
  <c r="N10" i="61"/>
  <c r="N11" i="61"/>
  <c r="M8" i="61"/>
  <c r="O8" i="61" s="1"/>
  <c r="M9" i="61"/>
  <c r="O9" i="61" s="1"/>
  <c r="M11" i="61" l="1"/>
  <c r="O10" i="61"/>
  <c r="B40" i="62" l="1"/>
  <c r="E39" i="62"/>
  <c r="E38" i="62"/>
  <c r="E40" i="62" s="1"/>
  <c r="N7" i="61" l="1"/>
  <c r="N12" i="61" s="1"/>
  <c r="M12" i="61" l="1"/>
  <c r="O7" i="61" l="1"/>
  <c r="O11" i="61"/>
  <c r="P13" i="61"/>
  <c r="E33" i="62" l="1"/>
  <c r="C4" i="62"/>
  <c r="C5" i="62"/>
  <c r="C6" i="62"/>
  <c r="C7" i="62"/>
  <c r="C8" i="62"/>
  <c r="C9" i="62"/>
  <c r="C10" i="62"/>
  <c r="C11" i="62"/>
  <c r="C12" i="62"/>
  <c r="C13" i="62"/>
  <c r="C14" i="62"/>
  <c r="C15" i="62"/>
  <c r="C16" i="62"/>
  <c r="C17" i="62"/>
  <c r="C18" i="62"/>
  <c r="C19" i="62"/>
  <c r="C20" i="62"/>
  <c r="C21" i="62"/>
  <c r="C22" i="62"/>
  <c r="C23" i="62"/>
  <c r="C24" i="62"/>
  <c r="C25" i="62"/>
  <c r="C26" i="62"/>
  <c r="C27" i="62"/>
  <c r="C28" i="62"/>
  <c r="C29" i="62"/>
  <c r="C30" i="62"/>
  <c r="C31" i="62"/>
  <c r="C3" i="62"/>
  <c r="C32" i="62" l="1"/>
  <c r="C33" i="62" s="1"/>
  <c r="E34" i="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Чернецкая Ольга Викторовна</author>
  </authors>
  <commentList>
    <comment ref="M3" authorId="0" shapeId="0" xr:uid="{00000000-0006-0000-0000-000001000000}">
      <text/>
    </comment>
  </commentList>
</comments>
</file>

<file path=xl/sharedStrings.xml><?xml version="1.0" encoding="utf-8"?>
<sst xmlns="http://schemas.openxmlformats.org/spreadsheetml/2006/main" count="39" uniqueCount="35">
  <si>
    <t>Единица измерения</t>
  </si>
  <si>
    <t>Количество  источников ценовой информации</t>
  </si>
  <si>
    <t>Начальная (максимальная) цена, руб.</t>
  </si>
  <si>
    <t>Номер источника ценовой информации</t>
  </si>
  <si>
    <t>Срок действия ценового предложения</t>
  </si>
  <si>
    <t>№1</t>
  </si>
  <si>
    <t>№п/п</t>
  </si>
  <si>
    <t>ИТОГО НМЦ, руб. с НДС:</t>
  </si>
  <si>
    <t>Реквизиты коммерческого предложения/отчета независимого оценщика (дата, исх. номер)/ссылка на страницу с ценовой информацией в сети Интернет</t>
  </si>
  <si>
    <t>Наименование товара, работ, услуг</t>
  </si>
  <si>
    <t>Цены поставщиков (исполнителей, подрядчиков) за единицу товара (работы услуги), руб</t>
  </si>
  <si>
    <t>НМЦ за единицу товара, работы, услуги, руб.(Средняя цена)</t>
  </si>
  <si>
    <t xml:space="preserve">Источик №1 </t>
  </si>
  <si>
    <t>Количество</t>
  </si>
  <si>
    <t>Источник №2</t>
  </si>
  <si>
    <t xml:space="preserve">Коэффициент вариации цен </t>
  </si>
  <si>
    <t>№2</t>
  </si>
  <si>
    <t>Источник №3</t>
  </si>
  <si>
    <t>№3</t>
  </si>
  <si>
    <t xml:space="preserve">Итого цена  за единицу услуги, в т.ч.  НДС, руб*: </t>
  </si>
  <si>
    <t>*</t>
  </si>
  <si>
    <t>Расчет НМЦ выполнен в соответствии с п. 3.1 Особого порядка определения (обоснования) начальной (максимальной) цены договора, цены договора по всем закупкам АО «Почта России» и изменения условий договоров от 07.04.2023г. №91-п по минимальному значению цены Источника №2</t>
  </si>
  <si>
    <t xml:space="preserve">Приложение №1 к Обоснованию НМЦД
</t>
  </si>
  <si>
    <t>усл.единица</t>
  </si>
  <si>
    <t xml:space="preserve">Руководитель направления
Служба управления транспортом                                                        Вахонин А.В.                                                                                     
</t>
  </si>
  <si>
    <t>Диагностика системы пожаротушения</t>
  </si>
  <si>
    <t>Замена ТОР-3000</t>
  </si>
  <si>
    <t>Замена сигнально-пускового устройства УСП 101-Р</t>
  </si>
  <si>
    <t>Замена разъема подключения кабеля к ТОР -3000</t>
  </si>
  <si>
    <t>Замена кабеля к ТОР-3000</t>
  </si>
  <si>
    <r>
      <rPr>
        <b/>
        <sz val="14"/>
        <rFont val="Times New Roman"/>
        <family val="1"/>
        <charset val="204"/>
      </rPr>
      <t>Расчет начальной (максимальной) цены договора мнтодом сопоставимых рыночных цен(анализ рынка) на Выполнение работ по восстановлению системы пожаротушения в вагонах УФПС г. Москвы.</t>
    </r>
    <r>
      <rPr>
        <b/>
        <sz val="14"/>
        <color rgb="FFFFFF00"/>
        <rFont val="Times New Roman"/>
        <family val="1"/>
        <charset val="204"/>
      </rPr>
      <t xml:space="preserve">
</t>
    </r>
  </si>
  <si>
    <t>Вх. МР77-01/5465 от 11.04.2026</t>
  </si>
  <si>
    <t>Вх. МР77-01/5554 от 13.04.2026</t>
  </si>
  <si>
    <t>Вх. МР77-01/5969 от 20.04.2026</t>
  </si>
  <si>
    <t>НМЦ за единицу товара, работы, услуги, руб.(общая минимальная)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</si>
</sst>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_)"/>
    <numFmt numFmtId="165" formatCode="0.0000"/>
    <numFmt numFmtId="166" formatCode="_-* #,##0_-;\-* #,##0_-;_-* &quot;-&quot;??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Courier"/>
      <family val="1"/>
      <charset val="204"/>
    </font>
    <font>
      <b/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FF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/>
    <xf numFmtId="0" fontId="1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1" applyFont="1" applyFill="1"/>
    <xf numFmtId="0" fontId="9" fillId="2" borderId="0" xfId="1" applyFont="1" applyFill="1"/>
    <xf numFmtId="0" fontId="4" fillId="0" borderId="2" xfId="1" applyFont="1" applyFill="1" applyBorder="1"/>
    <xf numFmtId="0" fontId="4" fillId="0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0" xfId="1" applyFont="1" applyFill="1" applyBorder="1"/>
    <xf numFmtId="0" fontId="9" fillId="2" borderId="0" xfId="1" applyFont="1" applyFill="1" applyBorder="1"/>
    <xf numFmtId="2" fontId="11" fillId="0" borderId="8" xfId="3" applyNumberFormat="1" applyFont="1" applyBorder="1" applyAlignment="1">
      <alignment horizontal="center"/>
    </xf>
    <xf numFmtId="2" fontId="0" fillId="0" borderId="0" xfId="0" applyNumberFormat="1"/>
    <xf numFmtId="2" fontId="11" fillId="0" borderId="13" xfId="3" applyNumberFormat="1" applyFont="1" applyBorder="1" applyAlignment="1">
      <alignment horizontal="center"/>
    </xf>
    <xf numFmtId="2" fontId="11" fillId="0" borderId="14" xfId="3" applyNumberFormat="1" applyFont="1" applyBorder="1" applyAlignment="1">
      <alignment horizontal="center"/>
    </xf>
    <xf numFmtId="2" fontId="11" fillId="0" borderId="7" xfId="3" applyNumberFormat="1" applyFont="1" applyBorder="1" applyAlignment="1">
      <alignment horizontal="center"/>
    </xf>
    <xf numFmtId="2" fontId="11" fillId="0" borderId="7" xfId="3" applyNumberFormat="1" applyFont="1" applyBorder="1" applyAlignment="1">
      <alignment horizontal="center"/>
    </xf>
    <xf numFmtId="0" fontId="11" fillId="0" borderId="22" xfId="3" applyFont="1" applyBorder="1" applyAlignment="1">
      <alignment horizontal="center"/>
    </xf>
    <xf numFmtId="0" fontId="11" fillId="0" borderId="7" xfId="3" applyFont="1" applyBorder="1" applyAlignment="1">
      <alignment horizontal="center"/>
    </xf>
    <xf numFmtId="165" fontId="0" fillId="0" borderId="0" xfId="0" applyNumberFormat="1" applyFill="1" applyBorder="1"/>
    <xf numFmtId="0" fontId="4" fillId="2" borderId="0" xfId="1" applyFont="1" applyFill="1"/>
    <xf numFmtId="2" fontId="2" fillId="0" borderId="4" xfId="1" applyNumberFormat="1" applyFont="1" applyFill="1" applyBorder="1" applyAlignment="1"/>
    <xf numFmtId="4" fontId="2" fillId="0" borderId="24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wrapText="1"/>
    </xf>
    <xf numFmtId="2" fontId="2" fillId="0" borderId="16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4" fontId="3" fillId="2" borderId="3" xfId="1" applyNumberFormat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0" fontId="4" fillId="3" borderId="0" xfId="1" applyFont="1" applyFill="1"/>
    <xf numFmtId="4" fontId="3" fillId="0" borderId="2" xfId="1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center"/>
    </xf>
    <xf numFmtId="0" fontId="7" fillId="0" borderId="30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top" wrapText="1"/>
    </xf>
    <xf numFmtId="0" fontId="7" fillId="0" borderId="0" xfId="1" applyFont="1" applyFill="1" applyBorder="1" applyAlignment="1">
      <alignment horizontal="center" vertical="center" wrapText="1"/>
    </xf>
    <xf numFmtId="4" fontId="5" fillId="2" borderId="8" xfId="1" applyNumberFormat="1" applyFont="1" applyFill="1" applyBorder="1" applyAlignment="1">
      <alignment horizontal="center" vertical="center" wrapText="1"/>
    </xf>
    <xf numFmtId="0" fontId="4" fillId="0" borderId="8" xfId="1" applyFont="1" applyFill="1" applyBorder="1"/>
    <xf numFmtId="0" fontId="2" fillId="0" borderId="17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/>
    </xf>
    <xf numFmtId="0" fontId="4" fillId="0" borderId="19" xfId="1" applyFont="1" applyFill="1" applyBorder="1" applyAlignment="1">
      <alignment horizontal="center"/>
    </xf>
    <xf numFmtId="44" fontId="0" fillId="0" borderId="0" xfId="5" applyFont="1"/>
    <xf numFmtId="44" fontId="0" fillId="0" borderId="0" xfId="0" applyNumberFormat="1"/>
    <xf numFmtId="0" fontId="3" fillId="0" borderId="18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right"/>
    </xf>
    <xf numFmtId="2" fontId="2" fillId="0" borderId="0" xfId="1" applyNumberFormat="1" applyFont="1" applyFill="1" applyBorder="1" applyAlignment="1"/>
    <xf numFmtId="2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166" fontId="3" fillId="0" borderId="2" xfId="4" applyNumberFormat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14" fontId="3" fillId="0" borderId="25" xfId="1" applyNumberFormat="1" applyFont="1" applyFill="1" applyBorder="1" applyAlignment="1">
      <alignment horizontal="center"/>
    </xf>
    <xf numFmtId="14" fontId="3" fillId="0" borderId="36" xfId="1" applyNumberFormat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6" xfId="0" applyBorder="1" applyAlignment="1">
      <alignment horizontal="center"/>
    </xf>
    <xf numFmtId="14" fontId="3" fillId="0" borderId="39" xfId="1" applyNumberFormat="1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15" fillId="0" borderId="0" xfId="0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2" fontId="2" fillId="0" borderId="21" xfId="1" applyNumberFormat="1" applyFont="1" applyFill="1" applyBorder="1" applyAlignment="1">
      <alignment horizontal="right"/>
    </xf>
    <xf numFmtId="2" fontId="2" fillId="0" borderId="23" xfId="1" applyNumberFormat="1" applyFont="1" applyFill="1" applyBorder="1" applyAlignment="1">
      <alignment horizontal="right"/>
    </xf>
    <xf numFmtId="2" fontId="2" fillId="0" borderId="16" xfId="1" applyNumberFormat="1" applyFont="1" applyFill="1" applyBorder="1" applyAlignment="1">
      <alignment horizontal="right"/>
    </xf>
    <xf numFmtId="0" fontId="2" fillId="2" borderId="12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 wrapText="1"/>
    </xf>
    <xf numFmtId="0" fontId="0" fillId="0" borderId="43" xfId="0" applyBorder="1" applyAlignment="1"/>
    <xf numFmtId="0" fontId="0" fillId="0" borderId="44" xfId="0" applyBorder="1" applyAlignment="1"/>
    <xf numFmtId="0" fontId="3" fillId="2" borderId="33" xfId="1" applyFont="1" applyFill="1" applyBorder="1" applyAlignment="1">
      <alignment horizontal="center" vertical="center" wrapText="1"/>
    </xf>
    <xf numFmtId="0" fontId="0" fillId="0" borderId="33" xfId="0" applyBorder="1" applyAlignment="1"/>
    <xf numFmtId="0" fontId="0" fillId="0" borderId="12" xfId="0" applyBorder="1" applyAlignment="1"/>
  </cellXfs>
  <cellStyles count="6">
    <cellStyle name="Денежный" xfId="5" builtinId="4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Обычный 4" xfId="2" xr:uid="{00000000-0005-0000-0000-000004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3</xdr:row>
      <xdr:rowOff>47625</xdr:rowOff>
    </xdr:from>
    <xdr:to>
      <xdr:col>15</xdr:col>
      <xdr:colOff>123825</xdr:colOff>
      <xdr:row>3</xdr:row>
      <xdr:rowOff>47625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6265" y="1457325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4</xdr:row>
      <xdr:rowOff>47625</xdr:rowOff>
    </xdr:from>
    <xdr:to>
      <xdr:col>15</xdr:col>
      <xdr:colOff>0</xdr:colOff>
      <xdr:row>4</xdr:row>
      <xdr:rowOff>47625</xdr:rowOff>
    </xdr:to>
    <xdr:pic>
      <xdr:nvPicPr>
        <xdr:cNvPr id="3" name="Рисунок 222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7580" y="177736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</xdr:colOff>
      <xdr:row>3</xdr:row>
      <xdr:rowOff>47625</xdr:rowOff>
    </xdr:from>
    <xdr:to>
      <xdr:col>15</xdr:col>
      <xdr:colOff>123825</xdr:colOff>
      <xdr:row>3</xdr:row>
      <xdr:rowOff>47625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6265" y="1457325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</xdr:colOff>
      <xdr:row>3</xdr:row>
      <xdr:rowOff>0</xdr:rowOff>
    </xdr:from>
    <xdr:to>
      <xdr:col>15</xdr:col>
      <xdr:colOff>123825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6265" y="140970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838200</xdr:colOff>
      <xdr:row>3</xdr:row>
      <xdr:rowOff>542925</xdr:rowOff>
    </xdr:from>
    <xdr:to>
      <xdr:col>13</xdr:col>
      <xdr:colOff>1247775</xdr:colOff>
      <xdr:row>3</xdr:row>
      <xdr:rowOff>542925</xdr:rowOff>
    </xdr:to>
    <xdr:pic>
      <xdr:nvPicPr>
        <xdr:cNvPr id="6" name="Рисунок 222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731645"/>
          <a:ext cx="285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9525</xdr:colOff>
      <xdr:row>3</xdr:row>
      <xdr:rowOff>0</xdr:rowOff>
    </xdr:from>
    <xdr:to>
      <xdr:col>15</xdr:col>
      <xdr:colOff>123825</xdr:colOff>
      <xdr:row>3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6265" y="1409700"/>
          <a:ext cx="1143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3"/>
  <sheetViews>
    <sheetView tabSelected="1" view="pageBreakPreview" topLeftCell="A4" zoomScale="78" zoomScaleNormal="85" zoomScaleSheetLayoutView="78" workbookViewId="0">
      <selection activeCell="M15" sqref="M15"/>
    </sheetView>
  </sheetViews>
  <sheetFormatPr defaultColWidth="9.140625" defaultRowHeight="15" x14ac:dyDescent="0.25"/>
  <cols>
    <col min="1" max="1" width="9.140625" style="4"/>
    <col min="2" max="2" width="10.5703125" style="1" customWidth="1"/>
    <col min="3" max="4" width="7" style="1" customWidth="1"/>
    <col min="5" max="5" width="28.28515625" style="1" customWidth="1"/>
    <col min="6" max="6" width="23.5703125" style="1" customWidth="1"/>
    <col min="7" max="7" width="15" style="1" customWidth="1"/>
    <col min="8" max="8" width="14.42578125" style="19" customWidth="1"/>
    <col min="9" max="9" width="12.7109375" style="1" customWidth="1"/>
    <col min="10" max="12" width="25.42578125" style="29" customWidth="1"/>
    <col min="13" max="13" width="21.5703125" style="1" customWidth="1"/>
    <col min="14" max="14" width="17.42578125" style="1" customWidth="1"/>
    <col min="15" max="15" width="16.140625" style="1" customWidth="1"/>
    <col min="16" max="16" width="31.42578125" style="1" customWidth="1"/>
    <col min="17" max="58" width="9.140625" style="8"/>
    <col min="59" max="16384" width="9.140625" style="1"/>
  </cols>
  <sheetData>
    <row r="1" spans="1:58" ht="47.25" customHeight="1" thickBot="1" x14ac:dyDescent="0.3">
      <c r="P1" s="22"/>
    </row>
    <row r="2" spans="1:58" ht="71.25" customHeight="1" thickBot="1" x14ac:dyDescent="0.3">
      <c r="A2" s="35"/>
      <c r="B2" s="92" t="s">
        <v>30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37"/>
      <c r="P2" s="36" t="s">
        <v>22</v>
      </c>
    </row>
    <row r="3" spans="1:58" ht="106.5" customHeight="1" x14ac:dyDescent="0.25">
      <c r="A3" s="55" t="s">
        <v>6</v>
      </c>
      <c r="B3" s="70" t="s">
        <v>9</v>
      </c>
      <c r="C3" s="61"/>
      <c r="D3" s="61"/>
      <c r="E3" s="61"/>
      <c r="F3" s="61"/>
      <c r="G3" s="61" t="s">
        <v>0</v>
      </c>
      <c r="H3" s="67" t="s">
        <v>13</v>
      </c>
      <c r="I3" s="61" t="s">
        <v>1</v>
      </c>
      <c r="J3" s="105" t="s">
        <v>10</v>
      </c>
      <c r="K3" s="106"/>
      <c r="L3" s="107"/>
      <c r="M3" s="100" t="s">
        <v>34</v>
      </c>
      <c r="N3" s="61" t="s">
        <v>11</v>
      </c>
      <c r="O3" s="73" t="s">
        <v>15</v>
      </c>
      <c r="P3" s="58" t="s">
        <v>2</v>
      </c>
    </row>
    <row r="4" spans="1:58" ht="23.25" customHeight="1" x14ac:dyDescent="0.25">
      <c r="A4" s="56"/>
      <c r="B4" s="71"/>
      <c r="C4" s="62"/>
      <c r="D4" s="62"/>
      <c r="E4" s="62"/>
      <c r="F4" s="62"/>
      <c r="G4" s="62"/>
      <c r="H4" s="68"/>
      <c r="I4" s="62"/>
      <c r="J4" s="64" t="s">
        <v>12</v>
      </c>
      <c r="K4" s="73" t="s">
        <v>14</v>
      </c>
      <c r="L4" s="108" t="s">
        <v>17</v>
      </c>
      <c r="M4" s="101"/>
      <c r="N4" s="62"/>
      <c r="O4" s="74"/>
      <c r="P4" s="59"/>
    </row>
    <row r="5" spans="1:58" x14ac:dyDescent="0.25">
      <c r="A5" s="56"/>
      <c r="B5" s="71"/>
      <c r="C5" s="62"/>
      <c r="D5" s="62"/>
      <c r="E5" s="62"/>
      <c r="F5" s="62"/>
      <c r="G5" s="62"/>
      <c r="H5" s="68"/>
      <c r="I5" s="62"/>
      <c r="J5" s="65"/>
      <c r="K5" s="76"/>
      <c r="L5" s="109"/>
      <c r="M5" s="101"/>
      <c r="N5" s="62"/>
      <c r="O5" s="74"/>
      <c r="P5" s="59"/>
    </row>
    <row r="6" spans="1:58" ht="15.75" thickBot="1" x14ac:dyDescent="0.3">
      <c r="A6" s="57"/>
      <c r="B6" s="72"/>
      <c r="C6" s="63"/>
      <c r="D6" s="63"/>
      <c r="E6" s="63"/>
      <c r="F6" s="63"/>
      <c r="G6" s="63"/>
      <c r="H6" s="69"/>
      <c r="I6" s="63"/>
      <c r="J6" s="66"/>
      <c r="K6" s="77"/>
      <c r="L6" s="110"/>
      <c r="M6" s="27"/>
      <c r="N6" s="63"/>
      <c r="O6" s="75"/>
      <c r="P6" s="60"/>
    </row>
    <row r="7" spans="1:58" s="3" customFormat="1" ht="37.5" customHeight="1" x14ac:dyDescent="0.25">
      <c r="A7" s="6">
        <v>1</v>
      </c>
      <c r="B7" s="99" t="s">
        <v>25</v>
      </c>
      <c r="C7" s="99"/>
      <c r="D7" s="99"/>
      <c r="E7" s="99"/>
      <c r="F7" s="99"/>
      <c r="G7" s="24" t="s">
        <v>23</v>
      </c>
      <c r="H7" s="32">
        <v>190</v>
      </c>
      <c r="I7" s="24">
        <v>3</v>
      </c>
      <c r="J7" s="28">
        <v>8900</v>
      </c>
      <c r="K7" s="28">
        <v>10000</v>
      </c>
      <c r="L7" s="28">
        <v>10370</v>
      </c>
      <c r="M7" s="28">
        <v>10000</v>
      </c>
      <c r="N7" s="25">
        <f>ROUND((J7+K7+L7)/I7,I7)</f>
        <v>9756.6669999999995</v>
      </c>
      <c r="O7" s="38">
        <f>ROUND(STDEV(J7,K7,L7)/M7*100,H7)</f>
        <v>7.6461319196920297</v>
      </c>
      <c r="P7" s="26">
        <f>ROUND(H7*K7,2)</f>
        <v>1900000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1:58" s="3" customFormat="1" ht="37.5" customHeight="1" x14ac:dyDescent="0.25">
      <c r="A8" s="6">
        <v>2</v>
      </c>
      <c r="B8" s="53"/>
      <c r="C8" s="114" t="s">
        <v>26</v>
      </c>
      <c r="D8" s="115"/>
      <c r="E8" s="115"/>
      <c r="F8" s="116"/>
      <c r="G8" s="52" t="s">
        <v>23</v>
      </c>
      <c r="H8" s="32">
        <v>808</v>
      </c>
      <c r="I8" s="52">
        <v>3</v>
      </c>
      <c r="J8" s="28">
        <v>49100</v>
      </c>
      <c r="K8" s="28">
        <v>45000</v>
      </c>
      <c r="L8" s="28">
        <v>48800</v>
      </c>
      <c r="M8" s="28">
        <f t="shared" ref="M8:M9" si="0">MIN(J8:L8)</f>
        <v>45000</v>
      </c>
      <c r="N8" s="25">
        <f t="shared" ref="N8:N11" si="1">ROUND((J8+K8+L8)/I8,I8)</f>
        <v>47633.332999999999</v>
      </c>
      <c r="O8" s="38">
        <f t="shared" ref="O8:O9" si="2">ROUND(STDEV(J8,K8,L8)/M8*100,H8)</f>
        <v>5.0788028789398396</v>
      </c>
      <c r="P8" s="26">
        <f t="shared" ref="P8:P11" si="3">ROUND(H8*K8,2)</f>
        <v>36360000</v>
      </c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</row>
    <row r="9" spans="1:58" s="3" customFormat="1" ht="37.5" customHeight="1" x14ac:dyDescent="0.25">
      <c r="A9" s="6">
        <v>3</v>
      </c>
      <c r="B9" s="111" t="s">
        <v>27</v>
      </c>
      <c r="C9" s="112"/>
      <c r="D9" s="112"/>
      <c r="E9" s="112"/>
      <c r="F9" s="113"/>
      <c r="G9" s="52" t="s">
        <v>23</v>
      </c>
      <c r="H9" s="32">
        <v>190</v>
      </c>
      <c r="I9" s="52">
        <v>3</v>
      </c>
      <c r="J9" s="28">
        <v>9500</v>
      </c>
      <c r="K9" s="28">
        <v>8000</v>
      </c>
      <c r="L9" s="28">
        <v>8540</v>
      </c>
      <c r="M9" s="28">
        <f t="shared" si="0"/>
        <v>8000</v>
      </c>
      <c r="N9" s="25">
        <f t="shared" si="1"/>
        <v>8680</v>
      </c>
      <c r="O9" s="38">
        <f t="shared" si="2"/>
        <v>9.4967099566112907</v>
      </c>
      <c r="P9" s="26">
        <f t="shared" si="3"/>
        <v>1520000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</row>
    <row r="10" spans="1:58" s="3" customFormat="1" ht="37.5" customHeight="1" x14ac:dyDescent="0.25">
      <c r="A10" s="6">
        <v>4</v>
      </c>
      <c r="B10" s="102" t="s">
        <v>28</v>
      </c>
      <c r="C10" s="103"/>
      <c r="D10" s="103"/>
      <c r="E10" s="103"/>
      <c r="F10" s="104"/>
      <c r="G10" s="51" t="s">
        <v>23</v>
      </c>
      <c r="H10" s="32">
        <v>80</v>
      </c>
      <c r="I10" s="51">
        <v>3</v>
      </c>
      <c r="J10" s="28">
        <v>650</v>
      </c>
      <c r="K10" s="28">
        <v>800</v>
      </c>
      <c r="L10" s="28">
        <v>1000.4</v>
      </c>
      <c r="M10" s="28">
        <v>800</v>
      </c>
      <c r="N10" s="25">
        <f t="shared" si="1"/>
        <v>816.8</v>
      </c>
      <c r="O10" s="38">
        <f>ROUND(STDEV(J10,K10,L10)/M10*100,H10)</f>
        <v>21.975383955689999</v>
      </c>
      <c r="P10" s="26">
        <f t="shared" si="3"/>
        <v>64000</v>
      </c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</row>
    <row r="11" spans="1:58" s="3" customFormat="1" ht="56.25" customHeight="1" x14ac:dyDescent="0.25">
      <c r="A11" s="6">
        <v>5</v>
      </c>
      <c r="B11" s="102" t="s">
        <v>29</v>
      </c>
      <c r="C11" s="103"/>
      <c r="D11" s="103"/>
      <c r="E11" s="103"/>
      <c r="F11" s="104"/>
      <c r="G11" s="24" t="s">
        <v>23</v>
      </c>
      <c r="H11" s="54">
        <v>20</v>
      </c>
      <c r="I11" s="24">
        <v>3</v>
      </c>
      <c r="J11" s="28">
        <v>9500</v>
      </c>
      <c r="K11" s="28">
        <v>7500</v>
      </c>
      <c r="L11" s="28">
        <v>9760</v>
      </c>
      <c r="M11" s="28">
        <f t="shared" ref="M10:M11" si="4">MIN(J11:L11)</f>
        <v>7500</v>
      </c>
      <c r="N11" s="25">
        <f t="shared" si="1"/>
        <v>8920</v>
      </c>
      <c r="O11" s="38">
        <f>ROUND(STDEV(J11,K11,L11)/M11*100,H11)</f>
        <v>16.488110194251401</v>
      </c>
      <c r="P11" s="26">
        <f t="shared" si="3"/>
        <v>150000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</row>
    <row r="12" spans="1:58" ht="32.450000000000003" customHeight="1" x14ac:dyDescent="0.25">
      <c r="A12" s="6"/>
      <c r="B12" s="97" t="s">
        <v>19</v>
      </c>
      <c r="C12" s="98"/>
      <c r="D12" s="98"/>
      <c r="E12" s="98"/>
      <c r="F12" s="98"/>
      <c r="G12" s="98"/>
      <c r="H12" s="24"/>
      <c r="I12" s="24"/>
      <c r="J12" s="30"/>
      <c r="K12" s="28"/>
      <c r="L12" s="28"/>
      <c r="M12" s="28">
        <f>SUM(M7:M11)</f>
        <v>71300</v>
      </c>
      <c r="N12" s="25">
        <f>SUM(N7:N11)</f>
        <v>75806.8</v>
      </c>
      <c r="O12" s="38"/>
      <c r="P12" s="26"/>
    </row>
    <row r="13" spans="1:58" ht="16.5" thickBot="1" x14ac:dyDescent="0.3">
      <c r="A13" s="7"/>
      <c r="B13" s="94" t="s">
        <v>7</v>
      </c>
      <c r="C13" s="95"/>
      <c r="D13" s="95"/>
      <c r="E13" s="95"/>
      <c r="F13" s="95"/>
      <c r="G13" s="96"/>
      <c r="H13" s="20"/>
      <c r="I13" s="20"/>
      <c r="J13" s="31"/>
      <c r="K13" s="31"/>
      <c r="L13" s="31"/>
      <c r="M13" s="23"/>
      <c r="N13" s="20"/>
      <c r="O13" s="39"/>
      <c r="P13" s="21">
        <f>SUM(P7:P12)</f>
        <v>39994000</v>
      </c>
    </row>
    <row r="14" spans="1:58" ht="15.75" x14ac:dyDescent="0.25">
      <c r="A14" s="46"/>
      <c r="B14" s="47"/>
      <c r="C14" s="47"/>
      <c r="D14" s="47"/>
      <c r="E14" s="47"/>
      <c r="F14" s="47"/>
      <c r="G14" s="47"/>
      <c r="H14" s="48"/>
      <c r="I14" s="48"/>
      <c r="J14" s="49"/>
      <c r="K14" s="49"/>
      <c r="L14" s="49"/>
      <c r="M14" s="49"/>
      <c r="N14" s="48"/>
      <c r="O14" s="8"/>
      <c r="P14" s="50"/>
    </row>
    <row r="15" spans="1:58" ht="57.75" customHeight="1" x14ac:dyDescent="0.25">
      <c r="A15" s="46" t="s">
        <v>20</v>
      </c>
      <c r="B15" s="91" t="s">
        <v>21</v>
      </c>
      <c r="C15" s="91"/>
      <c r="D15" s="91"/>
      <c r="E15" s="91"/>
      <c r="F15" s="91"/>
      <c r="G15" s="91"/>
      <c r="H15" s="91"/>
      <c r="I15" s="91"/>
      <c r="J15" s="91"/>
      <c r="K15" s="91"/>
      <c r="L15" s="49"/>
      <c r="M15" s="49"/>
      <c r="N15" s="48"/>
      <c r="O15" s="8"/>
      <c r="P15" s="50"/>
    </row>
    <row r="16" spans="1:58" ht="15.75" thickBot="1" x14ac:dyDescent="0.3">
      <c r="J16" s="1"/>
      <c r="K16" s="1"/>
      <c r="L16" s="1"/>
    </row>
    <row r="17" spans="1:58" ht="99" customHeight="1" thickBot="1" x14ac:dyDescent="0.3">
      <c r="B17" s="40" t="s">
        <v>3</v>
      </c>
      <c r="C17" s="81" t="s">
        <v>8</v>
      </c>
      <c r="D17" s="81"/>
      <c r="E17" s="81"/>
      <c r="F17" s="81"/>
      <c r="G17" s="81"/>
      <c r="H17" s="82" t="s">
        <v>4</v>
      </c>
      <c r="I17" s="83"/>
      <c r="J17" s="33"/>
      <c r="K17" s="33"/>
      <c r="L17" s="33"/>
    </row>
    <row r="18" spans="1:58" ht="15.75" customHeight="1" x14ac:dyDescent="0.25">
      <c r="B18" s="41" t="s">
        <v>5</v>
      </c>
      <c r="C18" s="84" t="s">
        <v>32</v>
      </c>
      <c r="D18" s="85"/>
      <c r="E18" s="85"/>
      <c r="F18" s="85"/>
      <c r="G18" s="86"/>
      <c r="H18" s="79">
        <v>46308</v>
      </c>
      <c r="I18" s="80"/>
      <c r="J18" s="34"/>
      <c r="K18" s="34"/>
      <c r="L18" s="34"/>
    </row>
    <row r="19" spans="1:58" ht="15.75" customHeight="1" x14ac:dyDescent="0.25">
      <c r="B19" s="45" t="s">
        <v>16</v>
      </c>
      <c r="C19" s="84" t="s">
        <v>31</v>
      </c>
      <c r="D19" s="85"/>
      <c r="E19" s="85"/>
      <c r="F19" s="85"/>
      <c r="G19" s="86"/>
      <c r="H19" s="89">
        <v>46305</v>
      </c>
      <c r="I19" s="90"/>
      <c r="J19" s="34"/>
      <c r="K19" s="34"/>
      <c r="L19" s="34"/>
    </row>
    <row r="20" spans="1:58" ht="15.75" customHeight="1" thickBot="1" x14ac:dyDescent="0.3">
      <c r="B20" s="42" t="s">
        <v>18</v>
      </c>
      <c r="C20" s="84" t="s">
        <v>33</v>
      </c>
      <c r="D20" s="85"/>
      <c r="E20" s="85"/>
      <c r="F20" s="85"/>
      <c r="G20" s="86"/>
      <c r="H20" s="87">
        <v>46315</v>
      </c>
      <c r="I20" s="88"/>
      <c r="J20" s="1"/>
      <c r="K20" s="1"/>
      <c r="L20" s="1"/>
    </row>
    <row r="21" spans="1:58" s="2" customFormat="1" ht="69" customHeight="1" x14ac:dyDescent="0.35">
      <c r="A21" s="5"/>
      <c r="B21" s="78" t="s">
        <v>24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</row>
    <row r="22" spans="1:58" x14ac:dyDescent="0.25">
      <c r="H22" s="1"/>
      <c r="J22" s="1"/>
      <c r="K22" s="1"/>
      <c r="L22" s="1"/>
    </row>
    <row r="23" spans="1:58" x14ac:dyDescent="0.25">
      <c r="H23" s="1"/>
      <c r="J23" s="1"/>
      <c r="K23" s="1"/>
      <c r="L23" s="1"/>
    </row>
  </sheetData>
  <mergeCells count="31">
    <mergeCell ref="B15:K15"/>
    <mergeCell ref="B2:N2"/>
    <mergeCell ref="B13:G13"/>
    <mergeCell ref="B12:G12"/>
    <mergeCell ref="B7:F7"/>
    <mergeCell ref="M3:M5"/>
    <mergeCell ref="B11:F11"/>
    <mergeCell ref="J3:L3"/>
    <mergeCell ref="L4:L6"/>
    <mergeCell ref="B10:F10"/>
    <mergeCell ref="B9:F9"/>
    <mergeCell ref="C8:F8"/>
    <mergeCell ref="B21:P21"/>
    <mergeCell ref="C18:G18"/>
    <mergeCell ref="H18:I18"/>
    <mergeCell ref="C17:G17"/>
    <mergeCell ref="H17:I17"/>
    <mergeCell ref="C20:G20"/>
    <mergeCell ref="H20:I20"/>
    <mergeCell ref="C19:G19"/>
    <mergeCell ref="H19:I19"/>
    <mergeCell ref="A3:A6"/>
    <mergeCell ref="P3:P6"/>
    <mergeCell ref="N3:N6"/>
    <mergeCell ref="J4:J6"/>
    <mergeCell ref="H3:H6"/>
    <mergeCell ref="I3:I6"/>
    <mergeCell ref="B3:F6"/>
    <mergeCell ref="G3:G6"/>
    <mergeCell ref="O3:O6"/>
    <mergeCell ref="K4:K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0"/>
  <sheetViews>
    <sheetView topLeftCell="A28" workbookViewId="0">
      <selection activeCell="D40" sqref="D40"/>
    </sheetView>
  </sheetViews>
  <sheetFormatPr defaultRowHeight="15" x14ac:dyDescent="0.25"/>
  <cols>
    <col min="2" max="2" width="10.7109375" customWidth="1"/>
    <col min="5" max="5" width="17.28515625" customWidth="1"/>
  </cols>
  <sheetData>
    <row r="3" spans="2:3" x14ac:dyDescent="0.25">
      <c r="B3" s="10">
        <v>100.27</v>
      </c>
      <c r="C3" s="11">
        <f>B3-100</f>
        <v>0.26999999999999602</v>
      </c>
    </row>
    <row r="4" spans="2:3" x14ac:dyDescent="0.25">
      <c r="B4" s="12">
        <v>100.51</v>
      </c>
      <c r="C4" s="11">
        <f t="shared" ref="C4:C31" si="0">B4-100</f>
        <v>0.51000000000000512</v>
      </c>
    </row>
    <row r="5" spans="2:3" x14ac:dyDescent="0.25">
      <c r="B5" s="13">
        <v>100.28</v>
      </c>
      <c r="C5" s="11">
        <f t="shared" si="0"/>
        <v>0.28000000000000114</v>
      </c>
    </row>
    <row r="6" spans="2:3" x14ac:dyDescent="0.25">
      <c r="B6" s="13">
        <v>100</v>
      </c>
      <c r="C6" s="11">
        <f t="shared" si="0"/>
        <v>0</v>
      </c>
    </row>
    <row r="7" spans="2:3" x14ac:dyDescent="0.25">
      <c r="B7" s="13">
        <v>100.16</v>
      </c>
      <c r="C7" s="11">
        <f t="shared" si="0"/>
        <v>0.15999999999999659</v>
      </c>
    </row>
    <row r="8" spans="2:3" x14ac:dyDescent="0.25">
      <c r="B8" s="13">
        <v>100.35</v>
      </c>
      <c r="C8" s="11">
        <f t="shared" si="0"/>
        <v>0.34999999999999432</v>
      </c>
    </row>
    <row r="9" spans="2:3" x14ac:dyDescent="0.25">
      <c r="B9" s="13">
        <v>100.68</v>
      </c>
      <c r="C9" s="11">
        <f t="shared" si="0"/>
        <v>0.68000000000000682</v>
      </c>
    </row>
    <row r="10" spans="2:3" x14ac:dyDescent="0.25">
      <c r="B10" s="13">
        <v>101.59</v>
      </c>
      <c r="C10" s="11">
        <f t="shared" si="0"/>
        <v>1.5900000000000034</v>
      </c>
    </row>
    <row r="11" spans="2:3" x14ac:dyDescent="0.25">
      <c r="B11" s="13">
        <v>100.37</v>
      </c>
      <c r="C11" s="11">
        <f t="shared" si="0"/>
        <v>0.37000000000000455</v>
      </c>
    </row>
    <row r="12" spans="2:3" x14ac:dyDescent="0.25">
      <c r="B12" s="13">
        <v>100.12</v>
      </c>
      <c r="C12" s="11">
        <f t="shared" si="0"/>
        <v>0.12000000000000455</v>
      </c>
    </row>
    <row r="13" spans="2:3" x14ac:dyDescent="0.25">
      <c r="B13" s="13">
        <v>99.8</v>
      </c>
      <c r="C13" s="11">
        <f t="shared" si="0"/>
        <v>-0.20000000000000284</v>
      </c>
    </row>
    <row r="14" spans="2:3" x14ac:dyDescent="0.25">
      <c r="B14" s="13">
        <v>100.12</v>
      </c>
      <c r="C14" s="11">
        <f t="shared" si="0"/>
        <v>0.12000000000000455</v>
      </c>
    </row>
    <row r="15" spans="2:3" x14ac:dyDescent="0.25">
      <c r="B15" s="13">
        <v>100.32</v>
      </c>
      <c r="C15" s="11">
        <f t="shared" si="0"/>
        <v>0.31999999999999318</v>
      </c>
    </row>
    <row r="16" spans="2:3" x14ac:dyDescent="0.25">
      <c r="B16" s="14">
        <v>100.08</v>
      </c>
      <c r="C16" s="11">
        <f t="shared" si="0"/>
        <v>7.9999999999998295E-2</v>
      </c>
    </row>
    <row r="17" spans="2:3" x14ac:dyDescent="0.25">
      <c r="B17" s="14">
        <v>100.12</v>
      </c>
      <c r="C17" s="11">
        <f t="shared" si="0"/>
        <v>0.12000000000000455</v>
      </c>
    </row>
    <row r="18" spans="2:3" x14ac:dyDescent="0.25">
      <c r="B18" s="14">
        <v>100.12</v>
      </c>
      <c r="C18" s="11">
        <f t="shared" si="0"/>
        <v>0.12000000000000455</v>
      </c>
    </row>
    <row r="19" spans="2:3" x14ac:dyDescent="0.25">
      <c r="B19" s="14">
        <v>100.32</v>
      </c>
      <c r="C19" s="11">
        <f t="shared" si="0"/>
        <v>0.31999999999999318</v>
      </c>
    </row>
    <row r="20" spans="2:3" x14ac:dyDescent="0.25">
      <c r="B20" s="14">
        <v>100.35</v>
      </c>
      <c r="C20" s="11">
        <f t="shared" si="0"/>
        <v>0.34999999999999432</v>
      </c>
    </row>
    <row r="21" spans="2:3" x14ac:dyDescent="0.25">
      <c r="B21" s="14">
        <v>100.74</v>
      </c>
      <c r="C21" s="11">
        <f t="shared" si="0"/>
        <v>0.73999999999999488</v>
      </c>
    </row>
    <row r="22" spans="2:3" x14ac:dyDescent="0.25">
      <c r="B22" s="14">
        <v>101.28</v>
      </c>
      <c r="C22" s="11">
        <f t="shared" si="0"/>
        <v>1.2800000000000011</v>
      </c>
    </row>
    <row r="23" spans="2:3" x14ac:dyDescent="0.25">
      <c r="B23" s="14">
        <v>100.27</v>
      </c>
      <c r="C23" s="11">
        <f t="shared" si="0"/>
        <v>0.26999999999999602</v>
      </c>
    </row>
    <row r="24" spans="2:3" x14ac:dyDescent="0.25">
      <c r="B24" s="14">
        <v>100.24</v>
      </c>
      <c r="C24" s="11">
        <f t="shared" si="0"/>
        <v>0.23999999999999488</v>
      </c>
    </row>
    <row r="25" spans="2:3" x14ac:dyDescent="0.25">
      <c r="B25" s="14">
        <v>99.94</v>
      </c>
      <c r="C25" s="11">
        <f t="shared" si="0"/>
        <v>-6.0000000000002274E-2</v>
      </c>
    </row>
    <row r="26" spans="2:3" x14ac:dyDescent="0.25">
      <c r="B26" s="14">
        <v>100</v>
      </c>
      <c r="C26" s="11">
        <f t="shared" si="0"/>
        <v>0</v>
      </c>
    </row>
    <row r="27" spans="2:3" x14ac:dyDescent="0.25">
      <c r="B27" s="14">
        <v>100.42</v>
      </c>
      <c r="C27" s="11">
        <f t="shared" si="0"/>
        <v>0.42000000000000171</v>
      </c>
    </row>
    <row r="28" spans="2:3" x14ac:dyDescent="0.25">
      <c r="B28" s="16">
        <v>101.13</v>
      </c>
      <c r="C28" s="11">
        <f t="shared" si="0"/>
        <v>1.1299999999999955</v>
      </c>
    </row>
    <row r="29" spans="2:3" x14ac:dyDescent="0.25">
      <c r="B29" s="15">
        <v>100.2</v>
      </c>
      <c r="C29" s="11">
        <f t="shared" si="0"/>
        <v>0.20000000000000284</v>
      </c>
    </row>
    <row r="30" spans="2:3" x14ac:dyDescent="0.25">
      <c r="B30" s="17">
        <v>100.13</v>
      </c>
      <c r="C30" s="11">
        <f t="shared" si="0"/>
        <v>0.12999999999999545</v>
      </c>
    </row>
    <row r="31" spans="2:3" x14ac:dyDescent="0.25">
      <c r="B31" s="17">
        <v>100.21</v>
      </c>
      <c r="C31" s="11">
        <f t="shared" si="0"/>
        <v>0.20999999999999375</v>
      </c>
    </row>
    <row r="32" spans="2:3" x14ac:dyDescent="0.25">
      <c r="C32" s="11">
        <f>SUM(C3:C31)</f>
        <v>10.119999999999976</v>
      </c>
    </row>
    <row r="33" spans="1:5" x14ac:dyDescent="0.25">
      <c r="C33" s="18">
        <f>(100+C32)/100</f>
        <v>1.1011999999999997</v>
      </c>
      <c r="E33" s="11">
        <f>243224.86/1.18</f>
        <v>206122.7627118644</v>
      </c>
    </row>
    <row r="34" spans="1:5" x14ac:dyDescent="0.25">
      <c r="E34" s="11">
        <f>E33*1.2*C33</f>
        <v>272378.86355796602</v>
      </c>
    </row>
    <row r="38" spans="1:5" x14ac:dyDescent="0.25">
      <c r="A38">
        <v>2025</v>
      </c>
      <c r="B38">
        <v>365</v>
      </c>
      <c r="C38">
        <v>360</v>
      </c>
      <c r="D38">
        <v>45</v>
      </c>
      <c r="E38" s="43">
        <f>D38*C38*B38</f>
        <v>5913000</v>
      </c>
    </row>
    <row r="39" spans="1:5" x14ac:dyDescent="0.25">
      <c r="A39">
        <v>2026</v>
      </c>
      <c r="B39">
        <v>365</v>
      </c>
      <c r="C39">
        <v>360</v>
      </c>
      <c r="D39">
        <v>45</v>
      </c>
      <c r="E39" s="43">
        <f>D39*C39*B39</f>
        <v>5913000</v>
      </c>
    </row>
    <row r="40" spans="1:5" x14ac:dyDescent="0.25">
      <c r="B40" s="44">
        <f t="shared" ref="B40" si="1">SUM(B38:B39)</f>
        <v>730</v>
      </c>
      <c r="C40" s="44"/>
      <c r="D40" s="44"/>
      <c r="E40" s="44">
        <f>SUM(E38:E39)</f>
        <v>11826000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Расчёт НМЦ</vt:lpstr>
      <vt:lpstr>Лист1</vt:lpstr>
      <vt:lpstr>'Расчёт НМЦ'!Область_печати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Юнников Артём Викторович</dc:creator>
  <cp:lastModifiedBy>Чернецкая Ольга Викторовна</cp:lastModifiedBy>
  <cp:lastPrinted>2024-03-19T11:56:42Z</cp:lastPrinted>
  <dcterms:created xsi:type="dcterms:W3CDTF">2019-01-30T13:59:14Z</dcterms:created>
  <dcterms:modified xsi:type="dcterms:W3CDTF">2026-04-23T11:49:23Z</dcterms:modified>
</cp:coreProperties>
</file>