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. Закупочные процедуры\ЗП-26-14065 Аренда электрического штабелера УФПС г. Москвы\Публикация\"/>
    </mc:Choice>
  </mc:AlternateContent>
  <bookViews>
    <workbookView xWindow="0" yWindow="0" windowWidth="12945" windowHeight="7575" tabRatio="603"/>
  </bookViews>
  <sheets>
    <sheet name="МР Москва" sheetId="63" r:id="rId1"/>
    <sheet name="ИПЦ" sheetId="64" r:id="rId2"/>
  </sheets>
  <definedNames>
    <definedName name="_xlnm.Print_Area" localSheetId="0">'МР Москва'!$A$1:$R$17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4" l="1"/>
  <c r="C16" i="64"/>
  <c r="C15" i="64"/>
  <c r="C3" i="64"/>
  <c r="C4" i="64"/>
  <c r="C5" i="64"/>
  <c r="C6" i="64"/>
  <c r="C7" i="64"/>
  <c r="C8" i="64"/>
  <c r="C9" i="64"/>
  <c r="C10" i="64"/>
  <c r="C11" i="64"/>
  <c r="C12" i="64"/>
  <c r="C13" i="64"/>
  <c r="C14" i="64"/>
  <c r="C2" i="64"/>
  <c r="P8" i="63" l="1"/>
  <c r="R8" i="63" s="1"/>
  <c r="R9" i="63" s="1"/>
  <c r="O8" i="63" l="1"/>
  <c r="Q8" i="63" s="1"/>
</calcChain>
</file>

<file path=xl/sharedStrings.xml><?xml version="1.0" encoding="utf-8"?>
<sst xmlns="http://schemas.openxmlformats.org/spreadsheetml/2006/main" count="30" uniqueCount="30">
  <si>
    <t>Единица измерения</t>
  </si>
  <si>
    <t>Количество  источников ценовой информации</t>
  </si>
  <si>
    <t>Номер источника ценовой информации</t>
  </si>
  <si>
    <t>Срок действия ценового предложения</t>
  </si>
  <si>
    <t>№1</t>
  </si>
  <si>
    <t>Источник  №1</t>
  </si>
  <si>
    <t>Источник  №2</t>
  </si>
  <si>
    <t>Источник  №3</t>
  </si>
  <si>
    <t>№2</t>
  </si>
  <si>
    <t>Реквизиты источника ценовой информации</t>
  </si>
  <si>
    <t>Наименование ТРУ</t>
  </si>
  <si>
    <t>№ п/п</t>
  </si>
  <si>
    <t>усл.ед.</t>
  </si>
  <si>
    <t>Аренда электрического штабелера для нужд УФПС г. Москвы</t>
  </si>
  <si>
    <t>Приложение №1 к Обоснованию начальной (максимальной) цены договора</t>
  </si>
  <si>
    <t xml:space="preserve">Расчет начальной (максимальной) цены договора методом сопоставимых рыночных цен (анализ рынка) на аренду электрического штабелера для нужд УФПС г. Москвы 
</t>
  </si>
  <si>
    <t>НМЦ за едницу ТРУ, руб.</t>
  </si>
  <si>
    <t>Цена для расчета, руб.</t>
  </si>
  <si>
    <t xml:space="preserve">Коэффициент вариации </t>
  </si>
  <si>
    <t>Начальная (максимальная) цена, руб</t>
  </si>
  <si>
    <t>Количество</t>
  </si>
  <si>
    <t>Начальная (максимальная) цена договора, руб с НДС:</t>
  </si>
  <si>
    <t>Вх. № RAD_2 от 25.03.2026</t>
  </si>
  <si>
    <t>Вх. №RTS_2 от 25.03.2026</t>
  </si>
  <si>
    <t>Тариф по договору-аналогу от 24.02.2025 № М-32514461649РАД</t>
  </si>
  <si>
    <t>Договор-аналог от 24.02.2025 № М-32514461649РАД</t>
  </si>
  <si>
    <t>не применимо</t>
  </si>
  <si>
    <t>Источник  №4</t>
  </si>
  <si>
    <t>№4</t>
  </si>
  <si>
    <t>Вх №МР77-01/5371 от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</si>
</sst>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#,##0.00\ _₽"/>
    <numFmt numFmtId="166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6" fillId="0" borderId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1" applyFont="1" applyFill="1"/>
    <xf numFmtId="4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/>
    <xf numFmtId="4" fontId="1" fillId="2" borderId="0" xfId="1" applyNumberFormat="1" applyFont="1" applyFill="1"/>
    <xf numFmtId="4" fontId="4" fillId="2" borderId="0" xfId="1" applyNumberFormat="1" applyFont="1" applyFill="1"/>
    <xf numFmtId="165" fontId="3" fillId="0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/>
    <xf numFmtId="4" fontId="2" fillId="2" borderId="4" xfId="1" applyNumberFormat="1" applyFont="1" applyFill="1" applyBorder="1" applyAlignment="1">
      <alignment vertical="center"/>
    </xf>
    <xf numFmtId="17" fontId="0" fillId="0" borderId="0" xfId="0" applyNumberFormat="1"/>
    <xf numFmtId="0" fontId="5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left" vertical="center"/>
    </xf>
    <xf numFmtId="2" fontId="2" fillId="2" borderId="3" xfId="1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Обычный 4" xfId="2"/>
    <cellStyle name="Финансовый 2" xfId="3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838200</xdr:colOff>
      <xdr:row>6</xdr:row>
      <xdr:rowOff>542925</xdr:rowOff>
    </xdr:from>
    <xdr:to>
      <xdr:col>14</xdr:col>
      <xdr:colOff>1247775</xdr:colOff>
      <xdr:row>6</xdr:row>
      <xdr:rowOff>542925</xdr:rowOff>
    </xdr:to>
    <xdr:pic>
      <xdr:nvPicPr>
        <xdr:cNvPr id="4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2257425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838200</xdr:colOff>
      <xdr:row>6</xdr:row>
      <xdr:rowOff>542925</xdr:rowOff>
    </xdr:from>
    <xdr:to>
      <xdr:col>14</xdr:col>
      <xdr:colOff>1247775</xdr:colOff>
      <xdr:row>6</xdr:row>
      <xdr:rowOff>542925</xdr:rowOff>
    </xdr:to>
    <xdr:pic>
      <xdr:nvPicPr>
        <xdr:cNvPr id="5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5" y="2257425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</xdr:colOff>
      <xdr:row>6</xdr:row>
      <xdr:rowOff>47625</xdr:rowOff>
    </xdr:from>
    <xdr:to>
      <xdr:col>17</xdr:col>
      <xdr:colOff>123825</xdr:colOff>
      <xdr:row>6</xdr:row>
      <xdr:rowOff>47625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17621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</xdr:colOff>
      <xdr:row>6</xdr:row>
      <xdr:rowOff>47625</xdr:rowOff>
    </xdr:from>
    <xdr:to>
      <xdr:col>17</xdr:col>
      <xdr:colOff>123825</xdr:colOff>
      <xdr:row>6</xdr:row>
      <xdr:rowOff>47625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17621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</xdr:colOff>
      <xdr:row>6</xdr:row>
      <xdr:rowOff>0</xdr:rowOff>
    </xdr:from>
    <xdr:to>
      <xdr:col>17</xdr:col>
      <xdr:colOff>123825</xdr:colOff>
      <xdr:row>6</xdr:row>
      <xdr:rowOff>0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17145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</xdr:colOff>
      <xdr:row>6</xdr:row>
      <xdr:rowOff>0</xdr:rowOff>
    </xdr:from>
    <xdr:to>
      <xdr:col>17</xdr:col>
      <xdr:colOff>123825</xdr:colOff>
      <xdr:row>6</xdr:row>
      <xdr:rowOff>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5025" y="17145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8"/>
  <sheetViews>
    <sheetView tabSelected="1" view="pageBreakPreview" zoomScale="80" zoomScaleNormal="80" zoomScaleSheetLayoutView="80" workbookViewId="0">
      <selection activeCell="K16" sqref="K16"/>
    </sheetView>
  </sheetViews>
  <sheetFormatPr defaultColWidth="9.140625" defaultRowHeight="15" x14ac:dyDescent="0.25"/>
  <cols>
    <col min="1" max="1" width="9.140625" style="1"/>
    <col min="2" max="2" width="17.5703125" style="1" customWidth="1"/>
    <col min="3" max="4" width="18.28515625" style="1" customWidth="1"/>
    <col min="5" max="5" width="21.7109375" style="1" customWidth="1"/>
    <col min="6" max="6" width="17.85546875" style="1" customWidth="1"/>
    <col min="7" max="7" width="39.85546875" style="1" hidden="1" customWidth="1"/>
    <col min="8" max="9" width="16.7109375" style="1" customWidth="1"/>
    <col min="10" max="10" width="17.42578125" style="1" customWidth="1"/>
    <col min="11" max="17" width="13.5703125" style="1" customWidth="1"/>
    <col min="18" max="18" width="19.5703125" style="1" customWidth="1"/>
    <col min="19" max="19" width="17" style="1" customWidth="1"/>
    <col min="20" max="16384" width="9.140625" style="1"/>
  </cols>
  <sheetData>
    <row r="1" spans="1:18" ht="15.75" x14ac:dyDescent="0.25">
      <c r="N1" s="9" t="s">
        <v>14</v>
      </c>
    </row>
    <row r="2" spans="1:18" ht="15.75" x14ac:dyDescent="0.25">
      <c r="Q2" s="9"/>
    </row>
    <row r="3" spans="1:18" ht="6.6" customHeight="1" x14ac:dyDescent="0.25"/>
    <row r="5" spans="1:18" ht="70.5" customHeight="1" x14ac:dyDescent="0.25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8" ht="38.25" x14ac:dyDescent="0.25">
      <c r="A6" s="28" t="s">
        <v>11</v>
      </c>
      <c r="B6" s="28" t="s">
        <v>10</v>
      </c>
      <c r="C6" s="28"/>
      <c r="D6" s="28"/>
      <c r="E6" s="28"/>
      <c r="F6" s="28"/>
      <c r="G6" s="28"/>
      <c r="H6" s="28" t="s">
        <v>0</v>
      </c>
      <c r="I6" s="29" t="s">
        <v>20</v>
      </c>
      <c r="J6" s="29" t="s">
        <v>1</v>
      </c>
      <c r="K6" s="31"/>
      <c r="L6" s="31"/>
      <c r="M6" s="31"/>
      <c r="N6" s="31"/>
      <c r="O6" s="12" t="s">
        <v>16</v>
      </c>
      <c r="P6" s="12" t="s">
        <v>17</v>
      </c>
      <c r="Q6" s="12" t="s">
        <v>18</v>
      </c>
      <c r="R6" s="12" t="s">
        <v>19</v>
      </c>
    </row>
    <row r="7" spans="1:18" ht="33.75" customHeight="1" x14ac:dyDescent="0.25">
      <c r="A7" s="28"/>
      <c r="B7" s="28"/>
      <c r="C7" s="28"/>
      <c r="D7" s="28"/>
      <c r="E7" s="28"/>
      <c r="F7" s="28"/>
      <c r="G7" s="28"/>
      <c r="H7" s="28"/>
      <c r="I7" s="32"/>
      <c r="J7" s="30"/>
      <c r="K7" s="12" t="s">
        <v>5</v>
      </c>
      <c r="L7" s="12" t="s">
        <v>6</v>
      </c>
      <c r="M7" s="17" t="s">
        <v>7</v>
      </c>
      <c r="N7" s="12" t="s">
        <v>27</v>
      </c>
      <c r="O7" s="13"/>
      <c r="P7" s="13"/>
      <c r="Q7" s="13"/>
      <c r="R7" s="13"/>
    </row>
    <row r="8" spans="1:18" ht="64.5" customHeight="1" x14ac:dyDescent="0.25">
      <c r="A8" s="11">
        <v>1</v>
      </c>
      <c r="B8" s="27" t="s">
        <v>13</v>
      </c>
      <c r="C8" s="27"/>
      <c r="D8" s="27"/>
      <c r="E8" s="27"/>
      <c r="F8" s="27"/>
      <c r="G8" s="27"/>
      <c r="H8" s="10" t="s">
        <v>12</v>
      </c>
      <c r="I8" s="10">
        <v>1095</v>
      </c>
      <c r="J8" s="3">
        <v>4</v>
      </c>
      <c r="K8" s="8">
        <v>4085</v>
      </c>
      <c r="L8" s="8">
        <v>3500</v>
      </c>
      <c r="M8" s="8">
        <v>3387.94</v>
      </c>
      <c r="N8" s="8">
        <v>3406.57</v>
      </c>
      <c r="O8" s="2">
        <f xml:space="preserve"> ROUND( AVERAGE(K8:N8), 2)</f>
        <v>3594.88</v>
      </c>
      <c r="P8" s="2">
        <f xml:space="preserve"> SMALL(K8:N8, 1)</f>
        <v>3387.94</v>
      </c>
      <c r="Q8" s="4">
        <f xml:space="preserve"> ROUND( _xlfn.STDEV.S(K8:N8)/O8*100, 2)</f>
        <v>9.19</v>
      </c>
      <c r="R8" s="2">
        <f>P8*I8</f>
        <v>3709794.3000000003</v>
      </c>
    </row>
    <row r="9" spans="1:18" ht="15.75" x14ac:dyDescent="0.25">
      <c r="A9" s="14"/>
      <c r="B9" s="33" t="s">
        <v>21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5">
        <f>R8</f>
        <v>3709794.3000000003</v>
      </c>
    </row>
    <row r="10" spans="1:18" x14ac:dyDescent="0.25">
      <c r="Q10" s="6"/>
    </row>
    <row r="11" spans="1:18" ht="69.75" customHeight="1" x14ac:dyDescent="0.25">
      <c r="A11" s="18" t="s">
        <v>2</v>
      </c>
      <c r="B11" s="19"/>
      <c r="C11" s="18" t="s">
        <v>9</v>
      </c>
      <c r="D11" s="25"/>
      <c r="E11" s="25"/>
      <c r="F11" s="25"/>
      <c r="G11" s="25"/>
      <c r="H11" s="19"/>
      <c r="I11" s="18" t="s">
        <v>3</v>
      </c>
      <c r="J11" s="19"/>
      <c r="O11" s="6"/>
      <c r="P11" s="6"/>
    </row>
    <row r="12" spans="1:18" ht="20.25" customHeight="1" x14ac:dyDescent="0.25">
      <c r="A12" s="20" t="s">
        <v>4</v>
      </c>
      <c r="B12" s="22"/>
      <c r="C12" s="20" t="s">
        <v>22</v>
      </c>
      <c r="D12" s="21"/>
      <c r="E12" s="21"/>
      <c r="F12" s="21"/>
      <c r="G12" s="21"/>
      <c r="H12" s="22"/>
      <c r="I12" s="23">
        <v>46288</v>
      </c>
      <c r="J12" s="22"/>
      <c r="O12" s="7"/>
      <c r="P12" s="7"/>
    </row>
    <row r="13" spans="1:18" ht="20.25" customHeight="1" x14ac:dyDescent="0.25">
      <c r="A13" s="20" t="s">
        <v>8</v>
      </c>
      <c r="B13" s="22"/>
      <c r="C13" s="20" t="s">
        <v>23</v>
      </c>
      <c r="D13" s="21"/>
      <c r="E13" s="21"/>
      <c r="F13" s="21"/>
      <c r="G13" s="21"/>
      <c r="H13" s="22"/>
      <c r="I13" s="23">
        <v>46284</v>
      </c>
      <c r="J13" s="22"/>
      <c r="O13" s="7"/>
      <c r="P13" s="7"/>
    </row>
    <row r="14" spans="1:18" ht="20.25" customHeight="1" x14ac:dyDescent="0.25">
      <c r="A14" s="21"/>
      <c r="B14" s="22"/>
      <c r="C14" s="20" t="s">
        <v>29</v>
      </c>
      <c r="D14" s="21"/>
      <c r="E14" s="21"/>
      <c r="F14" s="21"/>
      <c r="G14" s="21"/>
      <c r="H14" s="22"/>
      <c r="I14" s="23">
        <v>46295</v>
      </c>
      <c r="J14" s="24"/>
      <c r="O14" s="7"/>
      <c r="P14" s="7"/>
    </row>
    <row r="15" spans="1:18" ht="20.25" customHeight="1" x14ac:dyDescent="0.25">
      <c r="A15" s="21" t="s">
        <v>28</v>
      </c>
      <c r="B15" s="22"/>
      <c r="C15" s="20" t="s">
        <v>25</v>
      </c>
      <c r="D15" s="21"/>
      <c r="E15" s="21"/>
      <c r="F15" s="21"/>
      <c r="G15" s="21"/>
      <c r="H15" s="22"/>
      <c r="I15" s="23" t="s">
        <v>26</v>
      </c>
      <c r="J15" s="24"/>
      <c r="O15" s="7"/>
      <c r="P15" s="7"/>
    </row>
    <row r="16" spans="1:18" ht="109.5" customHeight="1" x14ac:dyDescent="0.25">
      <c r="B16" s="9"/>
      <c r="J16" s="5"/>
    </row>
    <row r="17" spans="10:10" x14ac:dyDescent="0.25">
      <c r="J17" s="5"/>
    </row>
    <row r="18" spans="10:10" x14ac:dyDescent="0.25">
      <c r="J18" s="5"/>
    </row>
  </sheetData>
  <mergeCells count="24">
    <mergeCell ref="B9:Q9"/>
    <mergeCell ref="I11:J11"/>
    <mergeCell ref="A5:Q5"/>
    <mergeCell ref="B8:G8"/>
    <mergeCell ref="B6:G7"/>
    <mergeCell ref="J6:J7"/>
    <mergeCell ref="H6:H7"/>
    <mergeCell ref="A6:A7"/>
    <mergeCell ref="K6:N6"/>
    <mergeCell ref="I6:I7"/>
    <mergeCell ref="A11:B11"/>
    <mergeCell ref="C15:H15"/>
    <mergeCell ref="I15:J15"/>
    <mergeCell ref="C12:H12"/>
    <mergeCell ref="C11:H11"/>
    <mergeCell ref="I14:J14"/>
    <mergeCell ref="C14:H14"/>
    <mergeCell ref="A14:B14"/>
    <mergeCell ref="A15:B15"/>
    <mergeCell ref="A13:B13"/>
    <mergeCell ref="A12:B12"/>
    <mergeCell ref="I12:J12"/>
    <mergeCell ref="I13:J13"/>
    <mergeCell ref="C13:H13"/>
  </mergeCells>
  <pageMargins left="0.25" right="0.25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7" sqref="C17"/>
    </sheetView>
  </sheetViews>
  <sheetFormatPr defaultRowHeight="15" x14ac:dyDescent="0.25"/>
  <cols>
    <col min="2" max="2" width="30.5703125" customWidth="1"/>
  </cols>
  <sheetData>
    <row r="1" spans="1:3" x14ac:dyDescent="0.25">
      <c r="A1" t="s">
        <v>24</v>
      </c>
      <c r="C1">
        <v>3113.01</v>
      </c>
    </row>
    <row r="2" spans="1:3" x14ac:dyDescent="0.25">
      <c r="A2" s="16">
        <v>45689</v>
      </c>
      <c r="B2">
        <v>100.37</v>
      </c>
      <c r="C2">
        <f>B2-100</f>
        <v>0.37000000000000455</v>
      </c>
    </row>
    <row r="3" spans="1:3" x14ac:dyDescent="0.25">
      <c r="A3" s="16">
        <v>45717</v>
      </c>
      <c r="B3">
        <v>100.69</v>
      </c>
      <c r="C3">
        <f t="shared" ref="C3:C14" si="0">B3-100</f>
        <v>0.68999999999999773</v>
      </c>
    </row>
    <row r="4" spans="1:3" x14ac:dyDescent="0.25">
      <c r="A4" s="16">
        <v>45748</v>
      </c>
      <c r="B4">
        <v>100.8</v>
      </c>
      <c r="C4">
        <f t="shared" si="0"/>
        <v>0.79999999999999716</v>
      </c>
    </row>
    <row r="5" spans="1:3" x14ac:dyDescent="0.25">
      <c r="A5" s="16">
        <v>45778</v>
      </c>
      <c r="B5">
        <v>101.72</v>
      </c>
      <c r="C5">
        <f t="shared" si="0"/>
        <v>1.7199999999999989</v>
      </c>
    </row>
    <row r="6" spans="1:3" x14ac:dyDescent="0.25">
      <c r="A6" s="16">
        <v>45809</v>
      </c>
      <c r="B6">
        <v>100.68</v>
      </c>
      <c r="C6">
        <f t="shared" si="0"/>
        <v>0.68000000000000682</v>
      </c>
    </row>
    <row r="7" spans="1:3" x14ac:dyDescent="0.25">
      <c r="A7" s="16">
        <v>45839</v>
      </c>
      <c r="B7">
        <v>101.99</v>
      </c>
      <c r="C7">
        <f t="shared" si="0"/>
        <v>1.9899999999999949</v>
      </c>
    </row>
    <row r="8" spans="1:3" x14ac:dyDescent="0.25">
      <c r="A8" s="16">
        <v>45870</v>
      </c>
      <c r="B8">
        <v>99.73</v>
      </c>
      <c r="C8">
        <f t="shared" si="0"/>
        <v>-0.26999999999999602</v>
      </c>
    </row>
    <row r="9" spans="1:3" x14ac:dyDescent="0.25">
      <c r="A9" s="16">
        <v>45901</v>
      </c>
      <c r="B9">
        <v>100.4</v>
      </c>
      <c r="C9">
        <f t="shared" si="0"/>
        <v>0.40000000000000568</v>
      </c>
    </row>
    <row r="10" spans="1:3" x14ac:dyDescent="0.25">
      <c r="A10" s="16">
        <v>45931</v>
      </c>
      <c r="B10">
        <v>99.34</v>
      </c>
      <c r="C10">
        <f t="shared" si="0"/>
        <v>-0.65999999999999659</v>
      </c>
    </row>
    <row r="11" spans="1:3" x14ac:dyDescent="0.25">
      <c r="A11" s="16">
        <v>45962</v>
      </c>
      <c r="B11">
        <v>99.98</v>
      </c>
      <c r="C11">
        <f t="shared" si="0"/>
        <v>-1.9999999999996021E-2</v>
      </c>
    </row>
    <row r="12" spans="1:3" x14ac:dyDescent="0.25">
      <c r="A12" s="16">
        <v>45992</v>
      </c>
      <c r="B12">
        <v>100.43</v>
      </c>
      <c r="C12">
        <f t="shared" si="0"/>
        <v>0.43000000000000682</v>
      </c>
    </row>
    <row r="13" spans="1:3" x14ac:dyDescent="0.25">
      <c r="A13" s="16">
        <v>46023</v>
      </c>
      <c r="B13">
        <v>102.64</v>
      </c>
      <c r="C13">
        <f t="shared" si="0"/>
        <v>2.6400000000000006</v>
      </c>
    </row>
    <row r="14" spans="1:3" x14ac:dyDescent="0.25">
      <c r="A14" s="16">
        <v>46054</v>
      </c>
      <c r="B14">
        <v>100.66</v>
      </c>
      <c r="C14">
        <f t="shared" si="0"/>
        <v>0.65999999999999659</v>
      </c>
    </row>
    <row r="15" spans="1:3" x14ac:dyDescent="0.25">
      <c r="C15">
        <f xml:space="preserve"> SUM(C2:C14)</f>
        <v>9.430000000000021</v>
      </c>
    </row>
    <row r="16" spans="1:3" x14ac:dyDescent="0.25">
      <c r="C16">
        <f>(C15+100)/100</f>
        <v>1.0943000000000003</v>
      </c>
    </row>
    <row r="17" spans="3:3" x14ac:dyDescent="0.25">
      <c r="C17">
        <f>C1*C16</f>
        <v>3406.566843000001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МР Москва</vt:lpstr>
      <vt:lpstr>ИПЦ</vt:lpstr>
      <vt:lpstr>'МР Москва'!Область_печати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Юнников Артём Викторович</dc:creator>
  <cp:lastModifiedBy>Ратникова Марина Сергеевна</cp:lastModifiedBy>
  <cp:lastPrinted>2024-08-06T13:37:11Z</cp:lastPrinted>
  <dcterms:created xsi:type="dcterms:W3CDTF">2019-01-30T13:59:14Z</dcterms:created>
  <dcterms:modified xsi:type="dcterms:W3CDTF">2026-06-19T07:43:34Z</dcterms:modified>
</cp:coreProperties>
</file>