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ra.Ryklina\Desktop\2024\223-ФЗ\1. на публикацию\1. ИМУЩЕСТВО\1. Макропрограмма 2026\14. ЗД-26-21270-П БВК 171393, 171394, 172310, 172512 Тверь\Заявка на закупку\"/>
    </mc:Choice>
  </mc:AlternateContent>
  <bookViews>
    <workbookView xWindow="0" yWindow="0" windowWidth="28800" windowHeight="11535"/>
  </bookViews>
  <sheets>
    <sheet name="МЦ" sheetId="1" r:id="rId1"/>
  </sheets>
  <definedNames>
    <definedName name="_xlnm.Print_Area" localSheetId="0">МЦ!$A$1:$M$30</definedName>
  </definedNames>
  <calcPr calcId="162913"/>
</workbook>
</file>

<file path=xl/calcChain.xml><?xml version="1.0" encoding="utf-8"?>
<calcChain xmlns="http://schemas.openxmlformats.org/spreadsheetml/2006/main">
  <c r="M23" i="1" l="1"/>
  <c r="M9" i="1"/>
  <c r="M26" i="1" l="1"/>
  <c r="M25" i="1"/>
  <c r="M24" i="1"/>
  <c r="M21" i="1"/>
  <c r="M20" i="1"/>
  <c r="H22" i="1"/>
  <c r="M15" i="1"/>
  <c r="M14" i="1"/>
  <c r="M13" i="1"/>
  <c r="M12" i="1"/>
  <c r="M10" i="1"/>
  <c r="M11" i="1"/>
  <c r="H11" i="1"/>
  <c r="M16" i="1" l="1"/>
  <c r="M22" i="1"/>
  <c r="M27" i="1"/>
  <c r="I30" i="1"/>
  <c r="G16" i="1" l="1"/>
  <c r="F27" i="1"/>
  <c r="H27" i="1" l="1"/>
  <c r="G27" i="1"/>
  <c r="K26" i="1"/>
  <c r="L26" i="1" s="1"/>
  <c r="J26" i="1"/>
  <c r="K25" i="1"/>
  <c r="L25" i="1" s="1"/>
  <c r="J25" i="1"/>
  <c r="K24" i="1"/>
  <c r="L24" i="1" s="1"/>
  <c r="J24" i="1"/>
  <c r="K23" i="1"/>
  <c r="L23" i="1" s="1"/>
  <c r="J23" i="1"/>
  <c r="H28" i="1"/>
  <c r="G22" i="1"/>
  <c r="G28" i="1" s="1"/>
  <c r="F22" i="1"/>
  <c r="F28" i="1" s="1"/>
  <c r="K21" i="1"/>
  <c r="J21" i="1"/>
  <c r="K20" i="1"/>
  <c r="L20" i="1" s="1"/>
  <c r="J20" i="1"/>
  <c r="H29" i="1" l="1"/>
  <c r="M28" i="1"/>
  <c r="M29" i="1" s="1"/>
  <c r="G29" i="1"/>
  <c r="J28" i="1"/>
  <c r="F29" i="1"/>
  <c r="K28" i="1"/>
  <c r="L28" i="1" s="1"/>
  <c r="K29" i="1"/>
  <c r="J27" i="1"/>
  <c r="J22" i="1"/>
  <c r="L21" i="1"/>
  <c r="K27" i="1"/>
  <c r="K22" i="1"/>
  <c r="L22" i="1" s="1"/>
  <c r="H16" i="1"/>
  <c r="H17" i="1" s="1"/>
  <c r="H18" i="1" s="1"/>
  <c r="H30" i="1" s="1"/>
  <c r="G11" i="1"/>
  <c r="F16" i="1"/>
  <c r="F11" i="1"/>
  <c r="F17" i="1" l="1"/>
  <c r="G17" i="1"/>
  <c r="L29" i="1"/>
  <c r="L27" i="1"/>
  <c r="K11" i="1"/>
  <c r="K12" i="1"/>
  <c r="K13" i="1"/>
  <c r="K14" i="1"/>
  <c r="L14" i="1" s="1"/>
  <c r="K15" i="1"/>
  <c r="K16" i="1"/>
  <c r="J11" i="1"/>
  <c r="J12" i="1"/>
  <c r="J13" i="1"/>
  <c r="J14" i="1"/>
  <c r="J15" i="1"/>
  <c r="J16" i="1"/>
  <c r="F18" i="1" l="1"/>
  <c r="K17" i="1"/>
  <c r="M17" i="1" s="1"/>
  <c r="M18" i="1" s="1"/>
  <c r="M30" i="1" s="1"/>
  <c r="G18" i="1"/>
  <c r="G30" i="1" s="1"/>
  <c r="J17" i="1"/>
  <c r="L15" i="1"/>
  <c r="L12" i="1"/>
  <c r="L11" i="1"/>
  <c r="L13" i="1"/>
  <c r="K18" i="1" l="1"/>
  <c r="L18" i="1" s="1"/>
  <c r="J18" i="1"/>
  <c r="F30" i="1"/>
  <c r="K30" i="1" s="1"/>
  <c r="L16" i="1"/>
  <c r="K10" i="1"/>
  <c r="L10" i="1" s="1"/>
  <c r="K9" i="1"/>
  <c r="L9" i="1" l="1"/>
  <c r="L30" i="1" l="1"/>
  <c r="J10" i="1"/>
  <c r="J9" i="1"/>
  <c r="J29" i="1" l="1"/>
  <c r="J30" i="1" s="1"/>
</calcChain>
</file>

<file path=xl/sharedStrings.xml><?xml version="1.0" encoding="utf-8"?>
<sst xmlns="http://schemas.openxmlformats.org/spreadsheetml/2006/main" count="54" uniqueCount="32">
  <si>
    <t>№ п/п</t>
  </si>
  <si>
    <t>ед.измер.</t>
  </si>
  <si>
    <t>Кол-во</t>
  </si>
  <si>
    <t>Коэффициент вариации</t>
  </si>
  <si>
    <t>Наименование товара</t>
  </si>
  <si>
    <t>Количество источников ценовой информации</t>
  </si>
  <si>
    <t>Цены поставщиков за единицу товара, рублей</t>
  </si>
  <si>
    <t>Источник №1</t>
  </si>
  <si>
    <t>Источник №2</t>
  </si>
  <si>
    <t>Источник №3</t>
  </si>
  <si>
    <t>средняя НМЦ за единицу товара, руб.</t>
  </si>
  <si>
    <r>
      <rPr>
        <b/>
        <sz val="11"/>
        <color indexed="8"/>
        <rFont val="Times New Roman"/>
        <family val="1"/>
        <charset val="204"/>
      </rPr>
      <t>Таблица для расчета начальной (максимальной) цены договора на оказание услуг методом сопоставимых рыночных цен (анализа рынка)</t>
    </r>
    <r>
      <rPr>
        <sz val="11"/>
        <color indexed="8"/>
        <rFont val="Times New Roman"/>
        <family val="1"/>
        <charset val="204"/>
      </rPr>
      <t xml:space="preserve">
</t>
    </r>
    <r>
      <rPr>
        <sz val="10"/>
        <color indexed="8"/>
        <rFont val="Calibri"/>
        <family val="2"/>
        <charset val="204"/>
      </rPr>
      <t xml:space="preserve">
</t>
    </r>
  </si>
  <si>
    <t>Источник №4</t>
  </si>
  <si>
    <t>Условная ед</t>
  </si>
  <si>
    <t>ИТОГО</t>
  </si>
  <si>
    <t>НМЦ минимальное КП</t>
  </si>
  <si>
    <t>Работы по подготовке Основания под МОПС на земельном участке</t>
  </si>
  <si>
    <t>Работы по инженерному обеспечению МОПС – устройство наружных сетей систем водоснабжения и водоотведения</t>
  </si>
  <si>
    <t>ИТОГО общая стоимость подготовки Площадки для монтажа МОПС:</t>
  </si>
  <si>
    <t>МОПС (в соответствии с комплектацией Товара)</t>
  </si>
  <si>
    <t>Работы по установке МОПС и монтажу всех внутренних систем и всех комплектующих МОПС</t>
  </si>
  <si>
    <t>Пусконаладочные работы</t>
  </si>
  <si>
    <t>Работы по наружному оформлению МОПС</t>
  </si>
  <si>
    <t>ИТОГО общая стоимость поставки и монтажа МОПС:</t>
  </si>
  <si>
    <t>S=25,5</t>
  </si>
  <si>
    <t>S=11,9</t>
  </si>
  <si>
    <t>Цена одного БВК под ключ S=11,9</t>
  </si>
  <si>
    <t>Цена одного БВК под ключ S=25,5</t>
  </si>
  <si>
    <t>Цена двух БВК под ключ S=25,5</t>
  </si>
  <si>
    <t>на Поставку и монтаж модульного отделения почтовой связи площадью 25,5 кв.м и 11,9  кв.м, изготовленного из блок-модулей ОПС: 171393, 171394,  172310, 172512 для нужд УФПС Тверской области</t>
  </si>
  <si>
    <t>Цена двух БВК под ключ S=11,9</t>
  </si>
  <si>
    <t>НМЦ по минимальному общему итоговому предложению,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</si>
</sst>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7" x14ac:knownFonts="1">
    <font>
      <sz val="11"/>
      <color indexed="8"/>
      <name val="Calibri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Fill="0" applyProtection="0"/>
    <xf numFmtId="0" fontId="10" fillId="0" borderId="0"/>
  </cellStyleXfs>
  <cellXfs count="60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Alignment="1" applyProtection="1"/>
    <xf numFmtId="4" fontId="1" fillId="2" borderId="0" xfId="0" applyNumberFormat="1" applyFont="1" applyFill="1" applyAlignment="1" applyProtection="1">
      <alignment horizontal="center"/>
    </xf>
    <xf numFmtId="2" fontId="6" fillId="0" borderId="2" xfId="0" applyNumberFormat="1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2" fontId="6" fillId="0" borderId="7" xfId="0" applyNumberFormat="1" applyFont="1" applyFill="1" applyBorder="1" applyAlignment="1" applyProtection="1">
      <alignment vertical="center" wrapText="1"/>
    </xf>
    <xf numFmtId="2" fontId="4" fillId="0" borderId="2" xfId="0" applyNumberFormat="1" applyFont="1" applyFill="1" applyBorder="1" applyAlignment="1" applyProtection="1">
      <alignment vertical="center" wrapText="1"/>
    </xf>
    <xf numFmtId="4" fontId="12" fillId="0" borderId="7" xfId="0" applyNumberFormat="1" applyFont="1" applyFill="1" applyBorder="1" applyAlignment="1" applyProtection="1">
      <alignment vertical="center" wrapText="1"/>
    </xf>
    <xf numFmtId="2" fontId="4" fillId="0" borderId="7" xfId="0" applyNumberFormat="1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 wrapText="1"/>
    </xf>
    <xf numFmtId="4" fontId="5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vertical="center" wrapText="1"/>
    </xf>
    <xf numFmtId="4" fontId="12" fillId="2" borderId="7" xfId="0" applyNumberFormat="1" applyFont="1" applyFill="1" applyBorder="1" applyAlignment="1" applyProtection="1">
      <alignment horizontal="center" vertical="center"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11" fillId="0" borderId="2" xfId="1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4" fontId="12" fillId="2" borderId="7" xfId="0" applyNumberFormat="1" applyFont="1" applyFill="1" applyBorder="1" applyAlignment="1" applyProtection="1">
      <alignment horizontal="center" vertical="center" wrapText="1"/>
    </xf>
    <xf numFmtId="4" fontId="12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4" fontId="12" fillId="2" borderId="7" xfId="0" applyNumberFormat="1" applyFont="1" applyFill="1" applyBorder="1" applyAlignment="1" applyProtection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vertical="center" wrapText="1"/>
    </xf>
    <xf numFmtId="0" fontId="15" fillId="0" borderId="7" xfId="0" applyFont="1" applyFill="1" applyBorder="1" applyAlignment="1" applyProtection="1">
      <alignment vertical="center" wrapText="1"/>
    </xf>
    <xf numFmtId="164" fontId="16" fillId="0" borderId="2" xfId="1" applyNumberFormat="1" applyFont="1" applyFill="1" applyBorder="1" applyAlignment="1">
      <alignment horizontal="center" vertical="center" wrapText="1"/>
    </xf>
    <xf numFmtId="164" fontId="16" fillId="0" borderId="7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Continuous" vertical="center" wrapText="1"/>
    </xf>
    <xf numFmtId="0" fontId="15" fillId="3" borderId="7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 wrapText="1"/>
    </xf>
    <xf numFmtId="0" fontId="4" fillId="3" borderId="7" xfId="0" applyFont="1" applyFill="1" applyBorder="1" applyAlignment="1" applyProtection="1">
      <alignment horizontal="centerContinuous" vertical="center"/>
    </xf>
    <xf numFmtId="0" fontId="4" fillId="3" borderId="7" xfId="0" applyFont="1" applyFill="1" applyBorder="1" applyAlignment="1" applyProtection="1">
      <alignment horizontal="centerContinuous" vertical="center" wrapText="1"/>
    </xf>
    <xf numFmtId="2" fontId="6" fillId="3" borderId="7" xfId="0" applyNumberFormat="1" applyFont="1" applyFill="1" applyBorder="1" applyAlignment="1" applyProtection="1">
      <alignment horizontal="centerContinuous" vertical="center" wrapText="1"/>
    </xf>
    <xf numFmtId="164" fontId="16" fillId="3" borderId="7" xfId="1" applyNumberFormat="1" applyFont="1" applyFill="1" applyBorder="1" applyAlignment="1">
      <alignment horizontal="centerContinuous" vertical="center" wrapText="1"/>
    </xf>
    <xf numFmtId="2" fontId="4" fillId="3" borderId="7" xfId="0" applyNumberFormat="1" applyFont="1" applyFill="1" applyBorder="1" applyAlignment="1" applyProtection="1">
      <alignment horizontal="centerContinuous" vertical="center" wrapText="1"/>
    </xf>
    <xf numFmtId="4" fontId="12" fillId="3" borderId="7" xfId="0" applyNumberFormat="1" applyFont="1" applyFill="1" applyBorder="1" applyAlignment="1" applyProtection="1">
      <alignment horizontal="centerContinuous" vertical="center" wrapText="1"/>
    </xf>
    <xf numFmtId="4" fontId="6" fillId="3" borderId="7" xfId="0" applyNumberFormat="1" applyFont="1" applyFill="1" applyBorder="1" applyAlignment="1" applyProtection="1">
      <alignment horizontal="centerContinuous" vertical="center" wrapText="1"/>
    </xf>
    <xf numFmtId="0" fontId="1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6"/>
  <sheetViews>
    <sheetView tabSelected="1" view="pageBreakPreview" topLeftCell="A25" zoomScale="85" zoomScaleSheetLayoutView="85" workbookViewId="0">
      <selection activeCell="A31" sqref="A31:XFD41"/>
    </sheetView>
  </sheetViews>
  <sheetFormatPr defaultColWidth="9.140625" defaultRowHeight="12.75" x14ac:dyDescent="0.2"/>
  <cols>
    <col min="1" max="1" width="4.28515625" style="5" customWidth="1"/>
    <col min="2" max="2" width="37" style="1" customWidth="1"/>
    <col min="3" max="3" width="6" style="2" customWidth="1"/>
    <col min="4" max="4" width="7.5703125" style="3" customWidth="1"/>
    <col min="5" max="5" width="10" style="3" customWidth="1"/>
    <col min="6" max="6" width="18.28515625" style="3" customWidth="1"/>
    <col min="7" max="7" width="15.42578125" style="3" customWidth="1"/>
    <col min="8" max="8" width="15" style="3" customWidth="1"/>
    <col min="9" max="9" width="0.42578125" style="3" hidden="1" customWidth="1"/>
    <col min="10" max="10" width="14.42578125" style="3" hidden="1" customWidth="1"/>
    <col min="11" max="11" width="15" style="8" hidden="1" customWidth="1"/>
    <col min="12" max="12" width="15.140625" style="3" customWidth="1"/>
    <col min="13" max="13" width="27.5703125" style="1" customWidth="1"/>
    <col min="14" max="16384" width="9.140625" style="1"/>
  </cols>
  <sheetData>
    <row r="1" spans="1:17" ht="18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7" ht="19.5" customHeight="1" x14ac:dyDescent="0.2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7" ht="39.75" customHeight="1" x14ac:dyDescent="0.2">
      <c r="A3" s="47" t="s">
        <v>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7" ht="21" customHeight="1" thickBot="1" x14ac:dyDescent="0.3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7" ht="57" customHeight="1" thickBot="1" x14ac:dyDescent="0.25">
      <c r="A5" s="52" t="s">
        <v>0</v>
      </c>
      <c r="B5" s="52" t="s">
        <v>4</v>
      </c>
      <c r="C5" s="52" t="s">
        <v>1</v>
      </c>
      <c r="D5" s="52" t="s">
        <v>2</v>
      </c>
      <c r="E5" s="52" t="s">
        <v>5</v>
      </c>
      <c r="F5" s="55" t="s">
        <v>6</v>
      </c>
      <c r="G5" s="56"/>
      <c r="H5" s="56"/>
      <c r="I5" s="57"/>
      <c r="J5" s="52" t="s">
        <v>10</v>
      </c>
      <c r="K5" s="49" t="s">
        <v>15</v>
      </c>
      <c r="L5" s="52" t="s">
        <v>3</v>
      </c>
      <c r="M5" s="52" t="s">
        <v>31</v>
      </c>
      <c r="Q5" s="6"/>
    </row>
    <row r="6" spans="1:17" ht="15" customHeight="1" x14ac:dyDescent="0.2">
      <c r="A6" s="53"/>
      <c r="B6" s="53"/>
      <c r="C6" s="53"/>
      <c r="D6" s="53"/>
      <c r="E6" s="53"/>
      <c r="F6" s="58" t="s">
        <v>7</v>
      </c>
      <c r="G6" s="58" t="s">
        <v>8</v>
      </c>
      <c r="H6" s="58" t="s">
        <v>9</v>
      </c>
      <c r="I6" s="58" t="s">
        <v>12</v>
      </c>
      <c r="J6" s="53"/>
      <c r="K6" s="50"/>
      <c r="L6" s="53"/>
      <c r="M6" s="53"/>
    </row>
    <row r="7" spans="1:17" ht="15.75" customHeight="1" thickBot="1" x14ac:dyDescent="0.25">
      <c r="A7" s="54"/>
      <c r="B7" s="54"/>
      <c r="C7" s="54"/>
      <c r="D7" s="54"/>
      <c r="E7" s="54"/>
      <c r="F7" s="59"/>
      <c r="G7" s="59"/>
      <c r="H7" s="59"/>
      <c r="I7" s="59"/>
      <c r="J7" s="54"/>
      <c r="K7" s="51"/>
      <c r="L7" s="54"/>
      <c r="M7" s="54"/>
    </row>
    <row r="8" spans="1:17" ht="15.75" customHeight="1" x14ac:dyDescent="0.2">
      <c r="A8" s="35"/>
      <c r="B8" s="36" t="s">
        <v>25</v>
      </c>
      <c r="C8" s="35"/>
      <c r="D8" s="35"/>
      <c r="E8" s="35"/>
      <c r="F8" s="37"/>
      <c r="G8" s="37"/>
      <c r="H8" s="37"/>
      <c r="I8" s="37"/>
      <c r="J8" s="35"/>
      <c r="K8" s="38"/>
      <c r="L8" s="35"/>
      <c r="M8" s="35"/>
    </row>
    <row r="9" spans="1:17" ht="64.5" customHeight="1" x14ac:dyDescent="0.2">
      <c r="A9" s="15"/>
      <c r="B9" s="19" t="s">
        <v>16</v>
      </c>
      <c r="C9" s="10" t="s">
        <v>13</v>
      </c>
      <c r="D9" s="11">
        <v>2</v>
      </c>
      <c r="E9" s="11">
        <v>3</v>
      </c>
      <c r="F9" s="21">
        <v>980000</v>
      </c>
      <c r="G9" s="21">
        <v>90000</v>
      </c>
      <c r="H9" s="22">
        <v>160000</v>
      </c>
      <c r="I9" s="14"/>
      <c r="J9" s="13">
        <f>(G9+F9+H9)/3</f>
        <v>410000</v>
      </c>
      <c r="K9" s="20">
        <f>MIN(F9:H9)</f>
        <v>90000</v>
      </c>
      <c r="L9" s="11">
        <f>STDEV(F9:H9)/K9*100</f>
        <v>549.85969029593878</v>
      </c>
      <c r="M9" s="29">
        <f>H9*D9</f>
        <v>320000</v>
      </c>
    </row>
    <row r="10" spans="1:17" ht="64.5" customHeight="1" x14ac:dyDescent="0.2">
      <c r="A10" s="16"/>
      <c r="B10" s="19" t="s">
        <v>17</v>
      </c>
      <c r="C10" s="10" t="s">
        <v>13</v>
      </c>
      <c r="D10" s="11">
        <v>2</v>
      </c>
      <c r="E10" s="11">
        <v>3</v>
      </c>
      <c r="F10" s="21">
        <v>480000</v>
      </c>
      <c r="G10" s="21">
        <v>210000</v>
      </c>
      <c r="H10" s="22">
        <v>310000</v>
      </c>
      <c r="I10" s="14"/>
      <c r="J10" s="13">
        <f t="shared" ref="J10:J17" si="0">(G10+F10+H10)/3</f>
        <v>333333.33333333331</v>
      </c>
      <c r="K10" s="25">
        <f t="shared" ref="K10:K17" si="1">MIN(F10:H10)</f>
        <v>210000</v>
      </c>
      <c r="L10" s="11">
        <f>STDEV(F10:H10)/K10*100</f>
        <v>65.001889617280241</v>
      </c>
      <c r="M10" s="29">
        <f>H10*D10</f>
        <v>620000</v>
      </c>
    </row>
    <row r="11" spans="1:17" ht="64.5" customHeight="1" x14ac:dyDescent="0.2">
      <c r="A11" s="15"/>
      <c r="B11" s="31" t="s">
        <v>18</v>
      </c>
      <c r="C11" s="10"/>
      <c r="D11" s="9"/>
      <c r="E11" s="9"/>
      <c r="F11" s="33">
        <f>SUM(F9:F10)</f>
        <v>1460000</v>
      </c>
      <c r="G11" s="33">
        <f t="shared" ref="G11:H11" si="2">SUM(G9:G10)</f>
        <v>300000</v>
      </c>
      <c r="H11" s="33">
        <f t="shared" si="2"/>
        <v>470000</v>
      </c>
      <c r="I11" s="12"/>
      <c r="J11" s="13">
        <f t="shared" si="0"/>
        <v>743333.33333333337</v>
      </c>
      <c r="K11" s="28">
        <f t="shared" si="1"/>
        <v>300000</v>
      </c>
      <c r="L11" s="11">
        <f t="shared" ref="L11:L15" si="3">STDEV(F11:H11)/K11*100</f>
        <v>208.81499875177477</v>
      </c>
      <c r="M11" s="29">
        <f>SUM(M9:M10)</f>
        <v>940000</v>
      </c>
    </row>
    <row r="12" spans="1:17" ht="64.5" customHeight="1" x14ac:dyDescent="0.2">
      <c r="A12" s="15"/>
      <c r="B12" s="30" t="s">
        <v>19</v>
      </c>
      <c r="C12" s="10" t="s">
        <v>13</v>
      </c>
      <c r="D12" s="11">
        <v>2</v>
      </c>
      <c r="E12" s="11">
        <v>3</v>
      </c>
      <c r="F12" s="23">
        <v>3125000</v>
      </c>
      <c r="G12" s="23">
        <v>3400000</v>
      </c>
      <c r="H12" s="24">
        <v>2100000</v>
      </c>
      <c r="I12" s="12"/>
      <c r="J12" s="13">
        <f t="shared" si="0"/>
        <v>2875000</v>
      </c>
      <c r="K12" s="28">
        <f t="shared" si="1"/>
        <v>2100000</v>
      </c>
      <c r="L12" s="11">
        <f t="shared" si="3"/>
        <v>32.624260966773143</v>
      </c>
      <c r="M12" s="29">
        <f>H12*D12</f>
        <v>4200000</v>
      </c>
    </row>
    <row r="13" spans="1:17" ht="64.5" customHeight="1" x14ac:dyDescent="0.2">
      <c r="A13" s="15"/>
      <c r="B13" s="30" t="s">
        <v>20</v>
      </c>
      <c r="C13" s="10" t="s">
        <v>13</v>
      </c>
      <c r="D13" s="11">
        <v>2</v>
      </c>
      <c r="E13" s="11">
        <v>3</v>
      </c>
      <c r="F13" s="23">
        <v>1260000</v>
      </c>
      <c r="G13" s="23">
        <v>300000</v>
      </c>
      <c r="H13" s="24">
        <v>520270</v>
      </c>
      <c r="I13" s="12"/>
      <c r="J13" s="13">
        <f t="shared" si="0"/>
        <v>693423.33333333337</v>
      </c>
      <c r="K13" s="28">
        <f t="shared" si="1"/>
        <v>300000</v>
      </c>
      <c r="L13" s="11">
        <f t="shared" si="3"/>
        <v>167.62609105895092</v>
      </c>
      <c r="M13" s="29">
        <f t="shared" ref="M13:M15" si="4">H13*D13</f>
        <v>1040540</v>
      </c>
    </row>
    <row r="14" spans="1:17" ht="64.5" customHeight="1" x14ac:dyDescent="0.2">
      <c r="A14" s="15"/>
      <c r="B14" s="30" t="s">
        <v>21</v>
      </c>
      <c r="C14" s="10" t="s">
        <v>13</v>
      </c>
      <c r="D14" s="11">
        <v>2</v>
      </c>
      <c r="E14" s="11">
        <v>3</v>
      </c>
      <c r="F14" s="23">
        <v>220000</v>
      </c>
      <c r="G14" s="23">
        <v>100000</v>
      </c>
      <c r="H14" s="24">
        <v>110000</v>
      </c>
      <c r="I14" s="12"/>
      <c r="J14" s="13">
        <f t="shared" si="0"/>
        <v>143333.33333333334</v>
      </c>
      <c r="K14" s="28">
        <f t="shared" si="1"/>
        <v>100000</v>
      </c>
      <c r="L14" s="11">
        <f t="shared" si="3"/>
        <v>66.583281184793918</v>
      </c>
      <c r="M14" s="29">
        <f t="shared" si="4"/>
        <v>220000</v>
      </c>
    </row>
    <row r="15" spans="1:17" ht="76.5" customHeight="1" x14ac:dyDescent="0.2">
      <c r="A15" s="15"/>
      <c r="B15" s="30" t="s">
        <v>22</v>
      </c>
      <c r="C15" s="10" t="s">
        <v>13</v>
      </c>
      <c r="D15" s="9">
        <v>2</v>
      </c>
      <c r="E15" s="9">
        <v>3</v>
      </c>
      <c r="F15" s="23">
        <v>180000</v>
      </c>
      <c r="G15" s="23">
        <v>300000</v>
      </c>
      <c r="H15" s="24">
        <v>550000</v>
      </c>
      <c r="I15" s="12"/>
      <c r="J15" s="13">
        <f t="shared" si="0"/>
        <v>343333.33333333331</v>
      </c>
      <c r="K15" s="28">
        <f t="shared" si="1"/>
        <v>180000</v>
      </c>
      <c r="L15" s="11">
        <f t="shared" si="3"/>
        <v>104.87107507235385</v>
      </c>
      <c r="M15" s="29">
        <f t="shared" si="4"/>
        <v>1100000</v>
      </c>
    </row>
    <row r="16" spans="1:17" ht="76.5" customHeight="1" x14ac:dyDescent="0.2">
      <c r="A16" s="15"/>
      <c r="B16" s="32" t="s">
        <v>23</v>
      </c>
      <c r="C16" s="10" t="s">
        <v>13</v>
      </c>
      <c r="D16" s="9">
        <v>2</v>
      </c>
      <c r="E16" s="9">
        <v>3</v>
      </c>
      <c r="F16" s="34">
        <f>SUM(F12:F15)</f>
        <v>4785000</v>
      </c>
      <c r="G16" s="34">
        <f>SUM(G12:G15)</f>
        <v>4100000</v>
      </c>
      <c r="H16" s="34">
        <f t="shared" ref="H16" si="5">SUM(H12:H15)</f>
        <v>3280270</v>
      </c>
      <c r="I16" s="14"/>
      <c r="J16" s="13">
        <f t="shared" si="0"/>
        <v>4055090</v>
      </c>
      <c r="K16" s="28">
        <f t="shared" si="1"/>
        <v>3280270</v>
      </c>
      <c r="L16" s="11">
        <f t="shared" ref="L16:L30" si="6">STDEV(F16:H16)/K16*100</f>
        <v>22.966695221347774</v>
      </c>
      <c r="M16" s="27">
        <f>SUM(M12:M15)</f>
        <v>6560540</v>
      </c>
    </row>
    <row r="17" spans="1:13" ht="76.5" customHeight="1" x14ac:dyDescent="0.2">
      <c r="A17" s="15"/>
      <c r="B17" s="32" t="s">
        <v>26</v>
      </c>
      <c r="C17" s="10"/>
      <c r="D17" s="9"/>
      <c r="E17" s="9"/>
      <c r="F17" s="34">
        <f>F16+F11</f>
        <v>6245000</v>
      </c>
      <c r="G17" s="34">
        <f t="shared" ref="G17:H17" si="7">G16+G11</f>
        <v>4400000</v>
      </c>
      <c r="H17" s="34">
        <f t="shared" si="7"/>
        <v>3750270</v>
      </c>
      <c r="I17" s="14"/>
      <c r="J17" s="13">
        <f t="shared" si="0"/>
        <v>4798423.333333333</v>
      </c>
      <c r="K17" s="28">
        <f t="shared" si="1"/>
        <v>3750270</v>
      </c>
      <c r="L17" s="11"/>
      <c r="M17" s="29">
        <f>K17</f>
        <v>3750270</v>
      </c>
    </row>
    <row r="18" spans="1:13" ht="76.5" customHeight="1" x14ac:dyDescent="0.2">
      <c r="A18" s="15"/>
      <c r="B18" s="32" t="s">
        <v>30</v>
      </c>
      <c r="C18" s="10"/>
      <c r="D18" s="11">
        <v>2</v>
      </c>
      <c r="E18" s="11"/>
      <c r="F18" s="34">
        <f>D$29*F17</f>
        <v>12490000</v>
      </c>
      <c r="G18" s="34">
        <f>$D18*G17</f>
        <v>8800000</v>
      </c>
      <c r="H18" s="34">
        <f>$D18*H17</f>
        <v>7500540</v>
      </c>
      <c r="I18" s="14"/>
      <c r="J18" s="26">
        <f>MIN(F18:H18)</f>
        <v>7500540</v>
      </c>
      <c r="K18" s="28">
        <f t="shared" ref="K18" si="8">MIN(F18:H18)</f>
        <v>7500540</v>
      </c>
      <c r="L18" s="11">
        <f t="shared" ref="L18" si="9">STDEV(F18:H18)/K18*100</f>
        <v>34.509738526181579</v>
      </c>
      <c r="M18" s="18">
        <f>M17*D18</f>
        <v>7500540</v>
      </c>
    </row>
    <row r="19" spans="1:13" ht="43.5" customHeight="1" x14ac:dyDescent="0.2">
      <c r="A19" s="39"/>
      <c r="B19" s="36" t="s">
        <v>24</v>
      </c>
      <c r="C19" s="40"/>
      <c r="D19" s="41"/>
      <c r="E19" s="41"/>
      <c r="F19" s="42"/>
      <c r="G19" s="42"/>
      <c r="H19" s="42"/>
      <c r="I19" s="43"/>
      <c r="J19" s="44"/>
      <c r="K19" s="44"/>
      <c r="L19" s="41"/>
      <c r="M19" s="45"/>
    </row>
    <row r="20" spans="1:13" ht="76.5" customHeight="1" x14ac:dyDescent="0.2">
      <c r="A20" s="15"/>
      <c r="B20" s="19" t="s">
        <v>16</v>
      </c>
      <c r="C20" s="10" t="s">
        <v>13</v>
      </c>
      <c r="D20" s="11">
        <v>2</v>
      </c>
      <c r="E20" s="11">
        <v>3</v>
      </c>
      <c r="F20" s="21">
        <v>1100000</v>
      </c>
      <c r="G20" s="21">
        <v>100000</v>
      </c>
      <c r="H20" s="22">
        <v>210000</v>
      </c>
      <c r="I20" s="14"/>
      <c r="J20" s="13">
        <f>(G20+F20+H20)/3</f>
        <v>470000</v>
      </c>
      <c r="K20" s="28">
        <f>MIN(F20:H20)</f>
        <v>100000</v>
      </c>
      <c r="L20" s="11">
        <f>STDEV(F20:H20)/K20*100</f>
        <v>548.36119483420771</v>
      </c>
      <c r="M20" s="29">
        <f>H20*D20</f>
        <v>420000</v>
      </c>
    </row>
    <row r="21" spans="1:13" ht="76.5" customHeight="1" x14ac:dyDescent="0.2">
      <c r="A21" s="16"/>
      <c r="B21" s="19" t="s">
        <v>17</v>
      </c>
      <c r="C21" s="10" t="s">
        <v>13</v>
      </c>
      <c r="D21" s="11">
        <v>2</v>
      </c>
      <c r="E21" s="11">
        <v>3</v>
      </c>
      <c r="F21" s="21">
        <v>480000</v>
      </c>
      <c r="G21" s="21">
        <v>250000</v>
      </c>
      <c r="H21" s="22">
        <v>310000</v>
      </c>
      <c r="I21" s="14"/>
      <c r="J21" s="13">
        <f t="shared" ref="J21:J26" si="10">(G21+F21+H21)/3</f>
        <v>346666.66666666669</v>
      </c>
      <c r="K21" s="28">
        <f t="shared" ref="K21:K26" si="11">MIN(F21:H21)</f>
        <v>250000</v>
      </c>
      <c r="L21" s="11">
        <f>STDEV(F21:H21)/K21*100</f>
        <v>47.721413781795427</v>
      </c>
      <c r="M21" s="29">
        <f>H21*D21</f>
        <v>620000</v>
      </c>
    </row>
    <row r="22" spans="1:13" ht="76.5" customHeight="1" x14ac:dyDescent="0.2">
      <c r="A22" s="15"/>
      <c r="B22" s="31" t="s">
        <v>18</v>
      </c>
      <c r="C22" s="10"/>
      <c r="D22" s="9"/>
      <c r="E22" s="9"/>
      <c r="F22" s="33">
        <f>SUM(F20:F21)</f>
        <v>1580000</v>
      </c>
      <c r="G22" s="33">
        <f t="shared" ref="G22:H22" si="12">SUM(G20:G21)</f>
        <v>350000</v>
      </c>
      <c r="H22" s="33">
        <f t="shared" si="12"/>
        <v>520000</v>
      </c>
      <c r="I22" s="12"/>
      <c r="J22" s="13">
        <f t="shared" si="10"/>
        <v>816666.66666666663</v>
      </c>
      <c r="K22" s="28">
        <f t="shared" si="11"/>
        <v>350000</v>
      </c>
      <c r="L22" s="11">
        <f t="shared" ref="L22:L29" si="13">STDEV(F22:H22)/K22*100</f>
        <v>190.43094700765232</v>
      </c>
      <c r="M22" s="29">
        <f>SUM(M20:M21)</f>
        <v>1040000</v>
      </c>
    </row>
    <row r="23" spans="1:13" ht="76.5" customHeight="1" x14ac:dyDescent="0.2">
      <c r="A23" s="15"/>
      <c r="B23" s="30" t="s">
        <v>19</v>
      </c>
      <c r="C23" s="10" t="s">
        <v>13</v>
      </c>
      <c r="D23" s="11">
        <v>2</v>
      </c>
      <c r="E23" s="11">
        <v>3</v>
      </c>
      <c r="F23" s="23">
        <v>3705000</v>
      </c>
      <c r="G23" s="23">
        <v>4950000</v>
      </c>
      <c r="H23" s="24">
        <v>3175000</v>
      </c>
      <c r="I23" s="12"/>
      <c r="J23" s="13">
        <f t="shared" si="10"/>
        <v>3943333.3333333335</v>
      </c>
      <c r="K23" s="28">
        <f t="shared" si="11"/>
        <v>3175000</v>
      </c>
      <c r="L23" s="11">
        <f t="shared" si="13"/>
        <v>28.698744117164658</v>
      </c>
      <c r="M23" s="29">
        <f>H23*D23</f>
        <v>6350000</v>
      </c>
    </row>
    <row r="24" spans="1:13" ht="76.5" customHeight="1" x14ac:dyDescent="0.2">
      <c r="A24" s="15"/>
      <c r="B24" s="30" t="s">
        <v>20</v>
      </c>
      <c r="C24" s="10" t="s">
        <v>13</v>
      </c>
      <c r="D24" s="11">
        <v>2</v>
      </c>
      <c r="E24" s="11">
        <v>3</v>
      </c>
      <c r="F24" s="23">
        <v>1530000</v>
      </c>
      <c r="G24" s="23">
        <v>400000</v>
      </c>
      <c r="H24" s="24">
        <v>915000</v>
      </c>
      <c r="I24" s="12"/>
      <c r="J24" s="13">
        <f t="shared" si="10"/>
        <v>948333.33333333337</v>
      </c>
      <c r="K24" s="28">
        <f t="shared" si="11"/>
        <v>400000</v>
      </c>
      <c r="L24" s="11">
        <f t="shared" si="13"/>
        <v>141.43424561729501</v>
      </c>
      <c r="M24" s="29">
        <f t="shared" ref="M24:M26" si="14">H24*D24</f>
        <v>1830000</v>
      </c>
    </row>
    <row r="25" spans="1:13" ht="76.5" customHeight="1" x14ac:dyDescent="0.2">
      <c r="A25" s="15"/>
      <c r="B25" s="30" t="s">
        <v>21</v>
      </c>
      <c r="C25" s="10" t="s">
        <v>13</v>
      </c>
      <c r="D25" s="11">
        <v>2</v>
      </c>
      <c r="E25" s="11">
        <v>3</v>
      </c>
      <c r="F25" s="23">
        <v>220000</v>
      </c>
      <c r="G25" s="23">
        <v>100000</v>
      </c>
      <c r="H25" s="24">
        <v>150000</v>
      </c>
      <c r="I25" s="12"/>
      <c r="J25" s="13">
        <f t="shared" si="10"/>
        <v>156666.66666666666</v>
      </c>
      <c r="K25" s="28">
        <f t="shared" si="11"/>
        <v>100000</v>
      </c>
      <c r="L25" s="11">
        <f t="shared" si="13"/>
        <v>60.277137733417106</v>
      </c>
      <c r="M25" s="29">
        <f t="shared" si="14"/>
        <v>300000</v>
      </c>
    </row>
    <row r="26" spans="1:13" ht="76.5" customHeight="1" x14ac:dyDescent="0.2">
      <c r="A26" s="15"/>
      <c r="B26" s="30" t="s">
        <v>22</v>
      </c>
      <c r="C26" s="10" t="s">
        <v>13</v>
      </c>
      <c r="D26" s="9">
        <v>2</v>
      </c>
      <c r="E26" s="9">
        <v>3</v>
      </c>
      <c r="F26" s="23">
        <v>180000</v>
      </c>
      <c r="G26" s="23">
        <v>300000</v>
      </c>
      <c r="H26" s="24">
        <v>940000</v>
      </c>
      <c r="I26" s="12"/>
      <c r="J26" s="13">
        <f t="shared" si="10"/>
        <v>473333.33333333331</v>
      </c>
      <c r="K26" s="28">
        <f t="shared" si="11"/>
        <v>180000</v>
      </c>
      <c r="L26" s="11">
        <f t="shared" si="13"/>
        <v>226.98597697843798</v>
      </c>
      <c r="M26" s="29">
        <f t="shared" si="14"/>
        <v>1880000</v>
      </c>
    </row>
    <row r="27" spans="1:13" ht="76.5" customHeight="1" x14ac:dyDescent="0.2">
      <c r="A27" s="15"/>
      <c r="B27" s="32" t="s">
        <v>23</v>
      </c>
      <c r="C27" s="10" t="s">
        <v>13</v>
      </c>
      <c r="D27" s="9">
        <v>2</v>
      </c>
      <c r="E27" s="9">
        <v>3</v>
      </c>
      <c r="F27" s="34">
        <f>SUM(F23:F26)</f>
        <v>5635000</v>
      </c>
      <c r="G27" s="34">
        <f t="shared" ref="G27:H27" si="15">SUM(G23:G26)</f>
        <v>5750000</v>
      </c>
      <c r="H27" s="34">
        <f t="shared" si="15"/>
        <v>5180000</v>
      </c>
      <c r="I27" s="14"/>
      <c r="J27" s="13">
        <f>(G27+F27+H27)/3</f>
        <v>5521666.666666667</v>
      </c>
      <c r="K27" s="28">
        <f>MIN(F27:H27)</f>
        <v>5180000</v>
      </c>
      <c r="L27" s="11">
        <f>STDEV(F27:H27)/K27*100</f>
        <v>5.8190571603949399</v>
      </c>
      <c r="M27" s="29">
        <f>SUM(M23:M26)</f>
        <v>10360000</v>
      </c>
    </row>
    <row r="28" spans="1:13" ht="76.5" customHeight="1" x14ac:dyDescent="0.2">
      <c r="A28" s="15"/>
      <c r="B28" s="32" t="s">
        <v>27</v>
      </c>
      <c r="C28" s="10"/>
      <c r="D28" s="9"/>
      <c r="E28" s="9"/>
      <c r="F28" s="34">
        <f>F27+F22</f>
        <v>7215000</v>
      </c>
      <c r="G28" s="34">
        <f t="shared" ref="G28:H28" si="16">G27+G22</f>
        <v>6100000</v>
      </c>
      <c r="H28" s="34">
        <f t="shared" si="16"/>
        <v>5700000</v>
      </c>
      <c r="I28" s="14"/>
      <c r="J28" s="13">
        <f>(G28+F28+H28)/3</f>
        <v>6338333.333333333</v>
      </c>
      <c r="K28" s="28">
        <f>MIN(F28:H28)</f>
        <v>5700000</v>
      </c>
      <c r="L28" s="11">
        <f>STDEV(F28:H28)/K28*100</f>
        <v>13.773978318241944</v>
      </c>
      <c r="M28" s="29">
        <f>H28</f>
        <v>5700000</v>
      </c>
    </row>
    <row r="29" spans="1:13" ht="76.5" customHeight="1" x14ac:dyDescent="0.2">
      <c r="A29" s="15"/>
      <c r="B29" s="32" t="s">
        <v>28</v>
      </c>
      <c r="C29" s="10" t="s">
        <v>13</v>
      </c>
      <c r="D29" s="9">
        <v>2</v>
      </c>
      <c r="E29" s="9">
        <v>3</v>
      </c>
      <c r="F29" s="34">
        <f>D$29*F28</f>
        <v>14430000</v>
      </c>
      <c r="G29" s="34">
        <f>$D29*G28</f>
        <v>12200000</v>
      </c>
      <c r="H29" s="34">
        <f>$D29*H28</f>
        <v>11400000</v>
      </c>
      <c r="I29" s="14"/>
      <c r="J29" s="26">
        <f>SUM(J8:J15)</f>
        <v>5541756.6666666651</v>
      </c>
      <c r="K29" s="28">
        <f t="shared" ref="K29" si="17">MIN(F29:H29)</f>
        <v>11400000</v>
      </c>
      <c r="L29" s="11">
        <f t="shared" si="13"/>
        <v>13.773978318241944</v>
      </c>
      <c r="M29" s="18">
        <f>M28*D29</f>
        <v>11400000</v>
      </c>
    </row>
    <row r="30" spans="1:13" ht="76.5" customHeight="1" x14ac:dyDescent="0.2">
      <c r="A30" s="15"/>
      <c r="B30" s="17" t="s">
        <v>14</v>
      </c>
      <c r="C30" s="10"/>
      <c r="D30" s="11"/>
      <c r="E30" s="11"/>
      <c r="F30" s="34">
        <f t="shared" ref="F30:G30" si="18">F29+F18</f>
        <v>26920000</v>
      </c>
      <c r="G30" s="34">
        <f t="shared" si="18"/>
        <v>21000000</v>
      </c>
      <c r="H30" s="34">
        <f>H29+H18</f>
        <v>18900540</v>
      </c>
      <c r="I30" s="34">
        <f t="shared" ref="I30:J30" si="19">I29+I17</f>
        <v>0</v>
      </c>
      <c r="J30" s="34">
        <f t="shared" si="19"/>
        <v>10340179.999999998</v>
      </c>
      <c r="K30" s="28">
        <f>MIN(F30:H30)</f>
        <v>18900540</v>
      </c>
      <c r="L30" s="11">
        <f t="shared" si="6"/>
        <v>22.002773611458533</v>
      </c>
      <c r="M30" s="18">
        <f>M29+M18</f>
        <v>18900540</v>
      </c>
    </row>
    <row r="31" spans="1:13" x14ac:dyDescent="0.2">
      <c r="A31" s="4"/>
    </row>
    <row r="32" spans="1:13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</sheetData>
  <sheetProtection formatCells="0" formatColumns="0" formatRows="0" insertColumns="0" insertRows="0" insertHyperlinks="0" deleteColumns="0" deleteRows="0" sort="0" autoFilter="0" pivotTables="0"/>
  <sortState ref="B1:G94">
    <sortCondition ref="B1"/>
  </sortState>
  <mergeCells count="17">
    <mergeCell ref="H6:H7"/>
    <mergeCell ref="A2:M2"/>
    <mergeCell ref="A3:M3"/>
    <mergeCell ref="A4:M4"/>
    <mergeCell ref="K5:K7"/>
    <mergeCell ref="A5:A7"/>
    <mergeCell ref="B5:B7"/>
    <mergeCell ref="C5:C7"/>
    <mergeCell ref="D5:D7"/>
    <mergeCell ref="L5:L7"/>
    <mergeCell ref="M5:M7"/>
    <mergeCell ref="E5:E7"/>
    <mergeCell ref="F5:I5"/>
    <mergeCell ref="F6:F7"/>
    <mergeCell ref="G6:G7"/>
    <mergeCell ref="I6:I7"/>
    <mergeCell ref="J5:J7"/>
  </mergeCells>
  <pageMargins left="0.7" right="0.7" top="0.75" bottom="0.75" header="0.3" footer="0.3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МЦ</vt:lpstr>
      <vt:lpstr>МЦ!Область_печати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Рыклина Александра Олеговна</cp:lastModifiedBy>
  <cp:lastPrinted>2020-10-26T12:52:26Z</cp:lastPrinted>
  <dcterms:created xsi:type="dcterms:W3CDTF">2014-07-28T08:40:21Z</dcterms:created>
  <dcterms:modified xsi:type="dcterms:W3CDTF">2026-06-30T11:59:44Z</dcterms:modified>
</cp:coreProperties>
</file>