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8.21\public\Закупки\Материалы к размещению\! Утверждено\2026 год\331 (ЗК) - Поставка ремкомплектов, запасных частей на покрасочное оборудование\"/>
    </mc:Choice>
  </mc:AlternateContent>
  <xr:revisionPtr revIDLastSave="0" documentId="13_ncr:1_{E5A227DD-FC8C-4204-BEE4-FD5149CD797B}" xr6:coauthVersionLast="47" xr6:coauthVersionMax="47" xr10:uidLastSave="{00000000-0000-0000-0000-000000000000}"/>
  <bookViews>
    <workbookView xWindow="34815" yWindow="1020" windowWidth="33315" windowHeight="18345" xr2:uid="{CC0FAC1C-E992-49EF-88AD-0F7FAC43253A}"/>
  </bookViews>
  <sheets>
    <sheet name="Лист1" sheetId="1" r:id="rId1"/>
    <sheet name="Лист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2" i="1" l="1"/>
  <c r="M22" i="1"/>
  <c r="I22" i="1"/>
  <c r="O32" i="1"/>
  <c r="O30" i="1"/>
  <c r="O22" i="1"/>
  <c r="M19" i="1"/>
  <c r="E32" i="1"/>
  <c r="N29" i="1"/>
  <c r="O29" i="1" s="1"/>
  <c r="G28" i="1"/>
  <c r="N25" i="1"/>
  <c r="O25" i="1" s="1"/>
  <c r="G19" i="1"/>
  <c r="K10" i="2"/>
  <c r="K11" i="2"/>
  <c r="K12" i="2"/>
  <c r="K13" i="2"/>
  <c r="K14" i="2"/>
  <c r="K15" i="2"/>
  <c r="K16" i="2"/>
  <c r="K17" i="2"/>
  <c r="K18" i="2"/>
  <c r="K19" i="2"/>
  <c r="N15" i="1"/>
  <c r="O15" i="1" s="1"/>
  <c r="N14" i="1"/>
  <c r="O14" i="1" s="1"/>
  <c r="G13" i="1"/>
  <c r="G12" i="1"/>
  <c r="N11" i="1"/>
  <c r="O11" i="1" s="1"/>
  <c r="N10" i="1"/>
  <c r="O10" i="1" s="1"/>
  <c r="N9" i="1"/>
  <c r="K2" i="2"/>
  <c r="K3" i="2"/>
  <c r="K4" i="2"/>
  <c r="K5" i="2"/>
  <c r="K6" i="2"/>
  <c r="K7" i="2"/>
  <c r="K8" i="2"/>
  <c r="K9" i="2"/>
  <c r="K1" i="2"/>
  <c r="E22" i="1"/>
  <c r="E30" i="1"/>
  <c r="N12" i="1"/>
  <c r="O12" i="1" s="1"/>
  <c r="N13" i="1"/>
  <c r="O13" i="1" s="1"/>
  <c r="N16" i="1"/>
  <c r="O16" i="1" s="1"/>
  <c r="N17" i="1"/>
  <c r="O17" i="1" s="1"/>
  <c r="N18" i="1"/>
  <c r="O18" i="1" s="1"/>
  <c r="N19" i="1"/>
  <c r="O19" i="1" s="1"/>
  <c r="N20" i="1"/>
  <c r="O20" i="1" s="1"/>
  <c r="N21" i="1"/>
  <c r="O21" i="1" s="1"/>
  <c r="N26" i="1"/>
  <c r="O26" i="1" s="1"/>
  <c r="N27" i="1"/>
  <c r="O27" i="1" s="1"/>
  <c r="N28" i="1"/>
  <c r="O28" i="1" s="1"/>
  <c r="M9" i="1"/>
  <c r="M10" i="1"/>
  <c r="M11" i="1"/>
  <c r="M12" i="1"/>
  <c r="M14" i="1"/>
  <c r="M15" i="1"/>
  <c r="M16" i="1"/>
  <c r="M17" i="1"/>
  <c r="M18" i="1"/>
  <c r="M20" i="1"/>
  <c r="M21" i="1"/>
  <c r="K25" i="1"/>
  <c r="K30" i="1" s="1"/>
  <c r="K26" i="1"/>
  <c r="K27" i="1"/>
  <c r="K28" i="1"/>
  <c r="K29" i="1"/>
  <c r="F19" i="2"/>
  <c r="J19" i="2"/>
  <c r="H19" i="2"/>
  <c r="F18" i="2"/>
  <c r="J18" i="2" s="1"/>
  <c r="H18" i="2"/>
  <c r="F17" i="2"/>
  <c r="J17" i="2"/>
  <c r="H17" i="2"/>
  <c r="F16" i="2"/>
  <c r="J16" i="2"/>
  <c r="H16" i="2"/>
  <c r="F15" i="2"/>
  <c r="J15" i="2"/>
  <c r="H15" i="2"/>
  <c r="G17" i="1"/>
  <c r="G9" i="1"/>
  <c r="H2" i="2"/>
  <c r="H3" i="2"/>
  <c r="H4" i="2"/>
  <c r="H5" i="2"/>
  <c r="H6" i="2"/>
  <c r="H7" i="2"/>
  <c r="H8" i="2"/>
  <c r="H9" i="2"/>
  <c r="H10" i="2"/>
  <c r="H11" i="2"/>
  <c r="H12" i="2"/>
  <c r="H13" i="2"/>
  <c r="H14" i="2"/>
  <c r="H1" i="2"/>
  <c r="J2" i="2"/>
  <c r="J3" i="2"/>
  <c r="J4" i="2"/>
  <c r="J5" i="2"/>
  <c r="J6" i="2"/>
  <c r="J7" i="2"/>
  <c r="J8" i="2"/>
  <c r="J9" i="2"/>
  <c r="J11" i="2"/>
  <c r="J12" i="2"/>
  <c r="J13" i="2"/>
  <c r="J14" i="2"/>
  <c r="J1" i="2"/>
  <c r="F2" i="2"/>
  <c r="F3" i="2"/>
  <c r="F4" i="2"/>
  <c r="F5" i="2"/>
  <c r="F6" i="2"/>
  <c r="F7" i="2"/>
  <c r="F8" i="2"/>
  <c r="F9" i="2"/>
  <c r="F11" i="2"/>
  <c r="F12" i="2"/>
  <c r="F13" i="2"/>
  <c r="F14" i="2"/>
  <c r="F1" i="2"/>
  <c r="G27" i="1"/>
  <c r="G25" i="1"/>
  <c r="Q25" i="1" s="1"/>
  <c r="G26" i="1"/>
  <c r="P26" i="1" s="1"/>
  <c r="G18" i="1"/>
  <c r="G20" i="1"/>
  <c r="G21" i="1"/>
  <c r="G16" i="1"/>
  <c r="G15" i="1"/>
  <c r="K10" i="1"/>
  <c r="K11" i="1"/>
  <c r="K12" i="1"/>
  <c r="K13" i="1"/>
  <c r="K14" i="1"/>
  <c r="K15" i="1"/>
  <c r="K16" i="1"/>
  <c r="K17" i="1"/>
  <c r="K18" i="1"/>
  <c r="K19" i="1"/>
  <c r="K20" i="1"/>
  <c r="K21" i="1"/>
  <c r="K9" i="1"/>
  <c r="K22" i="1" s="1"/>
  <c r="I18" i="1"/>
  <c r="I20" i="1"/>
  <c r="I21" i="1"/>
  <c r="I15" i="1"/>
  <c r="I11" i="1"/>
  <c r="I9" i="1"/>
  <c r="Q9" i="1" l="1"/>
  <c r="G29" i="1"/>
  <c r="P29" i="1" s="1"/>
  <c r="Q27" i="1"/>
  <c r="P25" i="1"/>
  <c r="P13" i="1"/>
  <c r="G10" i="1"/>
  <c r="Q10" i="1" s="1"/>
  <c r="G14" i="1"/>
  <c r="Q14" i="1" s="1"/>
  <c r="P28" i="1"/>
  <c r="P19" i="1"/>
  <c r="Q12" i="1"/>
  <c r="Q20" i="1"/>
  <c r="Q13" i="1"/>
  <c r="Q18" i="1"/>
  <c r="Q17" i="1"/>
  <c r="P21" i="1"/>
  <c r="P15" i="1"/>
  <c r="P9" i="1"/>
  <c r="P16" i="1"/>
  <c r="P18" i="1"/>
  <c r="Q16" i="1"/>
  <c r="P17" i="1"/>
  <c r="P27" i="1"/>
  <c r="Q28" i="1"/>
  <c r="P20" i="1"/>
  <c r="P12" i="1"/>
  <c r="Q21" i="1"/>
  <c r="Q26" i="1"/>
  <c r="Q19" i="1"/>
  <c r="Q15" i="1"/>
  <c r="M32" i="1"/>
  <c r="O9" i="1"/>
  <c r="G11" i="1"/>
  <c r="I32" i="1"/>
  <c r="G22" i="1" l="1"/>
  <c r="G32" i="1" s="1"/>
  <c r="Q29" i="1"/>
  <c r="G30" i="1"/>
  <c r="R27" i="1"/>
  <c r="P10" i="1"/>
  <c r="R10" i="1" s="1"/>
  <c r="P14" i="1"/>
  <c r="P11" i="1"/>
  <c r="Q11" i="1"/>
  <c r="R12" i="1"/>
  <c r="R29" i="1"/>
  <c r="R28" i="1"/>
  <c r="R9" i="1"/>
  <c r="R19" i="1"/>
  <c r="R25" i="1"/>
  <c r="R26" i="1"/>
  <c r="R16" i="1"/>
  <c r="R17" i="1"/>
  <c r="R18" i="1"/>
  <c r="R20" i="1"/>
  <c r="R14" i="1"/>
  <c r="R13" i="1"/>
  <c r="R15" i="1"/>
  <c r="R21" i="1"/>
  <c r="R11" i="1" l="1"/>
</calcChain>
</file>

<file path=xl/sharedStrings.xml><?xml version="1.0" encoding="utf-8"?>
<sst xmlns="http://schemas.openxmlformats.org/spreadsheetml/2006/main" count="132" uniqueCount="58">
  <si>
    <t xml:space="preserve">Наименование </t>
  </si>
  <si>
    <t>Однородность совокупности значений выявленных цен, используемых в расчете Н(М)ЦК, ЦКЕП</t>
  </si>
  <si>
    <t>х</t>
  </si>
  <si>
    <t>Средняя арифметическая цена за единицу</t>
  </si>
  <si>
    <t>Среднее квадратическое отклонение</t>
  </si>
  <si>
    <t>Коэффициент варианты цен V (%)</t>
  </si>
  <si>
    <t xml:space="preserve">Вид, способ, формы закупки: </t>
  </si>
  <si>
    <t>П/п</t>
  </si>
  <si>
    <t>Стоимость, руб с НДС</t>
  </si>
  <si>
    <t>Общая начальная (максимальная) цена договора, 
руб., с учетом НДС</t>
  </si>
  <si>
    <t>Цена за ед., руб</t>
  </si>
  <si>
    <t>Стоимость всего, руб</t>
  </si>
  <si>
    <t>краскораспылителя AIR-ASSIST G40 Graco</t>
  </si>
  <si>
    <t>для очистки пистолета G40 Graco</t>
  </si>
  <si>
    <t>поршневого насоса G30C73 Graco Merkur LW075A 30:1</t>
  </si>
  <si>
    <t>поршневого насоса G30C73 Graco Merkur 30:1</t>
  </si>
  <si>
    <t>поршневого насоса G30C73 Graco Merkur LW075A 30:2</t>
  </si>
  <si>
    <t>шариков 24A263</t>
  </si>
  <si>
    <t xml:space="preserve">Graco 24A796 316 Stainless Steel Seat Repair Kit </t>
  </si>
  <si>
    <t xml:space="preserve">Насос высокого давления Kremlin Rexson 16.120F FLOWMAX </t>
  </si>
  <si>
    <t>Насос высокого давления Kremlin Rexson 16.120F FLOWMAX</t>
  </si>
  <si>
    <t>клеевого узла Q34</t>
  </si>
  <si>
    <t>КЛЕЕНАНОСЯЩИЙ УЗЕЛ QE T=1,6 KH65 LI.  2-006-21-5900</t>
  </si>
  <si>
    <t>Ремкомплект</t>
  </si>
  <si>
    <t>Арт. 249422</t>
  </si>
  <si>
    <t>Арт. 249456</t>
  </si>
  <si>
    <t>Арт. 249585</t>
  </si>
  <si>
    <t>Арт. 253032</t>
  </si>
  <si>
    <t>Арт. 15C161</t>
  </si>
  <si>
    <t>Арт. 24A253</t>
  </si>
  <si>
    <t>Арт. 24A783 уплотнителей седла НИЖНЕГО КЛАПАНА</t>
  </si>
  <si>
    <t>Арт. 256390 ШЛАНГ ВОЗДУШНЫЙ, 7,5М</t>
  </si>
  <si>
    <t>Арт. 166846 Переходник 1/4“ NPT(A) - 1/4“ NPT(A), 510 бар (нерж. сталь)</t>
  </si>
  <si>
    <t>Шланг высокого давления Blue Max, Арт.  241812</t>
  </si>
  <si>
    <t>Арт.  189018, поворотный шарнир-вертлюг GRACO M1/4'*F1/4"</t>
  </si>
  <si>
    <t>-</t>
  </si>
  <si>
    <t>Минимальная цена за ед., руб. с учетом НДС</t>
  </si>
  <si>
    <t>Кол-во, шт</t>
  </si>
  <si>
    <t>Муфта</t>
  </si>
  <si>
    <t>Шланг</t>
  </si>
  <si>
    <t>Шарнир</t>
  </si>
  <si>
    <t>КП 1</t>
  </si>
  <si>
    <t>КП 2</t>
  </si>
  <si>
    <t>КП 3</t>
  </si>
  <si>
    <t>КП 4</t>
  </si>
  <si>
    <t>144.970.490</t>
  </si>
  <si>
    <t>144.970.495</t>
  </si>
  <si>
    <t>146.270.990</t>
  </si>
  <si>
    <t>146.270.996</t>
  </si>
  <si>
    <t>Лот 1</t>
  </si>
  <si>
    <t>Лот 2</t>
  </si>
  <si>
    <t>Арт. 24A783 уплотнителей седла нижнего клапана</t>
  </si>
  <si>
    <t>Арт. 256390 шланг воздушный, 7,5М</t>
  </si>
  <si>
    <t>Арт.  189018, поворотный шарнир-вертлюг 
GRACO M1/4'*F1/4"</t>
  </si>
  <si>
    <t>Итого, всего:</t>
  </si>
  <si>
    <t>ИТОГО, цена за лот, руб. с НДС:</t>
  </si>
  <si>
    <t>Расчет НМЦД на поставку ремкомплектов, шлангов высокого давления, прокладок, фитингов для покрасочного оборудования для нужд ООО "ММК"</t>
  </si>
  <si>
    <t>Запрос котировок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</si>
</sst>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1" xfId="0" applyFont="1" applyBorder="1"/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4" fontId="2" fillId="0" borderId="0" xfId="0" applyNumberFormat="1" applyFont="1"/>
    <xf numFmtId="4" fontId="2" fillId="0" borderId="1" xfId="0" applyNumberFormat="1" applyFont="1" applyBorder="1" applyAlignment="1">
      <alignment horizontal="center" vertical="center" wrapText="1"/>
    </xf>
    <xf numFmtId="4" fontId="1" fillId="0" borderId="12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/>
    </xf>
    <xf numFmtId="4" fontId="9" fillId="0" borderId="0" xfId="0" applyNumberFormat="1" applyFont="1"/>
    <xf numFmtId="4" fontId="7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wrapTex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0" fillId="3" borderId="4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/>
    </xf>
    <xf numFmtId="10" fontId="1" fillId="0" borderId="4" xfId="0" applyNumberFormat="1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2" fontId="0" fillId="0" borderId="0" xfId="0" applyNumberFormat="1"/>
    <xf numFmtId="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1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5" fillId="0" borderId="1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6">
    <dxf>
      <fill>
        <patternFill>
          <bgColor theme="4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</dxfs>
  <tableStyles count="0" defaultTableStyle="TableStyleMedium2" defaultPivotStyle="PivotStyleLight16"/>
  <colors>
    <mruColors>
      <color rgb="FFD3FF33"/>
      <color rgb="FF8BFC24"/>
      <color rgb="FFE4FF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7B822-E8AC-43CF-89EF-CA8121DC3B05}">
  <sheetPr>
    <pageSetUpPr fitToPage="1"/>
  </sheetPr>
  <dimension ref="A1:V94"/>
  <sheetViews>
    <sheetView tabSelected="1" topLeftCell="B7" zoomScaleNormal="100" workbookViewId="0">
      <selection activeCell="A30" sqref="A30:D30"/>
    </sheetView>
  </sheetViews>
  <sheetFormatPr defaultRowHeight="15" x14ac:dyDescent="0.25"/>
  <cols>
    <col min="1" max="1" width="9.140625" style="3"/>
    <col min="2" max="2" width="14.42578125" style="3" customWidth="1"/>
    <col min="3" max="3" width="46.85546875" style="3" customWidth="1"/>
    <col min="4" max="4" width="60.28515625" style="3" customWidth="1"/>
    <col min="5" max="5" width="9.7109375" style="3" customWidth="1"/>
    <col min="6" max="6" width="12" style="3" customWidth="1"/>
    <col min="7" max="7" width="13.85546875" style="3" customWidth="1"/>
    <col min="8" max="13" width="12" style="3" customWidth="1"/>
    <col min="14" max="14" width="18.85546875" style="3" customWidth="1"/>
    <col min="15" max="15" width="17" style="3" customWidth="1"/>
    <col min="16" max="16" width="15.7109375" style="3" customWidth="1"/>
    <col min="17" max="17" width="13.7109375" style="3" customWidth="1"/>
    <col min="18" max="18" width="13.140625" style="3" customWidth="1"/>
    <col min="19" max="22" width="9.140625" style="3"/>
    <col min="23" max="23" width="12.42578125" style="3" bestFit="1" customWidth="1"/>
    <col min="24" max="16384" width="9.140625" style="3"/>
  </cols>
  <sheetData>
    <row r="1" spans="1:18" ht="35.25" customHeight="1" x14ac:dyDescent="0.25">
      <c r="A1" s="70" t="s">
        <v>56</v>
      </c>
      <c r="B1" s="70"/>
      <c r="C1" s="70"/>
      <c r="D1" s="70"/>
      <c r="E1" s="10"/>
      <c r="F1" s="10"/>
      <c r="G1" s="10"/>
      <c r="H1" s="10"/>
      <c r="I1" s="10"/>
      <c r="J1" s="10"/>
      <c r="K1" s="10"/>
      <c r="L1" s="10"/>
      <c r="M1" s="10"/>
      <c r="N1" s="10"/>
      <c r="O1" s="8"/>
      <c r="P1" s="8"/>
      <c r="Q1" s="8"/>
    </row>
    <row r="2" spans="1:18" x14ac:dyDescent="0.25"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2"/>
    </row>
    <row r="3" spans="1:18" x14ac:dyDescent="0.25">
      <c r="D3" s="4" t="s">
        <v>6</v>
      </c>
      <c r="E3" s="67" t="s">
        <v>57</v>
      </c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</row>
    <row r="4" spans="1:18" x14ac:dyDescent="0.25"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2"/>
      <c r="P4" s="2"/>
      <c r="Q4" s="2"/>
    </row>
    <row r="5" spans="1:18" ht="15" customHeight="1" x14ac:dyDescent="0.25">
      <c r="A5" s="9"/>
      <c r="B5" s="54" t="s">
        <v>0</v>
      </c>
      <c r="C5" s="55"/>
      <c r="D5" s="56"/>
      <c r="E5" s="60" t="s">
        <v>37</v>
      </c>
      <c r="F5" s="65" t="s">
        <v>8</v>
      </c>
      <c r="G5" s="66"/>
      <c r="H5" s="66"/>
      <c r="I5" s="66"/>
      <c r="J5" s="66"/>
      <c r="K5" s="66"/>
      <c r="L5" s="66"/>
      <c r="M5" s="66"/>
      <c r="N5" s="61" t="s">
        <v>36</v>
      </c>
      <c r="O5" s="61" t="s">
        <v>9</v>
      </c>
      <c r="P5" s="54" t="s">
        <v>1</v>
      </c>
      <c r="Q5" s="55"/>
      <c r="R5" s="56"/>
    </row>
    <row r="6" spans="1:18" ht="92.25" customHeight="1" x14ac:dyDescent="0.25">
      <c r="A6" s="13" t="s">
        <v>7</v>
      </c>
      <c r="B6" s="57"/>
      <c r="C6" s="58"/>
      <c r="D6" s="59"/>
      <c r="E6" s="60"/>
      <c r="F6" s="63" t="s">
        <v>41</v>
      </c>
      <c r="G6" s="64"/>
      <c r="H6" s="63" t="s">
        <v>42</v>
      </c>
      <c r="I6" s="64"/>
      <c r="J6" s="63" t="s">
        <v>43</v>
      </c>
      <c r="K6" s="64"/>
      <c r="L6" s="63" t="s">
        <v>44</v>
      </c>
      <c r="M6" s="64"/>
      <c r="N6" s="62"/>
      <c r="O6" s="62"/>
      <c r="P6" s="57"/>
      <c r="Q6" s="58"/>
      <c r="R6" s="59"/>
    </row>
    <row r="7" spans="1:18" x14ac:dyDescent="0.25">
      <c r="A7" s="13">
        <v>1</v>
      </c>
      <c r="B7" s="72">
        <v>2</v>
      </c>
      <c r="C7" s="72"/>
      <c r="D7" s="72"/>
      <c r="E7" s="6">
        <v>3</v>
      </c>
      <c r="F7" s="6">
        <v>4</v>
      </c>
      <c r="G7" s="6">
        <v>5</v>
      </c>
      <c r="H7" s="6">
        <v>6</v>
      </c>
      <c r="I7" s="6">
        <v>7</v>
      </c>
      <c r="J7" s="6">
        <v>8</v>
      </c>
      <c r="K7" s="6">
        <v>9</v>
      </c>
      <c r="L7" s="6">
        <v>10</v>
      </c>
      <c r="M7" s="6">
        <v>11</v>
      </c>
      <c r="N7" s="6">
        <v>12</v>
      </c>
      <c r="O7" s="6">
        <v>13</v>
      </c>
      <c r="P7" s="6">
        <v>14</v>
      </c>
      <c r="Q7" s="6">
        <v>15</v>
      </c>
      <c r="R7" s="6">
        <v>16</v>
      </c>
    </row>
    <row r="8" spans="1:18" ht="54" customHeight="1" x14ac:dyDescent="0.25">
      <c r="A8" s="71" t="s">
        <v>49</v>
      </c>
      <c r="B8" s="71"/>
      <c r="C8" s="71"/>
      <c r="D8" s="71"/>
      <c r="E8" s="9"/>
      <c r="F8" s="6" t="s">
        <v>10</v>
      </c>
      <c r="G8" s="6" t="s">
        <v>11</v>
      </c>
      <c r="H8" s="6" t="s">
        <v>10</v>
      </c>
      <c r="I8" s="6" t="s">
        <v>11</v>
      </c>
      <c r="J8" s="6" t="s">
        <v>10</v>
      </c>
      <c r="K8" s="6" t="s">
        <v>11</v>
      </c>
      <c r="L8" s="6" t="s">
        <v>10</v>
      </c>
      <c r="M8" s="6" t="s">
        <v>11</v>
      </c>
      <c r="N8" s="6" t="s">
        <v>2</v>
      </c>
      <c r="O8" s="6" t="s">
        <v>2</v>
      </c>
      <c r="P8" s="6" t="s">
        <v>3</v>
      </c>
      <c r="Q8" s="6" t="s">
        <v>4</v>
      </c>
      <c r="R8" s="6" t="s">
        <v>5</v>
      </c>
    </row>
    <row r="9" spans="1:18" ht="17.25" customHeight="1" x14ac:dyDescent="0.25">
      <c r="A9" s="13">
        <v>1</v>
      </c>
      <c r="B9" s="17" t="s">
        <v>23</v>
      </c>
      <c r="C9" s="18" t="s">
        <v>24</v>
      </c>
      <c r="D9" s="18" t="s">
        <v>12</v>
      </c>
      <c r="E9" s="15">
        <v>10</v>
      </c>
      <c r="F9" s="7">
        <v>25521.944940000001</v>
      </c>
      <c r="G9" s="7">
        <f t="shared" ref="G9:G21" si="0">F9*E9</f>
        <v>255219.44940000001</v>
      </c>
      <c r="H9" s="7">
        <v>17500</v>
      </c>
      <c r="I9" s="7">
        <f>H9*E9</f>
        <v>175000</v>
      </c>
      <c r="J9" s="7">
        <v>13800</v>
      </c>
      <c r="K9" s="7">
        <f t="shared" ref="K9:K21" si="1">J9*E9</f>
        <v>138000</v>
      </c>
      <c r="L9" s="7">
        <v>14280</v>
      </c>
      <c r="M9" s="7">
        <f>L9*E9</f>
        <v>142800</v>
      </c>
      <c r="N9" s="7">
        <f t="shared" ref="N9:N21" si="2">MIN(F9,H9,J9,L9)</f>
        <v>13800</v>
      </c>
      <c r="O9" s="52">
        <f t="shared" ref="O9:O21" si="3">N9*E9</f>
        <v>138000</v>
      </c>
      <c r="P9" s="22">
        <f t="shared" ref="P9:P21" si="4">AVERAGE(G9,I9,M9,K9)</f>
        <v>177754.86235000001</v>
      </c>
      <c r="Q9" s="22">
        <f t="shared" ref="Q9:Q21" si="5">_xlfn.STDEV.S(G9,I9,M9,K9)</f>
        <v>54192.99768964426</v>
      </c>
      <c r="R9" s="23">
        <f>Q9/P9</f>
        <v>0.30487491016103985</v>
      </c>
    </row>
    <row r="10" spans="1:18" ht="17.25" customHeight="1" x14ac:dyDescent="0.25">
      <c r="A10" s="13">
        <v>2</v>
      </c>
      <c r="B10" s="17" t="s">
        <v>23</v>
      </c>
      <c r="C10" s="18" t="s">
        <v>25</v>
      </c>
      <c r="D10" s="18" t="s">
        <v>12</v>
      </c>
      <c r="E10" s="15">
        <v>10</v>
      </c>
      <c r="F10" s="7">
        <v>32919.610139999997</v>
      </c>
      <c r="G10" s="7">
        <f t="shared" si="0"/>
        <v>329196.10139999999</v>
      </c>
      <c r="H10" s="7">
        <v>10900</v>
      </c>
      <c r="I10" s="7">
        <v>65400</v>
      </c>
      <c r="J10" s="7">
        <v>18600</v>
      </c>
      <c r="K10" s="7">
        <f t="shared" si="1"/>
        <v>186000</v>
      </c>
      <c r="L10" s="7">
        <v>24770</v>
      </c>
      <c r="M10" s="7">
        <f>L10*E10</f>
        <v>247700</v>
      </c>
      <c r="N10" s="38">
        <f t="shared" si="2"/>
        <v>10900</v>
      </c>
      <c r="O10" s="21">
        <f t="shared" si="3"/>
        <v>109000</v>
      </c>
      <c r="P10" s="22">
        <f t="shared" si="4"/>
        <v>207074.02535000001</v>
      </c>
      <c r="Q10" s="22">
        <f t="shared" si="5"/>
        <v>111175.4098685935</v>
      </c>
      <c r="R10" s="23">
        <f>Q10/P10</f>
        <v>0.53688727826043348</v>
      </c>
    </row>
    <row r="11" spans="1:18" ht="17.25" customHeight="1" x14ac:dyDescent="0.25">
      <c r="A11" s="13">
        <v>3</v>
      </c>
      <c r="B11" s="17" t="s">
        <v>23</v>
      </c>
      <c r="C11" s="18" t="s">
        <v>26</v>
      </c>
      <c r="D11" s="18" t="s">
        <v>12</v>
      </c>
      <c r="E11" s="15">
        <v>3</v>
      </c>
      <c r="F11" s="7">
        <v>18861.8832</v>
      </c>
      <c r="G11" s="7">
        <f t="shared" si="0"/>
        <v>56585.649600000004</v>
      </c>
      <c r="H11" s="7">
        <v>14000</v>
      </c>
      <c r="I11" s="7">
        <f>H11*E11</f>
        <v>42000</v>
      </c>
      <c r="J11" s="7">
        <v>12200</v>
      </c>
      <c r="K11" s="7">
        <f t="shared" si="1"/>
        <v>36600</v>
      </c>
      <c r="L11" s="7">
        <v>12360</v>
      </c>
      <c r="M11" s="7">
        <f>L11*E11</f>
        <v>37080</v>
      </c>
      <c r="N11" s="38">
        <f t="shared" si="2"/>
        <v>12200</v>
      </c>
      <c r="O11" s="21">
        <f t="shared" si="3"/>
        <v>36600</v>
      </c>
      <c r="P11" s="22">
        <f t="shared" si="4"/>
        <v>43066.412400000001</v>
      </c>
      <c r="Q11" s="22">
        <f t="shared" si="5"/>
        <v>9337.3556682550625</v>
      </c>
      <c r="R11" s="23">
        <f t="shared" ref="R11:R21" si="6">Q11/P11</f>
        <v>0.21681294419256206</v>
      </c>
    </row>
    <row r="12" spans="1:18" ht="17.25" customHeight="1" x14ac:dyDescent="0.25">
      <c r="A12" s="13">
        <v>4</v>
      </c>
      <c r="B12" s="17" t="s">
        <v>23</v>
      </c>
      <c r="C12" s="18" t="s">
        <v>27</v>
      </c>
      <c r="D12" s="18" t="s">
        <v>12</v>
      </c>
      <c r="E12" s="15">
        <v>3</v>
      </c>
      <c r="F12" s="7">
        <v>11318.211450000003</v>
      </c>
      <c r="G12" s="7">
        <f t="shared" si="0"/>
        <v>33954.634350000008</v>
      </c>
      <c r="H12" s="7"/>
      <c r="I12" s="7" t="s">
        <v>35</v>
      </c>
      <c r="J12" s="7">
        <v>6500</v>
      </c>
      <c r="K12" s="7">
        <f t="shared" si="1"/>
        <v>19500</v>
      </c>
      <c r="L12" s="7">
        <v>10000</v>
      </c>
      <c r="M12" s="7">
        <f>L12*E12</f>
        <v>30000</v>
      </c>
      <c r="N12" s="38">
        <f t="shared" si="2"/>
        <v>6500</v>
      </c>
      <c r="O12" s="21">
        <f t="shared" si="3"/>
        <v>19500</v>
      </c>
      <c r="P12" s="22">
        <f t="shared" si="4"/>
        <v>27818.211450000003</v>
      </c>
      <c r="Q12" s="22">
        <f t="shared" si="5"/>
        <v>7470.2251977924498</v>
      </c>
      <c r="R12" s="23">
        <f t="shared" si="6"/>
        <v>0.2685372210653913</v>
      </c>
    </row>
    <row r="13" spans="1:18" ht="17.25" customHeight="1" x14ac:dyDescent="0.25">
      <c r="A13" s="13">
        <v>5</v>
      </c>
      <c r="B13" s="17" t="s">
        <v>23</v>
      </c>
      <c r="C13" s="18" t="s">
        <v>28</v>
      </c>
      <c r="D13" s="18" t="s">
        <v>13</v>
      </c>
      <c r="E13" s="15">
        <v>3</v>
      </c>
      <c r="F13" s="7">
        <v>36008.459820000004</v>
      </c>
      <c r="G13" s="7">
        <f t="shared" si="0"/>
        <v>108025.37946000001</v>
      </c>
      <c r="H13" s="7"/>
      <c r="I13" s="7" t="s">
        <v>35</v>
      </c>
      <c r="J13" s="7">
        <v>20900</v>
      </c>
      <c r="K13" s="7">
        <f t="shared" si="1"/>
        <v>62700</v>
      </c>
      <c r="L13" s="7" t="s">
        <v>35</v>
      </c>
      <c r="M13" s="7" t="s">
        <v>35</v>
      </c>
      <c r="N13" s="38">
        <f t="shared" si="2"/>
        <v>20900</v>
      </c>
      <c r="O13" s="21">
        <f t="shared" si="3"/>
        <v>62700</v>
      </c>
      <c r="P13" s="22">
        <f t="shared" si="4"/>
        <v>85362.689730000013</v>
      </c>
      <c r="Q13" s="22">
        <f t="shared" si="5"/>
        <v>32049.883176019423</v>
      </c>
      <c r="R13" s="23">
        <f t="shared" si="6"/>
        <v>0.3754554041981617</v>
      </c>
    </row>
    <row r="14" spans="1:18" ht="17.25" customHeight="1" x14ac:dyDescent="0.25">
      <c r="A14" s="13">
        <v>6</v>
      </c>
      <c r="B14" s="17" t="s">
        <v>23</v>
      </c>
      <c r="C14" s="18" t="s">
        <v>29</v>
      </c>
      <c r="D14" s="18" t="s">
        <v>14</v>
      </c>
      <c r="E14" s="15">
        <v>10</v>
      </c>
      <c r="F14" s="7">
        <v>19596.24207</v>
      </c>
      <c r="G14" s="7">
        <f t="shared" si="0"/>
        <v>195962.42070000002</v>
      </c>
      <c r="H14" s="7">
        <v>52000</v>
      </c>
      <c r="I14" s="7">
        <v>468000</v>
      </c>
      <c r="J14" s="7">
        <v>41200</v>
      </c>
      <c r="K14" s="7">
        <f t="shared" si="1"/>
        <v>412000</v>
      </c>
      <c r="L14" s="7">
        <v>45000</v>
      </c>
      <c r="M14" s="7">
        <f t="shared" ref="M14:M21" si="7">L14*E14</f>
        <v>450000</v>
      </c>
      <c r="N14" s="38">
        <f t="shared" si="2"/>
        <v>19596.24207</v>
      </c>
      <c r="O14" s="21">
        <f t="shared" si="3"/>
        <v>195962.42070000002</v>
      </c>
      <c r="P14" s="22">
        <f t="shared" si="4"/>
        <v>381490.60517500003</v>
      </c>
      <c r="Q14" s="22">
        <f t="shared" si="5"/>
        <v>125868.90399598671</v>
      </c>
      <c r="R14" s="23">
        <f t="shared" si="6"/>
        <v>0.32993972142052425</v>
      </c>
    </row>
    <row r="15" spans="1:18" ht="17.25" customHeight="1" x14ac:dyDescent="0.25">
      <c r="A15" s="13">
        <v>7</v>
      </c>
      <c r="B15" s="17" t="s">
        <v>23</v>
      </c>
      <c r="C15" s="18" t="s">
        <v>17</v>
      </c>
      <c r="D15" s="18" t="s">
        <v>14</v>
      </c>
      <c r="E15" s="15">
        <v>5</v>
      </c>
      <c r="F15" s="7">
        <v>6863.3893800000005</v>
      </c>
      <c r="G15" s="7">
        <f t="shared" si="0"/>
        <v>34316.946900000003</v>
      </c>
      <c r="H15" s="7">
        <v>16350</v>
      </c>
      <c r="I15" s="7">
        <f>H15*E15</f>
        <v>81750</v>
      </c>
      <c r="J15" s="7">
        <v>5900</v>
      </c>
      <c r="K15" s="7">
        <f t="shared" si="1"/>
        <v>29500</v>
      </c>
      <c r="L15" s="7">
        <v>11520</v>
      </c>
      <c r="M15" s="7">
        <f t="shared" si="7"/>
        <v>57600</v>
      </c>
      <c r="N15" s="38">
        <f t="shared" si="2"/>
        <v>5900</v>
      </c>
      <c r="O15" s="21">
        <f t="shared" si="3"/>
        <v>29500</v>
      </c>
      <c r="P15" s="22">
        <f t="shared" si="4"/>
        <v>50791.736725000002</v>
      </c>
      <c r="Q15" s="22">
        <f t="shared" si="5"/>
        <v>24010.575908479466</v>
      </c>
      <c r="R15" s="23">
        <f t="shared" si="6"/>
        <v>0.47272602704016842</v>
      </c>
    </row>
    <row r="16" spans="1:18" ht="17.25" customHeight="1" x14ac:dyDescent="0.25">
      <c r="A16" s="13">
        <v>8</v>
      </c>
      <c r="B16" s="17" t="s">
        <v>23</v>
      </c>
      <c r="C16" s="18" t="s">
        <v>51</v>
      </c>
      <c r="D16" s="18" t="s">
        <v>15</v>
      </c>
      <c r="E16" s="15">
        <v>5</v>
      </c>
      <c r="F16" s="7">
        <v>36008.459820000004</v>
      </c>
      <c r="G16" s="7">
        <f t="shared" si="0"/>
        <v>180042.2991</v>
      </c>
      <c r="H16" s="7">
        <v>33000</v>
      </c>
      <c r="I16" s="7">
        <v>33000</v>
      </c>
      <c r="J16" s="7">
        <v>21900</v>
      </c>
      <c r="K16" s="7">
        <f t="shared" si="1"/>
        <v>109500</v>
      </c>
      <c r="L16" s="7">
        <v>29340</v>
      </c>
      <c r="M16" s="7">
        <f t="shared" si="7"/>
        <v>146700</v>
      </c>
      <c r="N16" s="38">
        <f t="shared" si="2"/>
        <v>21900</v>
      </c>
      <c r="O16" s="21">
        <f t="shared" si="3"/>
        <v>109500</v>
      </c>
      <c r="P16" s="22">
        <f t="shared" si="4"/>
        <v>117310.574775</v>
      </c>
      <c r="Q16" s="22">
        <f t="shared" si="5"/>
        <v>63161.923258269031</v>
      </c>
      <c r="R16" s="23">
        <f t="shared" si="6"/>
        <v>0.53841627985723106</v>
      </c>
    </row>
    <row r="17" spans="1:22" ht="17.25" customHeight="1" x14ac:dyDescent="0.25">
      <c r="A17" s="16">
        <v>9</v>
      </c>
      <c r="B17" s="17" t="s">
        <v>23</v>
      </c>
      <c r="C17" s="18" t="s">
        <v>18</v>
      </c>
      <c r="D17" s="18" t="s">
        <v>16</v>
      </c>
      <c r="E17" s="15">
        <v>5</v>
      </c>
      <c r="F17" s="7">
        <v>67898.453399999999</v>
      </c>
      <c r="G17" s="7">
        <f t="shared" si="0"/>
        <v>339492.26699999999</v>
      </c>
      <c r="H17" s="7">
        <v>34000</v>
      </c>
      <c r="I17" s="7">
        <v>102000</v>
      </c>
      <c r="J17" s="7">
        <v>68800</v>
      </c>
      <c r="K17" s="7">
        <f t="shared" si="1"/>
        <v>344000</v>
      </c>
      <c r="L17" s="7">
        <v>30800</v>
      </c>
      <c r="M17" s="7">
        <f t="shared" si="7"/>
        <v>154000</v>
      </c>
      <c r="N17" s="38">
        <f t="shared" si="2"/>
        <v>30800</v>
      </c>
      <c r="O17" s="21">
        <f t="shared" si="3"/>
        <v>154000</v>
      </c>
      <c r="P17" s="22">
        <f t="shared" si="4"/>
        <v>234873.06675</v>
      </c>
      <c r="Q17" s="22">
        <f t="shared" si="5"/>
        <v>125232.54291463735</v>
      </c>
      <c r="R17" s="23">
        <f t="shared" si="6"/>
        <v>0.5331924372918222</v>
      </c>
    </row>
    <row r="18" spans="1:22" ht="17.25" customHeight="1" x14ac:dyDescent="0.25">
      <c r="A18" s="13">
        <v>10</v>
      </c>
      <c r="B18" s="17" t="s">
        <v>39</v>
      </c>
      <c r="C18" s="18" t="s">
        <v>52</v>
      </c>
      <c r="D18" s="18" t="s">
        <v>14</v>
      </c>
      <c r="E18" s="15">
        <v>3</v>
      </c>
      <c r="F18" s="7">
        <v>9143.2546200000015</v>
      </c>
      <c r="G18" s="7">
        <f t="shared" si="0"/>
        <v>27429.763860000006</v>
      </c>
      <c r="H18" s="7">
        <v>21790</v>
      </c>
      <c r="I18" s="7">
        <f>H18*E18</f>
        <v>65370</v>
      </c>
      <c r="J18" s="7">
        <v>11000</v>
      </c>
      <c r="K18" s="7">
        <f t="shared" si="1"/>
        <v>33000</v>
      </c>
      <c r="L18" s="7">
        <v>10000</v>
      </c>
      <c r="M18" s="7">
        <f t="shared" si="7"/>
        <v>30000</v>
      </c>
      <c r="N18" s="38">
        <f t="shared" si="2"/>
        <v>9143.2546200000015</v>
      </c>
      <c r="O18" s="21">
        <f t="shared" si="3"/>
        <v>27429.763860000006</v>
      </c>
      <c r="P18" s="22">
        <f t="shared" si="4"/>
        <v>38949.940965000002</v>
      </c>
      <c r="Q18" s="22">
        <f t="shared" si="5"/>
        <v>17759.853985017457</v>
      </c>
      <c r="R18" s="23">
        <f t="shared" si="6"/>
        <v>0.45596613358095384</v>
      </c>
    </row>
    <row r="19" spans="1:22" ht="32.25" customHeight="1" x14ac:dyDescent="0.25">
      <c r="A19" s="16">
        <v>11</v>
      </c>
      <c r="B19" s="17" t="s">
        <v>38</v>
      </c>
      <c r="C19" s="18" t="s">
        <v>32</v>
      </c>
      <c r="D19" s="18" t="s">
        <v>14</v>
      </c>
      <c r="E19" s="15">
        <v>3</v>
      </c>
      <c r="F19" s="7">
        <v>635.93964000000005</v>
      </c>
      <c r="G19" s="7">
        <f t="shared" si="0"/>
        <v>1907.8189200000002</v>
      </c>
      <c r="H19" s="7"/>
      <c r="I19" s="7" t="s">
        <v>35</v>
      </c>
      <c r="J19" s="7">
        <v>12100</v>
      </c>
      <c r="K19" s="7">
        <f t="shared" si="1"/>
        <v>36300</v>
      </c>
      <c r="L19" s="7">
        <v>1120</v>
      </c>
      <c r="M19" s="7">
        <f t="shared" si="7"/>
        <v>3360</v>
      </c>
      <c r="N19" s="38">
        <f t="shared" si="2"/>
        <v>635.93964000000005</v>
      </c>
      <c r="O19" s="21">
        <f t="shared" si="3"/>
        <v>1907.8189200000002</v>
      </c>
      <c r="P19" s="22">
        <f t="shared" si="4"/>
        <v>13855.939639999999</v>
      </c>
      <c r="Q19" s="22">
        <f t="shared" si="5"/>
        <v>19450.683575513998</v>
      </c>
      <c r="R19" s="23">
        <f t="shared" si="6"/>
        <v>1.4037794679303324</v>
      </c>
    </row>
    <row r="20" spans="1:22" ht="17.25" customHeight="1" x14ac:dyDescent="0.25">
      <c r="A20" s="13">
        <v>12</v>
      </c>
      <c r="B20" s="17" t="s">
        <v>39</v>
      </c>
      <c r="C20" s="18" t="s">
        <v>33</v>
      </c>
      <c r="D20" s="18" t="s">
        <v>14</v>
      </c>
      <c r="E20" s="15">
        <v>3</v>
      </c>
      <c r="F20" s="7">
        <v>9868.9612500000003</v>
      </c>
      <c r="G20" s="7">
        <f t="shared" si="0"/>
        <v>29606.883750000001</v>
      </c>
      <c r="H20" s="7">
        <v>19900</v>
      </c>
      <c r="I20" s="7">
        <f>H20*E20</f>
        <v>59700</v>
      </c>
      <c r="J20" s="7">
        <v>27100</v>
      </c>
      <c r="K20" s="7">
        <f t="shared" si="1"/>
        <v>81300</v>
      </c>
      <c r="L20" s="7">
        <v>11100</v>
      </c>
      <c r="M20" s="7">
        <f t="shared" si="7"/>
        <v>33300</v>
      </c>
      <c r="N20" s="38">
        <f t="shared" si="2"/>
        <v>9868.9612500000003</v>
      </c>
      <c r="O20" s="21">
        <f t="shared" si="3"/>
        <v>29606.883750000001</v>
      </c>
      <c r="P20" s="22">
        <f t="shared" si="4"/>
        <v>50976.720937500002</v>
      </c>
      <c r="Q20" s="22">
        <f t="shared" si="5"/>
        <v>24253.750604988971</v>
      </c>
      <c r="R20" s="23">
        <f t="shared" si="6"/>
        <v>0.47578090859797117</v>
      </c>
    </row>
    <row r="21" spans="1:22" ht="28.5" customHeight="1" x14ac:dyDescent="0.25">
      <c r="A21" s="16">
        <v>13</v>
      </c>
      <c r="B21" s="17" t="s">
        <v>40</v>
      </c>
      <c r="C21" s="18" t="s">
        <v>53</v>
      </c>
      <c r="D21" s="18" t="s">
        <v>14</v>
      </c>
      <c r="E21" s="15">
        <v>3</v>
      </c>
      <c r="F21" s="7">
        <v>4391.0118000000002</v>
      </c>
      <c r="G21" s="7">
        <f t="shared" si="0"/>
        <v>13173.035400000001</v>
      </c>
      <c r="H21" s="7">
        <v>5600</v>
      </c>
      <c r="I21" s="7">
        <f>H21*E21</f>
        <v>16800</v>
      </c>
      <c r="J21" s="7">
        <v>15900</v>
      </c>
      <c r="K21" s="7">
        <f t="shared" si="1"/>
        <v>47700</v>
      </c>
      <c r="L21" s="7">
        <v>7000</v>
      </c>
      <c r="M21" s="7">
        <f t="shared" si="7"/>
        <v>21000</v>
      </c>
      <c r="N21" s="38">
        <f t="shared" si="2"/>
        <v>4391.0118000000002</v>
      </c>
      <c r="O21" s="21">
        <f t="shared" si="3"/>
        <v>13173.035400000001</v>
      </c>
      <c r="P21" s="22">
        <f t="shared" si="4"/>
        <v>24668.258849999998</v>
      </c>
      <c r="Q21" s="22">
        <f t="shared" si="5"/>
        <v>15684.03522574511</v>
      </c>
      <c r="R21" s="23">
        <f t="shared" si="6"/>
        <v>0.63579822642185024</v>
      </c>
    </row>
    <row r="22" spans="1:22" ht="16.5" customHeight="1" x14ac:dyDescent="0.25">
      <c r="A22" s="68" t="s">
        <v>55</v>
      </c>
      <c r="B22" s="68"/>
      <c r="C22" s="68"/>
      <c r="D22" s="68"/>
      <c r="E22" s="50">
        <f>SUM(E9:E21)</f>
        <v>66</v>
      </c>
      <c r="F22" s="9"/>
      <c r="G22" s="49">
        <f>SUM(G9:G21)</f>
        <v>1604912.6498399999</v>
      </c>
      <c r="H22" s="9"/>
      <c r="I22" s="49">
        <f>SUM(I9:I21)</f>
        <v>1109020</v>
      </c>
      <c r="J22" s="9"/>
      <c r="K22" s="49">
        <f>SUM(K9:K21)</f>
        <v>1536100</v>
      </c>
      <c r="L22" s="9"/>
      <c r="M22" s="49">
        <f>SUM(M9:M21)</f>
        <v>1353540</v>
      </c>
      <c r="N22" s="9"/>
      <c r="O22" s="53">
        <f>SUM(O9:O21)</f>
        <v>926879.92263000004</v>
      </c>
      <c r="P22" s="9"/>
      <c r="Q22" s="9"/>
      <c r="R22" s="9"/>
    </row>
    <row r="23" spans="1:22" ht="32.25" customHeight="1" x14ac:dyDescent="0.25"/>
    <row r="24" spans="1:22" ht="51" customHeight="1" x14ac:dyDescent="0.25">
      <c r="A24" s="71" t="s">
        <v>50</v>
      </c>
      <c r="B24" s="71"/>
      <c r="C24" s="71"/>
      <c r="D24" s="71"/>
      <c r="E24" s="9"/>
      <c r="F24" s="6" t="s">
        <v>10</v>
      </c>
      <c r="G24" s="6" t="s">
        <v>11</v>
      </c>
      <c r="H24" s="6" t="s">
        <v>10</v>
      </c>
      <c r="I24" s="6" t="s">
        <v>11</v>
      </c>
      <c r="J24" s="6" t="s">
        <v>10</v>
      </c>
      <c r="K24" s="6" t="s">
        <v>11</v>
      </c>
      <c r="L24" s="6" t="s">
        <v>10</v>
      </c>
      <c r="M24" s="6" t="s">
        <v>11</v>
      </c>
      <c r="N24" s="6" t="s">
        <v>2</v>
      </c>
      <c r="O24" s="6" t="s">
        <v>2</v>
      </c>
      <c r="P24" s="6" t="s">
        <v>3</v>
      </c>
      <c r="Q24" s="6" t="s">
        <v>4</v>
      </c>
      <c r="R24" s="6" t="s">
        <v>5</v>
      </c>
    </row>
    <row r="25" spans="1:22" ht="13.5" customHeight="1" x14ac:dyDescent="0.25">
      <c r="A25" s="13">
        <v>14</v>
      </c>
      <c r="B25" s="17" t="s">
        <v>23</v>
      </c>
      <c r="C25" s="9" t="s">
        <v>47</v>
      </c>
      <c r="D25" s="18" t="s">
        <v>19</v>
      </c>
      <c r="E25" s="15">
        <v>3</v>
      </c>
      <c r="F25" s="7">
        <v>8361.308430000001</v>
      </c>
      <c r="G25" s="7">
        <f>F25*E25</f>
        <v>25083.925290000003</v>
      </c>
      <c r="H25" s="7"/>
      <c r="I25" s="7" t="s">
        <v>35</v>
      </c>
      <c r="J25" s="7">
        <v>7812</v>
      </c>
      <c r="K25" s="7">
        <f>J25*E25</f>
        <v>23436</v>
      </c>
      <c r="L25" s="7"/>
      <c r="M25" s="7" t="s">
        <v>35</v>
      </c>
      <c r="N25" s="38">
        <f>MIN(F25,H25,J25,L25)</f>
        <v>7812</v>
      </c>
      <c r="O25" s="21">
        <f>N25*E25</f>
        <v>23436</v>
      </c>
      <c r="P25" s="22">
        <f>AVERAGE(G25,I25,M25,K25)</f>
        <v>24259.962645</v>
      </c>
      <c r="Q25" s="22">
        <f>_xlfn.STDEV.S(G25,I25,M25,K25)</f>
        <v>1165.2591474478099</v>
      </c>
      <c r="R25" s="23">
        <f t="shared" ref="R25:R29" si="8">Q25/P25</f>
        <v>4.8032190506607023E-2</v>
      </c>
    </row>
    <row r="26" spans="1:22" ht="13.5" customHeight="1" x14ac:dyDescent="0.25">
      <c r="A26" s="16">
        <v>15</v>
      </c>
      <c r="B26" s="17" t="s">
        <v>23</v>
      </c>
      <c r="C26" s="9" t="s">
        <v>48</v>
      </c>
      <c r="D26" s="18" t="s">
        <v>20</v>
      </c>
      <c r="E26" s="13">
        <v>3</v>
      </c>
      <c r="F26" s="7">
        <v>71384.224589999998</v>
      </c>
      <c r="G26" s="7">
        <f>F26*E26</f>
        <v>214152.67376999999</v>
      </c>
      <c r="H26" s="7"/>
      <c r="I26" s="7" t="s">
        <v>35</v>
      </c>
      <c r="J26" s="7">
        <v>62500</v>
      </c>
      <c r="K26" s="7">
        <f>J26*E26</f>
        <v>187500</v>
      </c>
      <c r="L26" s="7"/>
      <c r="M26" s="7" t="s">
        <v>35</v>
      </c>
      <c r="N26" s="38">
        <f>MIN(F26,H26,J26,L26)</f>
        <v>62500</v>
      </c>
      <c r="O26" s="21">
        <f>N26*E26</f>
        <v>187500</v>
      </c>
      <c r="P26" s="22">
        <f>AVERAGE(G26,I26,M26,K26)</f>
        <v>200826.336885</v>
      </c>
      <c r="Q26" s="22">
        <f>_xlfn.STDEV.S(G26,I26,M26,K26)</f>
        <v>18846.286359519821</v>
      </c>
      <c r="R26" s="23">
        <f t="shared" si="8"/>
        <v>9.3843699247035742E-2</v>
      </c>
    </row>
    <row r="27" spans="1:22" ht="17.25" customHeight="1" x14ac:dyDescent="0.25">
      <c r="A27" s="13">
        <v>16</v>
      </c>
      <c r="B27" s="47" t="s">
        <v>23</v>
      </c>
      <c r="C27" s="9" t="s">
        <v>45</v>
      </c>
      <c r="D27" s="18" t="s">
        <v>20</v>
      </c>
      <c r="E27" s="13">
        <v>3</v>
      </c>
      <c r="F27" s="7">
        <v>80289.542610000004</v>
      </c>
      <c r="G27" s="7">
        <f>F27*E27</f>
        <v>240868.62783000001</v>
      </c>
      <c r="H27" s="7"/>
      <c r="I27" s="7" t="s">
        <v>35</v>
      </c>
      <c r="J27" s="7">
        <v>70400</v>
      </c>
      <c r="K27" s="7">
        <f>J27*E27</f>
        <v>211200</v>
      </c>
      <c r="L27" s="7"/>
      <c r="M27" s="7" t="s">
        <v>35</v>
      </c>
      <c r="N27" s="38">
        <f>MIN(F27,H27,J27,L27)</f>
        <v>70400</v>
      </c>
      <c r="O27" s="21">
        <f>N27*E27</f>
        <v>211200</v>
      </c>
      <c r="P27" s="22">
        <f>AVERAGE(G27,I27,M27,K27)</f>
        <v>226034.31391500001</v>
      </c>
      <c r="Q27" s="22">
        <f>_xlfn.STDEV.S(G27,I27,M27,K27)</f>
        <v>20978.887927092932</v>
      </c>
      <c r="R27" s="23">
        <f>Q27/P27</f>
        <v>9.2812845818542503E-2</v>
      </c>
    </row>
    <row r="28" spans="1:22" s="12" customFormat="1" ht="17.25" customHeight="1" x14ac:dyDescent="0.25">
      <c r="A28" s="16">
        <v>17</v>
      </c>
      <c r="B28" s="17" t="s">
        <v>23</v>
      </c>
      <c r="C28" s="9" t="s">
        <v>46</v>
      </c>
      <c r="D28" s="18" t="s">
        <v>20</v>
      </c>
      <c r="E28" s="13">
        <v>3</v>
      </c>
      <c r="F28" s="7">
        <v>195480.05832000001</v>
      </c>
      <c r="G28" s="7">
        <f>F28*E28</f>
        <v>586440.17495999997</v>
      </c>
      <c r="H28" s="7"/>
      <c r="I28" s="7" t="s">
        <v>35</v>
      </c>
      <c r="J28" s="7">
        <v>171900</v>
      </c>
      <c r="K28" s="7">
        <f>J28*E28</f>
        <v>515700</v>
      </c>
      <c r="L28" s="7"/>
      <c r="M28" s="7" t="s">
        <v>35</v>
      </c>
      <c r="N28" s="38">
        <f>MIN(F28,H28,J28,L28)</f>
        <v>171900</v>
      </c>
      <c r="O28" s="21">
        <f>N28*E28</f>
        <v>515700</v>
      </c>
      <c r="P28" s="22">
        <f>AVERAGE(G28,I28,M28,K28)</f>
        <v>551070.08747999999</v>
      </c>
      <c r="Q28" s="22">
        <f>_xlfn.STDEV.S(G28,I28,M28,K28)</f>
        <v>50020.857416538791</v>
      </c>
      <c r="R28" s="23">
        <f t="shared" si="8"/>
        <v>9.077040934172316E-2</v>
      </c>
      <c r="S28" s="3"/>
      <c r="T28" s="3"/>
      <c r="U28" s="3"/>
      <c r="V28" s="3"/>
    </row>
    <row r="29" spans="1:22" s="12" customFormat="1" ht="17.25" customHeight="1" x14ac:dyDescent="0.25">
      <c r="A29" s="13">
        <v>18</v>
      </c>
      <c r="B29" s="17" t="s">
        <v>23</v>
      </c>
      <c r="C29" s="32" t="s">
        <v>21</v>
      </c>
      <c r="D29" s="32" t="s">
        <v>22</v>
      </c>
      <c r="E29" s="33">
        <v>2</v>
      </c>
      <c r="F29" s="34">
        <v>204280.46793000001</v>
      </c>
      <c r="G29" s="34">
        <f>F29*E29</f>
        <v>408560.93586000003</v>
      </c>
      <c r="H29" s="34"/>
      <c r="I29" s="34" t="s">
        <v>35</v>
      </c>
      <c r="J29" s="34">
        <v>149000</v>
      </c>
      <c r="K29" s="34">
        <f>J29*E29</f>
        <v>298000</v>
      </c>
      <c r="L29" s="34"/>
      <c r="M29" s="34" t="s">
        <v>35</v>
      </c>
      <c r="N29" s="39">
        <f>MIN(F29,H29,J29,L29)</f>
        <v>149000</v>
      </c>
      <c r="O29" s="35">
        <f>N29*E29</f>
        <v>298000</v>
      </c>
      <c r="P29" s="36">
        <f>AVERAGE(G29,I29,M29,K29)</f>
        <v>353280.46793000004</v>
      </c>
      <c r="Q29" s="36">
        <f>_xlfn.STDEV.S(G29,I29,M29,K29)</f>
        <v>78178.387480936683</v>
      </c>
      <c r="R29" s="37">
        <f t="shared" si="8"/>
        <v>0.22129269681681685</v>
      </c>
      <c r="S29" s="3"/>
      <c r="T29" s="3"/>
      <c r="U29" s="3"/>
      <c r="V29" s="3"/>
    </row>
    <row r="30" spans="1:22" ht="17.25" customHeight="1" x14ac:dyDescent="0.25">
      <c r="A30" s="68" t="s">
        <v>55</v>
      </c>
      <c r="B30" s="68"/>
      <c r="C30" s="68"/>
      <c r="D30" s="68"/>
      <c r="E30" s="50">
        <f>SUM(E25:E29)</f>
        <v>14</v>
      </c>
      <c r="F30" s="9"/>
      <c r="G30" s="49">
        <f>SUM(G25:G29)</f>
        <v>1475106.3377100001</v>
      </c>
      <c r="H30" s="9"/>
      <c r="I30" s="9"/>
      <c r="J30" s="9"/>
      <c r="K30" s="49">
        <f>SUM(K25:K29)</f>
        <v>1235836</v>
      </c>
      <c r="L30" s="9"/>
      <c r="M30" s="9"/>
      <c r="N30" s="9"/>
      <c r="O30" s="53">
        <f>SUM(O25:O29)</f>
        <v>1235836</v>
      </c>
      <c r="P30" s="9"/>
      <c r="Q30" s="9"/>
      <c r="R30" s="9"/>
    </row>
    <row r="31" spans="1:22" ht="17.25" customHeight="1" x14ac:dyDescent="0.25"/>
    <row r="32" spans="1:22" ht="17.25" customHeight="1" x14ac:dyDescent="0.25">
      <c r="A32" s="69" t="s">
        <v>54</v>
      </c>
      <c r="B32" s="69"/>
      <c r="C32" s="69"/>
      <c r="D32" s="69"/>
      <c r="E32" s="51">
        <f>SUM(E22,E30)</f>
        <v>80</v>
      </c>
      <c r="F32" s="20"/>
      <c r="G32" s="7">
        <f>SUM(G22,G30)</f>
        <v>3080018.9875499997</v>
      </c>
      <c r="H32" s="20"/>
      <c r="I32" s="20">
        <f>SUM(I9:I21)</f>
        <v>1109020</v>
      </c>
      <c r="J32" s="20"/>
      <c r="K32" s="20">
        <f>SUM(K22,K30)</f>
        <v>2771936</v>
      </c>
      <c r="L32" s="20"/>
      <c r="M32" s="20">
        <f>SUM(M9:M29)</f>
        <v>2707080</v>
      </c>
      <c r="N32" s="20"/>
      <c r="O32" s="24">
        <f>SUM(O22,O30)</f>
        <v>2162715.9226299999</v>
      </c>
      <c r="P32" s="11"/>
      <c r="Q32" s="11"/>
      <c r="R32" s="9"/>
    </row>
    <row r="33" spans="4:16" ht="21" customHeight="1" x14ac:dyDescent="0.25"/>
    <row r="34" spans="4:16" ht="17.25" customHeight="1" x14ac:dyDescent="0.25">
      <c r="G34" s="19"/>
      <c r="I34" s="19"/>
      <c r="J34" s="19"/>
      <c r="K34" s="19"/>
      <c r="L34" s="19"/>
    </row>
    <row r="35" spans="4:16" ht="17.25" customHeight="1" x14ac:dyDescent="0.25">
      <c r="G35" s="25"/>
      <c r="I35" s="19"/>
      <c r="J35" s="19"/>
      <c r="K35" s="19"/>
      <c r="O35" s="29"/>
      <c r="P35" s="29"/>
    </row>
    <row r="36" spans="4:16" ht="17.25" customHeight="1" x14ac:dyDescent="0.25">
      <c r="D36" s="26"/>
      <c r="E36" s="25"/>
      <c r="F36" s="25"/>
      <c r="G36" s="25"/>
      <c r="I36" s="19"/>
      <c r="J36" s="25"/>
      <c r="K36" s="25"/>
      <c r="L36" s="25"/>
      <c r="M36" s="25"/>
      <c r="N36" s="25"/>
      <c r="O36" s="30"/>
      <c r="P36" s="31"/>
    </row>
    <row r="37" spans="4:16" ht="17.25" customHeight="1" x14ac:dyDescent="0.25">
      <c r="I37" s="19"/>
      <c r="K37" s="19"/>
      <c r="L37" s="19"/>
    </row>
    <row r="38" spans="4:16" ht="17.25" customHeight="1" x14ac:dyDescent="0.25">
      <c r="I38" s="19"/>
      <c r="K38" s="19"/>
      <c r="L38" s="19"/>
    </row>
    <row r="39" spans="4:16" ht="17.25" customHeight="1" x14ac:dyDescent="0.25">
      <c r="I39" s="19"/>
      <c r="K39" s="19"/>
      <c r="L39" s="19"/>
    </row>
    <row r="40" spans="4:16" x14ac:dyDescent="0.25">
      <c r="I40" s="19"/>
      <c r="K40" s="19"/>
      <c r="L40" s="19"/>
    </row>
    <row r="41" spans="4:16" x14ac:dyDescent="0.25">
      <c r="I41" s="19"/>
      <c r="K41" s="19"/>
      <c r="L41" s="19"/>
    </row>
    <row r="42" spans="4:16" x14ac:dyDescent="0.25">
      <c r="K42" s="19"/>
      <c r="L42" s="19"/>
    </row>
    <row r="43" spans="4:16" x14ac:dyDescent="0.25">
      <c r="K43" s="19"/>
      <c r="L43" s="19"/>
    </row>
    <row r="44" spans="4:16" x14ac:dyDescent="0.25">
      <c r="J44" s="19"/>
      <c r="K44" s="19"/>
      <c r="L44" s="19"/>
    </row>
    <row r="45" spans="4:16" x14ac:dyDescent="0.25">
      <c r="J45" s="19"/>
      <c r="K45" s="19"/>
      <c r="L45" s="19"/>
    </row>
    <row r="46" spans="4:16" x14ac:dyDescent="0.25">
      <c r="J46" s="19"/>
      <c r="K46" s="19"/>
      <c r="L46" s="19"/>
    </row>
    <row r="47" spans="4:16" x14ac:dyDescent="0.25">
      <c r="J47" s="19"/>
      <c r="K47" s="19"/>
      <c r="L47" s="19"/>
    </row>
    <row r="48" spans="4:16" x14ac:dyDescent="0.25">
      <c r="J48" s="19"/>
      <c r="K48" s="19"/>
      <c r="L48" s="19"/>
    </row>
    <row r="49" spans="4:14" ht="18.75" x14ac:dyDescent="0.25">
      <c r="D49" s="43"/>
      <c r="E49" s="44"/>
      <c r="F49" s="2"/>
      <c r="G49" s="2"/>
      <c r="H49" s="2"/>
      <c r="I49" s="2"/>
      <c r="J49" s="19"/>
      <c r="K49" s="19"/>
      <c r="L49" s="19"/>
    </row>
    <row r="50" spans="4:14" x14ac:dyDescent="0.25">
      <c r="F50" s="28"/>
      <c r="G50" s="28"/>
      <c r="H50" s="28"/>
      <c r="I50" s="28"/>
      <c r="J50" s="19"/>
      <c r="K50" s="19"/>
      <c r="L50" s="19"/>
    </row>
    <row r="51" spans="4:14" x14ac:dyDescent="0.25">
      <c r="F51" s="28"/>
      <c r="G51" s="28"/>
      <c r="H51" s="28"/>
      <c r="I51" s="28"/>
      <c r="J51" s="19"/>
      <c r="K51" s="19"/>
      <c r="L51" s="19"/>
    </row>
    <row r="52" spans="4:14" x14ac:dyDescent="0.25">
      <c r="J52" s="19"/>
      <c r="L52" s="19"/>
    </row>
    <row r="53" spans="4:14" x14ac:dyDescent="0.25">
      <c r="D53" s="45"/>
      <c r="E53" s="42"/>
      <c r="F53" s="27"/>
      <c r="G53" s="27"/>
      <c r="H53" s="19"/>
      <c r="I53" s="19"/>
      <c r="J53" s="19"/>
      <c r="K53" s="19"/>
      <c r="L53" s="19"/>
    </row>
    <row r="54" spans="4:14" x14ac:dyDescent="0.25">
      <c r="D54" s="45"/>
      <c r="E54" s="42"/>
      <c r="F54" s="27"/>
      <c r="G54" s="27"/>
      <c r="H54" s="19"/>
      <c r="I54" s="19"/>
      <c r="J54" s="19"/>
      <c r="K54" s="19"/>
      <c r="L54" s="19"/>
    </row>
    <row r="55" spans="4:14" x14ac:dyDescent="0.25">
      <c r="D55" s="45"/>
      <c r="E55" s="42"/>
      <c r="F55" s="27"/>
      <c r="G55" s="27"/>
      <c r="H55" s="19"/>
      <c r="I55" s="19"/>
      <c r="J55" s="19"/>
      <c r="K55" s="19"/>
      <c r="L55" s="19"/>
    </row>
    <row r="56" spans="4:14" x14ac:dyDescent="0.25">
      <c r="D56" s="45"/>
      <c r="E56" s="42"/>
      <c r="F56" s="27"/>
      <c r="G56" s="27"/>
      <c r="H56" s="19"/>
      <c r="I56" s="19"/>
      <c r="J56" s="19"/>
      <c r="K56" s="19"/>
      <c r="L56" s="19"/>
      <c r="N56" s="19"/>
    </row>
    <row r="57" spans="4:14" x14ac:dyDescent="0.25">
      <c r="D57" s="45"/>
      <c r="E57" s="42"/>
      <c r="F57" s="27"/>
      <c r="G57" s="27"/>
      <c r="H57" s="19"/>
      <c r="I57" s="19"/>
      <c r="J57" s="19"/>
      <c r="K57" s="19"/>
      <c r="L57" s="19"/>
    </row>
    <row r="58" spans="4:14" x14ac:dyDescent="0.25">
      <c r="D58" s="45"/>
      <c r="E58" s="42"/>
      <c r="F58" s="27"/>
      <c r="G58" s="27"/>
      <c r="H58" s="19"/>
      <c r="I58" s="19"/>
      <c r="K58" s="19"/>
    </row>
    <row r="59" spans="4:14" x14ac:dyDescent="0.25">
      <c r="D59" s="45"/>
      <c r="E59" s="42"/>
      <c r="F59" s="27"/>
      <c r="G59" s="27"/>
      <c r="H59" s="19"/>
      <c r="I59" s="19"/>
      <c r="K59" s="19"/>
    </row>
    <row r="60" spans="4:14" x14ac:dyDescent="0.25">
      <c r="D60" s="45"/>
      <c r="E60" s="42"/>
      <c r="F60" s="27"/>
      <c r="G60" s="27"/>
      <c r="H60" s="19"/>
      <c r="I60" s="19"/>
      <c r="K60" s="19"/>
    </row>
    <row r="61" spans="4:14" x14ac:dyDescent="0.25">
      <c r="D61" s="45"/>
      <c r="E61" s="42"/>
      <c r="F61" s="27"/>
      <c r="G61" s="27"/>
      <c r="H61" s="19"/>
      <c r="I61" s="19"/>
      <c r="K61" s="19"/>
    </row>
    <row r="62" spans="4:14" x14ac:dyDescent="0.25">
      <c r="D62" s="45"/>
      <c r="E62" s="42"/>
      <c r="F62" s="27"/>
      <c r="G62" s="27"/>
      <c r="H62" s="19"/>
      <c r="I62" s="19"/>
      <c r="K62" s="19"/>
    </row>
    <row r="63" spans="4:14" x14ac:dyDescent="0.25">
      <c r="D63" s="45"/>
      <c r="E63" s="42"/>
      <c r="F63" s="27"/>
      <c r="G63" s="27"/>
      <c r="H63" s="19"/>
      <c r="I63" s="19"/>
      <c r="K63" s="19"/>
    </row>
    <row r="64" spans="4:14" x14ac:dyDescent="0.25">
      <c r="D64" s="45"/>
      <c r="E64" s="42"/>
      <c r="F64" s="27"/>
      <c r="G64" s="27"/>
      <c r="H64" s="19"/>
      <c r="I64" s="19"/>
      <c r="K64" s="19"/>
    </row>
    <row r="65" spans="4:13" x14ac:dyDescent="0.25">
      <c r="D65" s="45"/>
      <c r="E65" s="42"/>
      <c r="F65" s="27"/>
      <c r="G65" s="27"/>
      <c r="H65" s="19"/>
      <c r="I65" s="19"/>
      <c r="K65" s="19"/>
    </row>
    <row r="66" spans="4:13" x14ac:dyDescent="0.25">
      <c r="D66" s="45"/>
      <c r="E66" s="42"/>
      <c r="F66" s="27"/>
      <c r="G66" s="27"/>
      <c r="H66" s="19"/>
      <c r="I66" s="19"/>
      <c r="K66" s="19"/>
    </row>
    <row r="67" spans="4:13" x14ac:dyDescent="0.25">
      <c r="D67" s="45"/>
      <c r="E67" s="42"/>
      <c r="F67" s="27"/>
      <c r="G67" s="27"/>
      <c r="H67" s="19"/>
      <c r="I67" s="19"/>
      <c r="K67" s="19"/>
    </row>
    <row r="68" spans="4:13" x14ac:dyDescent="0.25">
      <c r="D68" s="45"/>
      <c r="E68" s="46"/>
      <c r="F68" s="27"/>
      <c r="G68" s="27"/>
      <c r="H68" s="19"/>
      <c r="I68" s="19"/>
      <c r="K68" s="19"/>
    </row>
    <row r="69" spans="4:13" x14ac:dyDescent="0.25">
      <c r="D69" s="45"/>
      <c r="E69" s="46"/>
      <c r="F69" s="27"/>
      <c r="G69" s="27"/>
      <c r="H69" s="19"/>
      <c r="I69" s="19"/>
      <c r="K69" s="19"/>
    </row>
    <row r="70" spans="4:13" x14ac:dyDescent="0.25">
      <c r="D70" s="45"/>
      <c r="E70" s="46"/>
      <c r="F70" s="27"/>
      <c r="G70" s="27"/>
      <c r="H70" s="19"/>
      <c r="I70" s="19"/>
      <c r="K70" s="19"/>
    </row>
    <row r="71" spans="4:13" x14ac:dyDescent="0.25">
      <c r="D71" s="45"/>
      <c r="E71" s="46"/>
      <c r="F71" s="27"/>
      <c r="G71" s="27"/>
      <c r="H71" s="19"/>
      <c r="I71" s="19"/>
      <c r="K71" s="19"/>
    </row>
    <row r="72" spans="4:13" x14ac:dyDescent="0.25">
      <c r="D72" s="45"/>
      <c r="E72" s="46"/>
      <c r="F72" s="27"/>
      <c r="G72" s="27"/>
      <c r="H72" s="19"/>
      <c r="I72" s="19"/>
      <c r="K72" s="19"/>
    </row>
    <row r="73" spans="4:13" x14ac:dyDescent="0.25">
      <c r="D73" s="45"/>
      <c r="F73" s="27"/>
      <c r="G73" s="27"/>
      <c r="H73" s="19"/>
      <c r="I73" s="19"/>
      <c r="K73" s="19"/>
    </row>
    <row r="74" spans="4:13" x14ac:dyDescent="0.25">
      <c r="D74" s="45"/>
      <c r="K74" s="19"/>
    </row>
    <row r="75" spans="4:13" x14ac:dyDescent="0.25">
      <c r="D75" s="45"/>
      <c r="K75" s="19"/>
    </row>
    <row r="76" spans="4:13" x14ac:dyDescent="0.25">
      <c r="D76" s="45"/>
      <c r="K76" s="19"/>
    </row>
    <row r="77" spans="4:13" x14ac:dyDescent="0.25">
      <c r="K77" s="19"/>
    </row>
    <row r="78" spans="4:13" x14ac:dyDescent="0.25">
      <c r="K78" s="19"/>
    </row>
    <row r="80" spans="4:13" x14ac:dyDescent="0.25">
      <c r="M80" s="19"/>
    </row>
    <row r="94" spans="15:17" x14ac:dyDescent="0.25">
      <c r="O94" s="19"/>
      <c r="Q94" s="19"/>
    </row>
  </sheetData>
  <mergeCells count="18">
    <mergeCell ref="E3:R3"/>
    <mergeCell ref="A30:D30"/>
    <mergeCell ref="A32:D32"/>
    <mergeCell ref="A1:D1"/>
    <mergeCell ref="A22:D22"/>
    <mergeCell ref="A8:D8"/>
    <mergeCell ref="A24:D24"/>
    <mergeCell ref="B5:D6"/>
    <mergeCell ref="B7:D7"/>
    <mergeCell ref="P5:R6"/>
    <mergeCell ref="E5:E6"/>
    <mergeCell ref="O5:O6"/>
    <mergeCell ref="F6:G6"/>
    <mergeCell ref="H6:I6"/>
    <mergeCell ref="F5:M5"/>
    <mergeCell ref="N5:N6"/>
    <mergeCell ref="L6:M6"/>
    <mergeCell ref="J6:K6"/>
  </mergeCells>
  <phoneticPr fontId="4" type="noConversion"/>
  <conditionalFormatting sqref="E9:E10">
    <cfRule type="expression" dxfId="5" priority="12">
      <formula>_xludf.MIN($P$4:$BG$4)=E9</formula>
    </cfRule>
  </conditionalFormatting>
  <conditionalFormatting sqref="E53:E54">
    <cfRule type="expression" dxfId="4" priority="11">
      <formula>_xludf.MIN($P$4:$BG$4)=E53</formula>
    </cfRule>
  </conditionalFormatting>
  <conditionalFormatting sqref="F10:F21 F25:F29">
    <cfRule type="expression" priority="17">
      <formula>MIN($F$9:$M$29)</formula>
    </cfRule>
    <cfRule type="expression" dxfId="3" priority="18">
      <formula>F=MIN($F$9:$F$29)</formula>
    </cfRule>
  </conditionalFormatting>
  <conditionalFormatting sqref="F10:M21 F25:M29">
    <cfRule type="expression" dxfId="2" priority="23">
      <formula>$F$9:$M$29=MIN($F$9:$M$29)</formula>
    </cfRule>
  </conditionalFormatting>
  <conditionalFormatting sqref="I18">
    <cfRule type="expression" dxfId="1" priority="13">
      <formula>9=MIN($F$9,$H$9,$J$9,$L$9)</formula>
    </cfRule>
  </conditionalFormatting>
  <pageMargins left="0.7" right="0.7" top="0.75" bottom="0.75" header="0.3" footer="0.3"/>
  <pageSetup paperSize="9" scale="3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8EEB5-CF55-4662-AB83-AE77A1F46CB0}">
  <dimension ref="A1:U49"/>
  <sheetViews>
    <sheetView zoomScale="85" zoomScaleNormal="85" workbookViewId="0">
      <selection activeCell="K15" sqref="K15:K19"/>
    </sheetView>
  </sheetViews>
  <sheetFormatPr defaultRowHeight="15" x14ac:dyDescent="0.25"/>
  <cols>
    <col min="1" max="1" width="53" customWidth="1"/>
    <col min="8" max="8" width="15.5703125" customWidth="1"/>
    <col min="11" max="14" width="20.7109375" customWidth="1"/>
    <col min="18" max="18" width="9" customWidth="1"/>
  </cols>
  <sheetData>
    <row r="1" spans="1:11" ht="24.75" customHeight="1" x14ac:dyDescent="0.25">
      <c r="A1" s="18" t="s">
        <v>24</v>
      </c>
      <c r="B1" s="15">
        <v>10</v>
      </c>
      <c r="D1" s="3">
        <v>235.98</v>
      </c>
      <c r="F1">
        <f>D1*B1</f>
        <v>2359.7999999999997</v>
      </c>
      <c r="H1">
        <f>D1*88.65</f>
        <v>20919.627</v>
      </c>
      <c r="J1">
        <f t="shared" ref="J1:J9" si="0">F1*88.65</f>
        <v>209196.27</v>
      </c>
      <c r="K1" s="48">
        <f>H1*(1+22/100)</f>
        <v>25521.944940000001</v>
      </c>
    </row>
    <row r="2" spans="1:11" ht="24.75" customHeight="1" x14ac:dyDescent="0.25">
      <c r="A2" s="18" t="s">
        <v>25</v>
      </c>
      <c r="B2" s="15">
        <v>10</v>
      </c>
      <c r="D2" s="3">
        <v>304.38</v>
      </c>
      <c r="F2">
        <f t="shared" ref="F2:F19" si="1">D2*B2</f>
        <v>3043.8</v>
      </c>
      <c r="H2">
        <f t="shared" ref="H2:H19" si="2">D2*88.65</f>
        <v>26983.287</v>
      </c>
      <c r="J2">
        <f t="shared" si="0"/>
        <v>269832.87000000005</v>
      </c>
      <c r="K2" s="48">
        <f t="shared" ref="K2:K19" si="3">H2*(1+22/100)</f>
        <v>32919.610139999997</v>
      </c>
    </row>
    <row r="3" spans="1:11" ht="24.75" customHeight="1" x14ac:dyDescent="0.25">
      <c r="A3" s="18" t="s">
        <v>26</v>
      </c>
      <c r="B3" s="15">
        <v>3</v>
      </c>
      <c r="D3" s="3">
        <v>174.4</v>
      </c>
      <c r="F3">
        <f t="shared" si="1"/>
        <v>523.20000000000005</v>
      </c>
      <c r="H3">
        <f t="shared" si="2"/>
        <v>15460.560000000001</v>
      </c>
      <c r="J3">
        <f t="shared" si="0"/>
        <v>46381.680000000008</v>
      </c>
      <c r="K3" s="48">
        <f t="shared" si="3"/>
        <v>18861.8832</v>
      </c>
    </row>
    <row r="4" spans="1:11" ht="24.75" customHeight="1" x14ac:dyDescent="0.25">
      <c r="A4" s="18" t="s">
        <v>27</v>
      </c>
      <c r="B4" s="15">
        <v>3</v>
      </c>
      <c r="D4" s="25">
        <v>104.65</v>
      </c>
      <c r="F4">
        <f t="shared" si="1"/>
        <v>313.95000000000005</v>
      </c>
      <c r="H4">
        <f t="shared" si="2"/>
        <v>9277.2225000000017</v>
      </c>
      <c r="J4">
        <f t="shared" si="0"/>
        <v>27831.667500000007</v>
      </c>
      <c r="K4" s="48">
        <f t="shared" si="3"/>
        <v>11318.211450000003</v>
      </c>
    </row>
    <row r="5" spans="1:11" ht="24.75" customHeight="1" x14ac:dyDescent="0.25">
      <c r="A5" s="18" t="s">
        <v>28</v>
      </c>
      <c r="B5" s="15">
        <v>3</v>
      </c>
      <c r="D5" s="3">
        <v>332.94</v>
      </c>
      <c r="F5">
        <f t="shared" si="1"/>
        <v>998.81999999999994</v>
      </c>
      <c r="H5">
        <f t="shared" si="2"/>
        <v>29515.131000000001</v>
      </c>
      <c r="J5">
        <f t="shared" si="0"/>
        <v>88545.392999999996</v>
      </c>
      <c r="K5" s="48">
        <f t="shared" si="3"/>
        <v>36008.459820000004</v>
      </c>
    </row>
    <row r="6" spans="1:11" ht="24.75" customHeight="1" x14ac:dyDescent="0.25">
      <c r="A6" s="18" t="s">
        <v>29</v>
      </c>
      <c r="B6" s="15">
        <v>10</v>
      </c>
      <c r="D6" s="3">
        <v>181.19</v>
      </c>
      <c r="F6">
        <f t="shared" si="1"/>
        <v>1811.9</v>
      </c>
      <c r="H6">
        <f t="shared" si="2"/>
        <v>16062.4935</v>
      </c>
      <c r="J6">
        <f t="shared" si="0"/>
        <v>160624.93500000003</v>
      </c>
      <c r="K6" s="48">
        <f t="shared" si="3"/>
        <v>19596.24207</v>
      </c>
    </row>
    <row r="7" spans="1:11" ht="24.75" customHeight="1" x14ac:dyDescent="0.25">
      <c r="A7" s="18" t="s">
        <v>17</v>
      </c>
      <c r="B7" s="15">
        <v>5</v>
      </c>
      <c r="D7" s="3">
        <v>63.46</v>
      </c>
      <c r="F7">
        <f t="shared" si="1"/>
        <v>317.3</v>
      </c>
      <c r="H7">
        <f t="shared" si="2"/>
        <v>5625.7290000000003</v>
      </c>
      <c r="J7">
        <f t="shared" si="0"/>
        <v>28128.645000000004</v>
      </c>
      <c r="K7" s="48">
        <f t="shared" si="3"/>
        <v>6863.3893800000005</v>
      </c>
    </row>
    <row r="8" spans="1:11" ht="24.75" customHeight="1" x14ac:dyDescent="0.25">
      <c r="A8" s="18" t="s">
        <v>30</v>
      </c>
      <c r="B8" s="15">
        <v>5</v>
      </c>
      <c r="D8" s="3">
        <v>332.94</v>
      </c>
      <c r="F8">
        <f t="shared" si="1"/>
        <v>1664.7</v>
      </c>
      <c r="H8">
        <f t="shared" si="2"/>
        <v>29515.131000000001</v>
      </c>
      <c r="J8">
        <f t="shared" si="0"/>
        <v>147575.65500000003</v>
      </c>
      <c r="K8" s="48">
        <f t="shared" si="3"/>
        <v>36008.459820000004</v>
      </c>
    </row>
    <row r="9" spans="1:11" ht="24.75" customHeight="1" x14ac:dyDescent="0.25">
      <c r="A9" s="18" t="s">
        <v>18</v>
      </c>
      <c r="B9" s="15">
        <v>5</v>
      </c>
      <c r="D9" s="3">
        <v>627.79999999999995</v>
      </c>
      <c r="F9">
        <f t="shared" si="1"/>
        <v>3139</v>
      </c>
      <c r="H9">
        <f t="shared" si="2"/>
        <v>55654.47</v>
      </c>
      <c r="J9">
        <f t="shared" si="0"/>
        <v>278272.35000000003</v>
      </c>
      <c r="K9" s="48">
        <f t="shared" si="3"/>
        <v>67898.453399999999</v>
      </c>
    </row>
    <row r="10" spans="1:11" ht="24.75" customHeight="1" x14ac:dyDescent="0.25">
      <c r="D10" s="3"/>
      <c r="H10">
        <f t="shared" si="2"/>
        <v>0</v>
      </c>
      <c r="K10" s="48">
        <f t="shared" si="3"/>
        <v>0</v>
      </c>
    </row>
    <row r="11" spans="1:11" ht="24.75" customHeight="1" x14ac:dyDescent="0.25">
      <c r="A11" s="18" t="s">
        <v>31</v>
      </c>
      <c r="B11" s="15">
        <v>3</v>
      </c>
      <c r="D11" s="3">
        <v>84.54</v>
      </c>
      <c r="F11">
        <f t="shared" si="1"/>
        <v>253.62</v>
      </c>
      <c r="H11">
        <f t="shared" si="2"/>
        <v>7494.4710000000014</v>
      </c>
      <c r="J11">
        <f t="shared" ref="J11:J19" si="4">F11*88.65</f>
        <v>22483.413</v>
      </c>
      <c r="K11" s="48">
        <f t="shared" si="3"/>
        <v>9143.2546200000015</v>
      </c>
    </row>
    <row r="12" spans="1:11" ht="24.75" customHeight="1" x14ac:dyDescent="0.25">
      <c r="A12" s="18" t="s">
        <v>32</v>
      </c>
      <c r="B12" s="15">
        <v>3</v>
      </c>
      <c r="D12" s="3">
        <v>5.88</v>
      </c>
      <c r="F12">
        <f t="shared" si="1"/>
        <v>17.64</v>
      </c>
      <c r="H12">
        <f t="shared" si="2"/>
        <v>521.26200000000006</v>
      </c>
      <c r="J12">
        <f t="shared" si="4"/>
        <v>1563.7860000000001</v>
      </c>
      <c r="K12" s="48">
        <f t="shared" si="3"/>
        <v>635.93964000000005</v>
      </c>
    </row>
    <row r="13" spans="1:11" ht="24.75" customHeight="1" x14ac:dyDescent="0.25">
      <c r="A13" s="18" t="s">
        <v>33</v>
      </c>
      <c r="B13" s="15">
        <v>3</v>
      </c>
      <c r="D13" s="3">
        <v>91.25</v>
      </c>
      <c r="F13">
        <f t="shared" si="1"/>
        <v>273.75</v>
      </c>
      <c r="H13">
        <f t="shared" si="2"/>
        <v>8089.3125000000009</v>
      </c>
      <c r="J13">
        <f t="shared" si="4"/>
        <v>24267.9375</v>
      </c>
      <c r="K13" s="48">
        <f t="shared" si="3"/>
        <v>9868.9612500000003</v>
      </c>
    </row>
    <row r="14" spans="1:11" ht="24.75" customHeight="1" x14ac:dyDescent="0.25">
      <c r="A14" s="18" t="s">
        <v>34</v>
      </c>
      <c r="B14" s="15">
        <v>3</v>
      </c>
      <c r="D14" s="3">
        <v>40.6</v>
      </c>
      <c r="F14">
        <f t="shared" si="1"/>
        <v>121.80000000000001</v>
      </c>
      <c r="H14">
        <f t="shared" si="2"/>
        <v>3599.1900000000005</v>
      </c>
      <c r="J14">
        <f t="shared" si="4"/>
        <v>10797.570000000002</v>
      </c>
      <c r="K14" s="48">
        <f t="shared" si="3"/>
        <v>4391.0118000000002</v>
      </c>
    </row>
    <row r="15" spans="1:11" ht="24.75" customHeight="1" x14ac:dyDescent="0.25">
      <c r="A15" s="18" t="s">
        <v>19</v>
      </c>
      <c r="B15" s="42">
        <v>3</v>
      </c>
      <c r="D15" s="3">
        <v>77.31</v>
      </c>
      <c r="F15">
        <f t="shared" si="1"/>
        <v>231.93</v>
      </c>
      <c r="H15">
        <f t="shared" si="2"/>
        <v>6853.531500000001</v>
      </c>
      <c r="J15">
        <f t="shared" si="4"/>
        <v>20560.594500000003</v>
      </c>
      <c r="K15" s="48">
        <f t="shared" si="3"/>
        <v>8361.308430000001</v>
      </c>
    </row>
    <row r="16" spans="1:11" ht="24.75" customHeight="1" x14ac:dyDescent="0.25">
      <c r="A16" s="18" t="s">
        <v>20</v>
      </c>
      <c r="B16" s="42">
        <v>3</v>
      </c>
      <c r="D16" s="3">
        <v>660.03</v>
      </c>
      <c r="F16">
        <f t="shared" si="1"/>
        <v>1980.09</v>
      </c>
      <c r="H16">
        <f t="shared" si="2"/>
        <v>58511.659500000002</v>
      </c>
      <c r="J16">
        <f t="shared" si="4"/>
        <v>175534.9785</v>
      </c>
      <c r="K16" s="48">
        <f t="shared" si="3"/>
        <v>71384.224589999998</v>
      </c>
    </row>
    <row r="17" spans="1:21" ht="30" x14ac:dyDescent="0.25">
      <c r="A17" s="18" t="s">
        <v>20</v>
      </c>
      <c r="B17" s="42">
        <v>3</v>
      </c>
      <c r="D17" s="3">
        <v>742.37</v>
      </c>
      <c r="F17">
        <f t="shared" si="1"/>
        <v>2227.11</v>
      </c>
      <c r="H17">
        <f t="shared" si="2"/>
        <v>65811.1005</v>
      </c>
      <c r="J17">
        <f t="shared" si="4"/>
        <v>197433.30150000003</v>
      </c>
      <c r="K17" s="48">
        <f t="shared" si="3"/>
        <v>80289.542610000004</v>
      </c>
    </row>
    <row r="18" spans="1:21" ht="30" x14ac:dyDescent="0.25">
      <c r="A18" s="18" t="s">
        <v>20</v>
      </c>
      <c r="B18" s="42">
        <v>3</v>
      </c>
      <c r="D18" s="3">
        <v>1807.44</v>
      </c>
      <c r="F18">
        <f t="shared" si="1"/>
        <v>5422.32</v>
      </c>
      <c r="H18">
        <f t="shared" si="2"/>
        <v>160229.55600000001</v>
      </c>
      <c r="J18">
        <f t="shared" si="4"/>
        <v>480688.66800000001</v>
      </c>
      <c r="K18" s="48">
        <f t="shared" si="3"/>
        <v>195480.05832000001</v>
      </c>
    </row>
    <row r="19" spans="1:21" ht="30" x14ac:dyDescent="0.25">
      <c r="A19" s="32" t="s">
        <v>22</v>
      </c>
      <c r="B19" s="42">
        <v>2</v>
      </c>
      <c r="D19" s="3">
        <v>1888.81</v>
      </c>
      <c r="F19">
        <f t="shared" si="1"/>
        <v>3777.62</v>
      </c>
      <c r="H19">
        <f t="shared" si="2"/>
        <v>167443.00650000002</v>
      </c>
      <c r="J19">
        <f t="shared" si="4"/>
        <v>334886.01300000004</v>
      </c>
      <c r="K19" s="48">
        <f t="shared" si="3"/>
        <v>204280.46793000001</v>
      </c>
    </row>
    <row r="20" spans="1:21" x14ac:dyDescent="0.25">
      <c r="K20" s="14"/>
      <c r="L20" s="14"/>
      <c r="M20" s="14"/>
      <c r="N20" s="8"/>
      <c r="R20" s="14"/>
      <c r="T20" s="8"/>
      <c r="U20" s="8"/>
    </row>
    <row r="21" spans="1:21" x14ac:dyDescent="0.25">
      <c r="K21" s="40"/>
      <c r="L21" s="40"/>
      <c r="M21" s="41"/>
      <c r="N21" s="40"/>
      <c r="R21" s="40"/>
      <c r="T21" s="8"/>
      <c r="U21" s="8"/>
    </row>
    <row r="22" spans="1:21" x14ac:dyDescent="0.25">
      <c r="K22" s="40"/>
      <c r="L22" s="40"/>
      <c r="M22" s="40"/>
      <c r="N22" s="40"/>
      <c r="R22" s="40"/>
      <c r="T22" s="8"/>
      <c r="U22" s="8"/>
    </row>
    <row r="23" spans="1:21" x14ac:dyDescent="0.25">
      <c r="K23" s="40"/>
      <c r="L23" s="40"/>
      <c r="M23" s="40"/>
      <c r="N23" s="40"/>
      <c r="R23" s="40"/>
      <c r="T23" s="8"/>
      <c r="U23" s="8"/>
    </row>
    <row r="24" spans="1:21" x14ac:dyDescent="0.25">
      <c r="K24" s="40"/>
      <c r="L24" s="40"/>
      <c r="M24" s="40"/>
      <c r="N24" s="40"/>
      <c r="R24" s="40"/>
      <c r="T24" s="8"/>
      <c r="U24" s="8"/>
    </row>
    <row r="25" spans="1:21" x14ac:dyDescent="0.25">
      <c r="K25" s="40"/>
      <c r="L25" s="40"/>
      <c r="M25" s="40"/>
      <c r="N25" s="40"/>
      <c r="R25" s="40"/>
      <c r="T25" s="8"/>
      <c r="U25" s="8"/>
    </row>
    <row r="26" spans="1:21" x14ac:dyDescent="0.25">
      <c r="K26" s="40"/>
      <c r="L26" s="40"/>
      <c r="M26" s="40"/>
      <c r="N26" s="40"/>
      <c r="R26" s="40"/>
      <c r="T26" s="8"/>
      <c r="U26" s="8"/>
    </row>
    <row r="27" spans="1:21" x14ac:dyDescent="0.25">
      <c r="K27" s="40"/>
      <c r="L27" s="40"/>
      <c r="M27" s="40"/>
      <c r="N27" s="40"/>
      <c r="R27" s="40"/>
      <c r="T27" s="8"/>
      <c r="U27" s="8"/>
    </row>
    <row r="28" spans="1:21" x14ac:dyDescent="0.25">
      <c r="K28" s="40"/>
      <c r="L28" s="40"/>
      <c r="M28" s="40"/>
      <c r="N28" s="40"/>
      <c r="R28" s="40"/>
      <c r="T28" s="8"/>
      <c r="U28" s="8"/>
    </row>
    <row r="29" spans="1:21" x14ac:dyDescent="0.25">
      <c r="K29" s="40"/>
      <c r="L29" s="40"/>
      <c r="M29" s="40"/>
      <c r="N29" s="40"/>
      <c r="R29" s="40"/>
      <c r="T29" s="8"/>
      <c r="U29" s="8"/>
    </row>
    <row r="30" spans="1:21" x14ac:dyDescent="0.25">
      <c r="K30" s="40"/>
      <c r="L30" s="40"/>
      <c r="M30" s="40"/>
      <c r="N30" s="40"/>
      <c r="R30" s="40"/>
      <c r="T30" s="8"/>
      <c r="U30" s="8"/>
    </row>
    <row r="31" spans="1:21" x14ac:dyDescent="0.25">
      <c r="K31" s="40"/>
      <c r="L31" s="40"/>
      <c r="M31" s="40"/>
      <c r="N31" s="40"/>
      <c r="R31" s="40"/>
    </row>
    <row r="32" spans="1:21" x14ac:dyDescent="0.25">
      <c r="K32" s="40"/>
      <c r="L32" s="40"/>
      <c r="M32" s="40"/>
      <c r="N32" s="40"/>
      <c r="R32" s="40"/>
    </row>
    <row r="33" spans="11:21" ht="16.5" customHeight="1" x14ac:dyDescent="0.25">
      <c r="K33" s="40"/>
      <c r="L33" s="40"/>
      <c r="M33" s="40"/>
      <c r="N33" s="40"/>
      <c r="R33" s="40"/>
    </row>
    <row r="34" spans="11:21" ht="16.5" customHeight="1" x14ac:dyDescent="0.25">
      <c r="K34" s="40"/>
      <c r="L34" s="40"/>
      <c r="M34" s="40"/>
      <c r="N34" s="40"/>
      <c r="R34" s="40"/>
    </row>
    <row r="35" spans="11:21" ht="16.5" customHeight="1" x14ac:dyDescent="0.25">
      <c r="K35" s="40"/>
      <c r="L35" s="40"/>
      <c r="M35" s="40"/>
      <c r="N35" s="40"/>
      <c r="P35" s="8"/>
      <c r="Q35" s="8"/>
      <c r="R35" s="40"/>
      <c r="S35" s="8"/>
      <c r="T35" s="8"/>
      <c r="U35" s="8"/>
    </row>
    <row r="36" spans="11:21" ht="16.5" customHeight="1" x14ac:dyDescent="0.25">
      <c r="K36" s="40"/>
      <c r="L36" s="40"/>
      <c r="M36" s="40"/>
      <c r="N36" s="40"/>
      <c r="P36" s="8"/>
      <c r="Q36" s="8"/>
      <c r="R36" s="40"/>
      <c r="S36" s="8"/>
      <c r="T36" s="8"/>
      <c r="U36" s="8"/>
    </row>
    <row r="37" spans="11:21" ht="16.5" customHeight="1" x14ac:dyDescent="0.25">
      <c r="K37" s="40"/>
      <c r="L37" s="40"/>
      <c r="M37" s="40"/>
      <c r="N37" s="40"/>
      <c r="R37" s="40"/>
    </row>
    <row r="38" spans="11:21" ht="16.5" customHeight="1" x14ac:dyDescent="0.25">
      <c r="K38" s="40"/>
      <c r="L38" s="40"/>
      <c r="M38" s="40"/>
      <c r="N38" s="40"/>
      <c r="R38" s="40"/>
    </row>
    <row r="39" spans="11:21" ht="16.5" customHeight="1" x14ac:dyDescent="0.25">
      <c r="K39" s="40"/>
      <c r="L39" s="40"/>
      <c r="M39" s="40"/>
      <c r="N39" s="40"/>
      <c r="R39" s="40"/>
    </row>
    <row r="40" spans="11:21" ht="16.5" customHeight="1" x14ac:dyDescent="0.25">
      <c r="K40" s="40"/>
      <c r="L40" s="40"/>
      <c r="M40" s="40"/>
      <c r="N40" s="40"/>
      <c r="R40" s="40"/>
    </row>
    <row r="41" spans="11:21" ht="16.5" customHeight="1" x14ac:dyDescent="0.25">
      <c r="K41" s="40"/>
      <c r="L41" s="40"/>
      <c r="M41" s="40"/>
      <c r="N41" s="40"/>
      <c r="R41" s="40"/>
    </row>
    <row r="42" spans="11:21" ht="16.5" customHeight="1" x14ac:dyDescent="0.25">
      <c r="K42" s="40"/>
      <c r="L42" s="40"/>
      <c r="M42" s="40"/>
      <c r="N42" s="40"/>
      <c r="R42" s="40"/>
    </row>
    <row r="43" spans="11:21" ht="16.5" customHeight="1" x14ac:dyDescent="0.25">
      <c r="K43" s="40"/>
      <c r="L43" s="40"/>
      <c r="M43" s="40"/>
      <c r="N43" s="40"/>
      <c r="Q43" s="8"/>
      <c r="R43" s="40"/>
      <c r="S43" s="8"/>
      <c r="T43" s="8"/>
      <c r="U43" s="8"/>
    </row>
    <row r="44" spans="11:21" ht="16.5" customHeight="1" x14ac:dyDescent="0.25"/>
    <row r="45" spans="11:21" ht="16.5" customHeight="1" x14ac:dyDescent="0.25">
      <c r="K45" s="8"/>
      <c r="L45" s="8"/>
      <c r="M45" s="8"/>
      <c r="N45" s="8"/>
      <c r="P45" s="8"/>
      <c r="Q45" s="8"/>
      <c r="R45" s="8"/>
      <c r="S45" s="8"/>
      <c r="T45" s="8"/>
      <c r="U45" s="8"/>
    </row>
    <row r="46" spans="11:21" ht="16.5" customHeight="1" x14ac:dyDescent="0.25">
      <c r="K46" s="14"/>
    </row>
    <row r="47" spans="11:21" ht="16.5" customHeight="1" x14ac:dyDescent="0.25">
      <c r="K47" s="14"/>
    </row>
    <row r="48" spans="11:21" ht="16.5" customHeight="1" x14ac:dyDescent="0.25">
      <c r="K48" s="14"/>
    </row>
    <row r="49" spans="11:11" ht="16.5" customHeight="1" x14ac:dyDescent="0.25">
      <c r="K49" s="14"/>
    </row>
  </sheetData>
  <conditionalFormatting sqref="B1:B2">
    <cfRule type="expression" dxfId="0" priority="1">
      <formula>_xludf.MIN($V$4:$BM$4)=B1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ПК</dc:creator>
  <cp:lastModifiedBy>Нечухаев Владислав Григорьевич</cp:lastModifiedBy>
  <cp:lastPrinted>2025-02-13T09:02:34Z</cp:lastPrinted>
  <dcterms:created xsi:type="dcterms:W3CDTF">2023-12-20T07:30:33Z</dcterms:created>
  <dcterms:modified xsi:type="dcterms:W3CDTF">2026-06-30T06:55:31Z</dcterms:modified>
</cp:coreProperties>
</file>