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оловьёв С.Г\1 Закупочная документация\2026\0МП26\БВК\Карелия\"/>
    </mc:Choice>
  </mc:AlternateContent>
  <bookViews>
    <workbookView xWindow="0" yWindow="0" windowWidth="28800" windowHeight="11535"/>
  </bookViews>
  <sheets>
    <sheet name="МЦ" sheetId="1" r:id="rId1"/>
  </sheets>
  <definedNames>
    <definedName name="_xlnm.Print_Area" localSheetId="0">МЦ!$A$1:$L$50</definedName>
  </definedNames>
  <calcPr calcId="162913"/>
</workbook>
</file>

<file path=xl/calcChain.xml><?xml version="1.0" encoding="utf-8"?>
<calcChain xmlns="http://schemas.openxmlformats.org/spreadsheetml/2006/main">
  <c r="L9" i="1" l="1"/>
  <c r="H27" i="1" l="1"/>
  <c r="L24" i="1"/>
  <c r="L25" i="1"/>
  <c r="L26" i="1"/>
  <c r="L23" i="1"/>
  <c r="L21" i="1"/>
  <c r="L22" i="1" s="1"/>
  <c r="L20" i="1"/>
  <c r="H22" i="1"/>
  <c r="H28" i="1" s="1"/>
  <c r="H29" i="1" s="1"/>
  <c r="H30" i="1" s="1"/>
  <c r="L10" i="1"/>
  <c r="L11" i="1" s="1"/>
  <c r="L12" i="1"/>
  <c r="L16" i="1" s="1"/>
  <c r="L13" i="1"/>
  <c r="L14" i="1"/>
  <c r="L15" i="1"/>
  <c r="J10" i="1"/>
  <c r="J12" i="1"/>
  <c r="J13" i="1"/>
  <c r="J14" i="1"/>
  <c r="J15" i="1"/>
  <c r="J9" i="1"/>
  <c r="I10" i="1"/>
  <c r="I12" i="1"/>
  <c r="I13" i="1"/>
  <c r="I14" i="1"/>
  <c r="I15" i="1"/>
  <c r="I9" i="1"/>
  <c r="H16" i="1"/>
  <c r="H17" i="1" s="1"/>
  <c r="H18" i="1" s="1"/>
  <c r="H11" i="1"/>
  <c r="L27" i="1" l="1"/>
  <c r="G16" i="1" l="1"/>
  <c r="F27" i="1"/>
  <c r="G27" i="1" l="1"/>
  <c r="J26" i="1"/>
  <c r="K26" i="1" s="1"/>
  <c r="I26" i="1"/>
  <c r="J25" i="1"/>
  <c r="K25" i="1" s="1"/>
  <c r="I25" i="1"/>
  <c r="J24" i="1"/>
  <c r="K24" i="1" s="1"/>
  <c r="I24" i="1"/>
  <c r="J23" i="1"/>
  <c r="K23" i="1" s="1"/>
  <c r="I23" i="1"/>
  <c r="G22" i="1"/>
  <c r="F22" i="1"/>
  <c r="F28" i="1" s="1"/>
  <c r="J21" i="1"/>
  <c r="I21" i="1"/>
  <c r="J20" i="1"/>
  <c r="I20" i="1"/>
  <c r="L28" i="1" l="1"/>
  <c r="L29" i="1" s="1"/>
  <c r="F29" i="1"/>
  <c r="G28" i="1"/>
  <c r="G29" i="1" s="1"/>
  <c r="I27" i="1"/>
  <c r="I22" i="1"/>
  <c r="K21" i="1"/>
  <c r="K20" i="1"/>
  <c r="J27" i="1"/>
  <c r="J22" i="1"/>
  <c r="K22" i="1" s="1"/>
  <c r="K29" i="1"/>
  <c r="G11" i="1"/>
  <c r="F16" i="1"/>
  <c r="F11" i="1"/>
  <c r="J11" i="1" s="1"/>
  <c r="J16" i="1" l="1"/>
  <c r="I16" i="1"/>
  <c r="I11" i="1"/>
  <c r="G17" i="1"/>
  <c r="F17" i="1"/>
  <c r="K27" i="1"/>
  <c r="K14" i="1"/>
  <c r="L17" i="1" l="1"/>
  <c r="L18" i="1" s="1"/>
  <c r="L30" i="1" s="1"/>
  <c r="J17" i="1"/>
  <c r="K17" i="1" s="1"/>
  <c r="F18" i="1"/>
  <c r="I17" i="1"/>
  <c r="G18" i="1"/>
  <c r="K15" i="1"/>
  <c r="K12" i="1"/>
  <c r="K11" i="1"/>
  <c r="K13" i="1"/>
  <c r="J18" i="1" l="1"/>
  <c r="F30" i="1"/>
  <c r="I18" i="1"/>
  <c r="G30" i="1"/>
  <c r="K16" i="1"/>
  <c r="K10" i="1"/>
  <c r="J30" i="1" l="1"/>
  <c r="K18" i="1"/>
  <c r="K30" i="1" s="1"/>
  <c r="K9" i="1"/>
  <c r="I29" i="1" l="1"/>
  <c r="I30" i="1" s="1"/>
</calcChain>
</file>

<file path=xl/sharedStrings.xml><?xml version="1.0" encoding="utf-8"?>
<sst xmlns="http://schemas.openxmlformats.org/spreadsheetml/2006/main" count="70" uniqueCount="50">
  <si>
    <t>№ п/п</t>
  </si>
  <si>
    <t>ед.измер.</t>
  </si>
  <si>
    <t>Кол-во</t>
  </si>
  <si>
    <t>Коэффициент вариации</t>
  </si>
  <si>
    <t>Наименование товара</t>
  </si>
  <si>
    <t>Количество источников ценовой информации</t>
  </si>
  <si>
    <t>Цены поставщиков за единицу товара, рублей</t>
  </si>
  <si>
    <t>Источник №1</t>
  </si>
  <si>
    <t>Источник №2</t>
  </si>
  <si>
    <t>Источник №3</t>
  </si>
  <si>
    <t>Номер источника ценовой информации</t>
  </si>
  <si>
    <t>Реквизиты коммерческого предложения (дата, исх номер)/ ссылка на страницу с ценовой информацией</t>
  </si>
  <si>
    <t>№1</t>
  </si>
  <si>
    <t>№2</t>
  </si>
  <si>
    <t>№3</t>
  </si>
  <si>
    <t>средняя НМЦ за единицу товара, руб.</t>
  </si>
  <si>
    <r>
      <rPr>
        <b/>
        <sz val="11"/>
        <color indexed="8"/>
        <rFont val="Times New Roman"/>
        <family val="1"/>
        <charset val="204"/>
      </rPr>
      <t>Таблица для расчета начальной (максимальной) цены договора на оказание услуг методом сопоставимых рыночных цен (анализа рынка)</t>
    </r>
    <r>
      <rPr>
        <sz val="11"/>
        <color indexed="8"/>
        <rFont val="Times New Roman"/>
        <family val="1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</si>
  <si>
    <t>Руководитель ОКСиЭ</t>
  </si>
  <si>
    <t>Наименование, номер статьи бюджета (заполняется в ПЭО)</t>
  </si>
  <si>
    <t>Бюджет доходов и расходов (БДР)</t>
  </si>
  <si>
    <t>Сальдо</t>
  </si>
  <si>
    <t>"СОГЛАСОВАНО без проверки корректности расчета НМЦ"</t>
  </si>
  <si>
    <t>(В.А. Лебедько)</t>
  </si>
  <si>
    <t>Руководитель отдела экономики</t>
  </si>
  <si>
    <t>Заместитель директора по экономике и финансам</t>
  </si>
  <si>
    <t>КП №1</t>
  </si>
  <si>
    <t>КП №2</t>
  </si>
  <si>
    <t>КП №3</t>
  </si>
  <si>
    <t>Условная ед</t>
  </si>
  <si>
    <t>Срок действия КП</t>
  </si>
  <si>
    <t>ИТОГО</t>
  </si>
  <si>
    <t>НМЦ минимальное КП</t>
  </si>
  <si>
    <t>Работы по подготовке Основания под МОПС на земельном участке</t>
  </si>
  <si>
    <t>Работы по инженерному обеспечению МОПС – устройство наружных сетей систем водоснабжения и водоотведения</t>
  </si>
  <si>
    <t>ИТОГО общая стоимость подготовки Площадки для монтажа МОПС:</t>
  </si>
  <si>
    <t>МОПС (в соответствии с комплектацией Товара)</t>
  </si>
  <si>
    <t>Работы по установке МОПС и монтажу всех внутренних систем и всех комплектующих МОПС</t>
  </si>
  <si>
    <t>Пусконаладочные работы</t>
  </si>
  <si>
    <t>Работы по наружному оформлению МОПС</t>
  </si>
  <si>
    <t>ИТОГО общая стоимость поставки и монтажа МОПС:</t>
  </si>
  <si>
    <t>Скубий А.В.</t>
  </si>
  <si>
    <t>(Н.С. Любимова)</t>
  </si>
  <si>
    <t>S=25,5</t>
  </si>
  <si>
    <t>S=11,9</t>
  </si>
  <si>
    <t>на Поставку и монтаж модульного отделения почтовой связи площадью 25,5 кв.м и 11,9 кв.м, изготовленного из блок-модулей ОПС: 186951, 186770, 186167, 186130, 186666, 186806, 186304, 186521 для нужд УФПС Республики Карелия</t>
  </si>
  <si>
    <t>Цена одного БВК под ключ S=11,9</t>
  </si>
  <si>
    <t>Цена одного БВК под ключ S=25,5</t>
  </si>
  <si>
    <t>Цена пяти БВК под ключ S=11,9</t>
  </si>
  <si>
    <t>НМЦ по минимальному общему итоговому предложению, руб.</t>
  </si>
  <si>
    <t>Цена Трёх БВК под ключ S=25,5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</si>
</sst>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4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0" fontId="3" fillId="0" borderId="0" applyNumberFormat="0" applyFill="0" applyBorder="0" applyAlignment="0" applyProtection="0"/>
    <xf numFmtId="0" fontId="13" fillId="0" borderId="0"/>
  </cellStyleXfs>
  <cellXfs count="94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4" fontId="1" fillId="2" borderId="0" xfId="0" applyNumberFormat="1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/>
    </xf>
    <xf numFmtId="4" fontId="18" fillId="0" borderId="0" xfId="0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 wrapText="1"/>
    </xf>
    <xf numFmtId="4" fontId="1" fillId="0" borderId="7" xfId="0" applyNumberFormat="1" applyFont="1" applyFill="1" applyBorder="1" applyAlignment="1" applyProtection="1">
      <alignment horizontal="center"/>
    </xf>
    <xf numFmtId="0" fontId="1" fillId="0" borderId="7" xfId="0" applyFont="1" applyFill="1" applyBorder="1" applyProtection="1"/>
    <xf numFmtId="2" fontId="8" fillId="0" borderId="2" xfId="0" applyNumberFormat="1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2" fontId="8" fillId="0" borderId="7" xfId="0" applyNumberFormat="1" applyFont="1" applyFill="1" applyBorder="1" applyAlignment="1" applyProtection="1">
      <alignment vertical="center" wrapText="1"/>
    </xf>
    <xf numFmtId="4" fontId="15" fillId="0" borderId="7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 wrapText="1"/>
    </xf>
    <xf numFmtId="4" fontId="8" fillId="0" borderId="7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vertical="center" wrapText="1"/>
    </xf>
    <xf numFmtId="4" fontId="15" fillId="2" borderId="7" xfId="0" applyNumberFormat="1" applyFont="1" applyFill="1" applyBorder="1" applyAlignment="1" applyProtection="1">
      <alignment horizontal="center" vertical="center" wrapText="1"/>
    </xf>
    <xf numFmtId="164" fontId="14" fillId="0" borderId="7" xfId="2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4" fontId="15" fillId="0" borderId="7" xfId="0" applyNumberFormat="1" applyFont="1" applyFill="1" applyBorder="1" applyAlignment="1" applyProtection="1">
      <alignment horizontal="center" vertical="center" wrapText="1"/>
    </xf>
    <xf numFmtId="4" fontId="15" fillId="2" borderId="7" xfId="0" applyNumberFormat="1" applyFont="1" applyFill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</xf>
    <xf numFmtId="0" fontId="22" fillId="0" borderId="7" xfId="0" applyFont="1" applyFill="1" applyBorder="1" applyAlignment="1" applyProtection="1">
      <alignment vertical="center" wrapText="1"/>
    </xf>
    <xf numFmtId="164" fontId="23" fillId="0" borderId="2" xfId="2" applyNumberFormat="1" applyFont="1" applyFill="1" applyBorder="1" applyAlignment="1">
      <alignment horizontal="center" vertical="center" wrapText="1"/>
    </xf>
    <xf numFmtId="164" fontId="23" fillId="0" borderId="7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 wrapText="1"/>
    </xf>
    <xf numFmtId="0" fontId="22" fillId="3" borderId="7" xfId="0" applyFont="1" applyFill="1" applyBorder="1" applyAlignment="1" applyProtection="1">
      <alignment horizontal="centerContinuous" vertical="center" wrapText="1"/>
    </xf>
    <xf numFmtId="0" fontId="7" fillId="0" borderId="0" xfId="0" applyFont="1" applyFill="1" applyBorder="1" applyAlignment="1" applyProtection="1">
      <alignment horizontal="centerContinuous" vertical="center" wrapText="1"/>
    </xf>
    <xf numFmtId="0" fontId="6" fillId="2" borderId="0" xfId="0" applyFont="1" applyFill="1" applyBorder="1" applyAlignment="1" applyProtection="1">
      <alignment horizontal="centerContinuous" vertical="center" wrapText="1"/>
    </xf>
    <xf numFmtId="0" fontId="6" fillId="3" borderId="7" xfId="0" applyFont="1" applyFill="1" applyBorder="1" applyAlignment="1" applyProtection="1">
      <alignment horizontal="centerContinuous" vertical="center"/>
    </xf>
    <xf numFmtId="0" fontId="6" fillId="3" borderId="7" xfId="0" applyFont="1" applyFill="1" applyBorder="1" applyAlignment="1" applyProtection="1">
      <alignment horizontal="centerContinuous" vertical="center" wrapText="1"/>
    </xf>
    <xf numFmtId="2" fontId="8" fillId="3" borderId="7" xfId="0" applyNumberFormat="1" applyFont="1" applyFill="1" applyBorder="1" applyAlignment="1" applyProtection="1">
      <alignment horizontal="centerContinuous" vertical="center" wrapText="1"/>
    </xf>
    <xf numFmtId="164" fontId="23" fillId="3" borderId="7" xfId="2" applyNumberFormat="1" applyFont="1" applyFill="1" applyBorder="1" applyAlignment="1">
      <alignment horizontal="centerContinuous" vertical="center" wrapText="1"/>
    </xf>
    <xf numFmtId="2" fontId="6" fillId="3" borderId="7" xfId="0" applyNumberFormat="1" applyFont="1" applyFill="1" applyBorder="1" applyAlignment="1" applyProtection="1">
      <alignment horizontal="centerContinuous" vertical="center" wrapText="1"/>
    </xf>
    <xf numFmtId="4" fontId="15" fillId="3" borderId="7" xfId="0" applyNumberFormat="1" applyFont="1" applyFill="1" applyBorder="1" applyAlignment="1" applyProtection="1">
      <alignment horizontal="centerContinuous" vertical="center" wrapText="1"/>
    </xf>
    <xf numFmtId="4" fontId="8" fillId="3" borderId="7" xfId="0" applyNumberFormat="1" applyFont="1" applyFill="1" applyBorder="1" applyAlignment="1" applyProtection="1">
      <alignment horizontal="centerContinuous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11" xfId="0" applyNumberFormat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4" fontId="19" fillId="0" borderId="12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" fontId="1" fillId="0" borderId="7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8"/>
  <sheetViews>
    <sheetView tabSelected="1" view="pageBreakPreview" zoomScale="115" zoomScaleSheetLayoutView="115" workbookViewId="0">
      <selection activeCell="G10" sqref="G10"/>
    </sheetView>
  </sheetViews>
  <sheetFormatPr defaultColWidth="9.140625" defaultRowHeight="12.75" x14ac:dyDescent="0.2"/>
  <cols>
    <col min="1" max="1" width="4.28515625" style="7" customWidth="1"/>
    <col min="2" max="2" width="37" style="1" customWidth="1"/>
    <col min="3" max="3" width="6" style="2" customWidth="1"/>
    <col min="4" max="4" width="7.5703125" style="3" customWidth="1"/>
    <col min="5" max="5" width="10" style="3" customWidth="1"/>
    <col min="6" max="6" width="18.28515625" style="3" customWidth="1"/>
    <col min="7" max="7" width="15.42578125" style="3" customWidth="1"/>
    <col min="8" max="8" width="16.42578125" style="3" customWidth="1"/>
    <col min="9" max="9" width="0.140625" style="3" customWidth="1"/>
    <col min="10" max="10" width="15" style="12" hidden="1" customWidth="1"/>
    <col min="11" max="11" width="15.140625" style="3" hidden="1" customWidth="1"/>
    <col min="12" max="12" width="27.5703125" style="1" customWidth="1"/>
    <col min="13" max="16384" width="9.140625" style="1"/>
  </cols>
  <sheetData>
    <row r="1" spans="1:16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 ht="19.5" customHeight="1" x14ac:dyDescent="0.2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6" ht="39.75" customHeight="1" x14ac:dyDescent="0.2">
      <c r="A3" s="75" t="s">
        <v>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6" ht="21" customHeight="1" thickBot="1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6" ht="57" customHeight="1" thickBot="1" x14ac:dyDescent="0.25">
      <c r="A5" s="80" t="s">
        <v>0</v>
      </c>
      <c r="B5" s="80" t="s">
        <v>4</v>
      </c>
      <c r="C5" s="80" t="s">
        <v>1</v>
      </c>
      <c r="D5" s="80" t="s">
        <v>2</v>
      </c>
      <c r="E5" s="80" t="s">
        <v>5</v>
      </c>
      <c r="F5" s="83" t="s">
        <v>6</v>
      </c>
      <c r="G5" s="84"/>
      <c r="H5" s="85"/>
      <c r="I5" s="80" t="s">
        <v>15</v>
      </c>
      <c r="J5" s="77" t="s">
        <v>31</v>
      </c>
      <c r="K5" s="80" t="s">
        <v>3</v>
      </c>
      <c r="L5" s="80" t="s">
        <v>48</v>
      </c>
      <c r="P5" s="10"/>
    </row>
    <row r="6" spans="1:16" ht="15" customHeight="1" x14ac:dyDescent="0.2">
      <c r="A6" s="81"/>
      <c r="B6" s="81"/>
      <c r="C6" s="81"/>
      <c r="D6" s="81"/>
      <c r="E6" s="81"/>
      <c r="F6" s="62" t="s">
        <v>7</v>
      </c>
      <c r="G6" s="62" t="s">
        <v>8</v>
      </c>
      <c r="H6" s="62" t="s">
        <v>9</v>
      </c>
      <c r="I6" s="81"/>
      <c r="J6" s="78"/>
      <c r="K6" s="81"/>
      <c r="L6" s="81"/>
    </row>
    <row r="7" spans="1:16" ht="15.75" customHeight="1" thickBot="1" x14ac:dyDescent="0.25">
      <c r="A7" s="82"/>
      <c r="B7" s="82"/>
      <c r="C7" s="82"/>
      <c r="D7" s="82"/>
      <c r="E7" s="82"/>
      <c r="F7" s="63"/>
      <c r="G7" s="63"/>
      <c r="H7" s="63"/>
      <c r="I7" s="82"/>
      <c r="J7" s="79"/>
      <c r="K7" s="82"/>
      <c r="L7" s="82"/>
    </row>
    <row r="8" spans="1:16" ht="15.75" customHeight="1" x14ac:dyDescent="0.2">
      <c r="A8" s="51"/>
      <c r="B8" s="52" t="s">
        <v>43</v>
      </c>
      <c r="C8" s="51"/>
      <c r="D8" s="51"/>
      <c r="E8" s="51"/>
      <c r="F8" s="53"/>
      <c r="G8" s="53"/>
      <c r="H8" s="53"/>
      <c r="I8" s="51"/>
      <c r="J8" s="54"/>
      <c r="K8" s="51"/>
      <c r="L8" s="51"/>
    </row>
    <row r="9" spans="1:16" ht="64.5" customHeight="1" x14ac:dyDescent="0.2">
      <c r="A9" s="32"/>
      <c r="B9" s="37" t="s">
        <v>32</v>
      </c>
      <c r="C9" s="29" t="s">
        <v>28</v>
      </c>
      <c r="D9" s="30">
        <v>5</v>
      </c>
      <c r="E9" s="30">
        <v>3</v>
      </c>
      <c r="F9" s="39">
        <v>350000</v>
      </c>
      <c r="G9" s="39">
        <v>500000</v>
      </c>
      <c r="H9" s="40">
        <v>90000</v>
      </c>
      <c r="I9" s="31" t="e">
        <f>(G9+F9+#REF!+H9)/4</f>
        <v>#REF!</v>
      </c>
      <c r="J9" s="38">
        <f>MIN(F9:H9)</f>
        <v>90000</v>
      </c>
      <c r="K9" s="30">
        <f>STDEV(F9:G9)/J9*100</f>
        <v>117.85113019775793</v>
      </c>
      <c r="L9" s="35">
        <f>H9*D9</f>
        <v>450000</v>
      </c>
    </row>
    <row r="10" spans="1:16" ht="64.5" customHeight="1" x14ac:dyDescent="0.2">
      <c r="A10" s="33"/>
      <c r="B10" s="37" t="s">
        <v>33</v>
      </c>
      <c r="C10" s="29" t="s">
        <v>28</v>
      </c>
      <c r="D10" s="30">
        <v>5</v>
      </c>
      <c r="E10" s="30">
        <v>3</v>
      </c>
      <c r="F10" s="39">
        <v>450000</v>
      </c>
      <c r="G10" s="39">
        <v>150000</v>
      </c>
      <c r="H10" s="40">
        <v>210000</v>
      </c>
      <c r="I10" s="31" t="e">
        <f>(G10+F10+#REF!+H10)/4</f>
        <v>#REF!</v>
      </c>
      <c r="J10" s="44">
        <f>MIN(F10:H10)</f>
        <v>150000</v>
      </c>
      <c r="K10" s="30">
        <f>STDEV(F10:G10)/J10*100</f>
        <v>141.42135623730948</v>
      </c>
      <c r="L10" s="45">
        <f>H10*D10</f>
        <v>1050000</v>
      </c>
    </row>
    <row r="11" spans="1:16" ht="64.5" customHeight="1" x14ac:dyDescent="0.2">
      <c r="A11" s="32"/>
      <c r="B11" s="47" t="s">
        <v>34</v>
      </c>
      <c r="C11" s="29"/>
      <c r="D11" s="28"/>
      <c r="E11" s="28"/>
      <c r="F11" s="49">
        <f>SUM(F9:F10)</f>
        <v>800000</v>
      </c>
      <c r="G11" s="49">
        <f t="shared" ref="G11:H11" si="0">SUM(G9:G10)</f>
        <v>650000</v>
      </c>
      <c r="H11" s="49">
        <f t="shared" si="0"/>
        <v>300000</v>
      </c>
      <c r="I11" s="31" t="e">
        <f>(G11+F11+#REF!+H11)/4</f>
        <v>#REF!</v>
      </c>
      <c r="J11" s="44">
        <f>MIN(F11:H11)</f>
        <v>300000</v>
      </c>
      <c r="K11" s="30">
        <f>STDEV(F11:G11)/J11*100</f>
        <v>35.35533905932737</v>
      </c>
      <c r="L11" s="36">
        <f>SUM(L9:L10)</f>
        <v>1500000</v>
      </c>
    </row>
    <row r="12" spans="1:16" ht="64.5" customHeight="1" x14ac:dyDescent="0.2">
      <c r="A12" s="32"/>
      <c r="B12" s="46" t="s">
        <v>35</v>
      </c>
      <c r="C12" s="29" t="s">
        <v>28</v>
      </c>
      <c r="D12" s="30">
        <v>5</v>
      </c>
      <c r="E12" s="30">
        <v>3</v>
      </c>
      <c r="F12" s="41">
        <v>2100000</v>
      </c>
      <c r="G12" s="41">
        <v>2305000</v>
      </c>
      <c r="H12" s="40">
        <v>3300000</v>
      </c>
      <c r="I12" s="31" t="e">
        <f>(G12+F12+#REF!+H12)/4</f>
        <v>#REF!</v>
      </c>
      <c r="J12" s="44">
        <f>MIN(F12:H12)</f>
        <v>2100000</v>
      </c>
      <c r="K12" s="30">
        <f>STDEV(F12:G12)/J12*100</f>
        <v>6.9027090544401064</v>
      </c>
      <c r="L12" s="45">
        <f>H12*D12</f>
        <v>16500000</v>
      </c>
    </row>
    <row r="13" spans="1:16" ht="64.5" customHeight="1" x14ac:dyDescent="0.2">
      <c r="A13" s="32"/>
      <c r="B13" s="46" t="s">
        <v>36</v>
      </c>
      <c r="C13" s="29" t="s">
        <v>28</v>
      </c>
      <c r="D13" s="30">
        <v>5</v>
      </c>
      <c r="E13" s="30">
        <v>3</v>
      </c>
      <c r="F13" s="41">
        <v>1150000</v>
      </c>
      <c r="G13" s="41">
        <v>1715000</v>
      </c>
      <c r="H13" s="40">
        <v>300000</v>
      </c>
      <c r="I13" s="31" t="e">
        <f>(G13+F13+#REF!+H13)/4</f>
        <v>#REF!</v>
      </c>
      <c r="J13" s="44">
        <f>MIN(F13:H13)</f>
        <v>300000</v>
      </c>
      <c r="K13" s="30">
        <f>STDEV(F13:G13)/J13*100</f>
        <v>133.17177712346643</v>
      </c>
      <c r="L13" s="45">
        <f>H13*D13</f>
        <v>1500000</v>
      </c>
    </row>
    <row r="14" spans="1:16" ht="64.5" customHeight="1" x14ac:dyDescent="0.2">
      <c r="A14" s="32"/>
      <c r="B14" s="46" t="s">
        <v>37</v>
      </c>
      <c r="C14" s="29" t="s">
        <v>28</v>
      </c>
      <c r="D14" s="30">
        <v>5</v>
      </c>
      <c r="E14" s="30">
        <v>3</v>
      </c>
      <c r="F14" s="41">
        <v>110000</v>
      </c>
      <c r="G14" s="41">
        <v>250000</v>
      </c>
      <c r="H14" s="40">
        <v>100000</v>
      </c>
      <c r="I14" s="31" t="e">
        <f>(G14+F14+#REF!+H14)/4</f>
        <v>#REF!</v>
      </c>
      <c r="J14" s="44">
        <f>MIN(F14:H14)</f>
        <v>100000</v>
      </c>
      <c r="K14" s="30">
        <f>STDEV(F14:G14)/J14*100</f>
        <v>98.994949366116643</v>
      </c>
      <c r="L14" s="45">
        <f>H14*D14</f>
        <v>500000</v>
      </c>
    </row>
    <row r="15" spans="1:16" ht="76.5" customHeight="1" x14ac:dyDescent="0.2">
      <c r="A15" s="32"/>
      <c r="B15" s="46" t="s">
        <v>38</v>
      </c>
      <c r="C15" s="29" t="s">
        <v>28</v>
      </c>
      <c r="D15" s="28">
        <v>5</v>
      </c>
      <c r="E15" s="28">
        <v>3</v>
      </c>
      <c r="F15" s="41">
        <v>340000</v>
      </c>
      <c r="G15" s="41">
        <v>50000</v>
      </c>
      <c r="H15" s="40">
        <v>300000</v>
      </c>
      <c r="I15" s="31" t="e">
        <f>(G15+F15+#REF!+H15)/4</f>
        <v>#REF!</v>
      </c>
      <c r="J15" s="44">
        <f>MIN(F15:H15)</f>
        <v>50000</v>
      </c>
      <c r="K15" s="30">
        <f>STDEV(F15:G15)/J15*100</f>
        <v>410.12193308819758</v>
      </c>
      <c r="L15" s="45">
        <f>H15*D15</f>
        <v>1500000</v>
      </c>
    </row>
    <row r="16" spans="1:16" ht="76.5" customHeight="1" x14ac:dyDescent="0.2">
      <c r="A16" s="32"/>
      <c r="B16" s="48" t="s">
        <v>39</v>
      </c>
      <c r="C16" s="29"/>
      <c r="D16" s="28"/>
      <c r="E16" s="28"/>
      <c r="F16" s="50">
        <f>SUM(F12:F15)</f>
        <v>3700000</v>
      </c>
      <c r="G16" s="50">
        <f>SUM(G12:G15)</f>
        <v>4320000</v>
      </c>
      <c r="H16" s="50">
        <f t="shared" ref="H16" si="1">SUM(H12:H15)</f>
        <v>4000000</v>
      </c>
      <c r="I16" s="31" t="e">
        <f>(G16+F16+#REF!+H16)/4</f>
        <v>#REF!</v>
      </c>
      <c r="J16" s="44">
        <f>MIN(F16:H16)</f>
        <v>3700000</v>
      </c>
      <c r="K16" s="30">
        <f>STDEV(F16:G16)/J16*100</f>
        <v>11.848816333396202</v>
      </c>
      <c r="L16" s="45">
        <f>SUM(L12:L15)</f>
        <v>20000000</v>
      </c>
    </row>
    <row r="17" spans="1:12" ht="76.5" customHeight="1" x14ac:dyDescent="0.2">
      <c r="A17" s="32"/>
      <c r="B17" s="48" t="s">
        <v>45</v>
      </c>
      <c r="C17" s="29"/>
      <c r="D17" s="28"/>
      <c r="E17" s="28"/>
      <c r="F17" s="50">
        <f>F16+F11</f>
        <v>4500000</v>
      </c>
      <c r="G17" s="50">
        <f t="shared" ref="G17:H17" si="2">G16+G11</f>
        <v>4970000</v>
      </c>
      <c r="H17" s="50">
        <f t="shared" si="2"/>
        <v>4300000</v>
      </c>
      <c r="I17" s="31" t="e">
        <f>(G17+F17+#REF!+H17)/4</f>
        <v>#REF!</v>
      </c>
      <c r="J17" s="44">
        <f>MIN(F17:H17)</f>
        <v>4300000</v>
      </c>
      <c r="K17" s="30">
        <f>STDEV(F17:G17)/J17*100</f>
        <v>7.7288415618064485</v>
      </c>
      <c r="L17" s="45">
        <f>MIN(F17:H17)</f>
        <v>4300000</v>
      </c>
    </row>
    <row r="18" spans="1:12" ht="58.5" customHeight="1" x14ac:dyDescent="0.2">
      <c r="A18" s="32"/>
      <c r="B18" s="48" t="s">
        <v>47</v>
      </c>
      <c r="C18" s="29"/>
      <c r="D18" s="28">
        <v>5</v>
      </c>
      <c r="E18" s="28">
        <v>3</v>
      </c>
      <c r="F18" s="50">
        <f>F17*D18</f>
        <v>22500000</v>
      </c>
      <c r="G18" s="50">
        <f>G17*D18</f>
        <v>24850000</v>
      </c>
      <c r="H18" s="50">
        <f>H17*D18</f>
        <v>21500000</v>
      </c>
      <c r="I18" s="31" t="e">
        <f>(G18+F18+#REF!+H18)/4</f>
        <v>#REF!</v>
      </c>
      <c r="J18" s="44">
        <f>MIN(F18:H18)</f>
        <v>21500000</v>
      </c>
      <c r="K18" s="30">
        <f>STDEV(F18:G18)/J18*100</f>
        <v>7.7288415618064503</v>
      </c>
      <c r="L18" s="45">
        <f>L17*D18</f>
        <v>21500000</v>
      </c>
    </row>
    <row r="19" spans="1:12" ht="43.5" customHeight="1" x14ac:dyDescent="0.2">
      <c r="A19" s="55"/>
      <c r="B19" s="52" t="s">
        <v>42</v>
      </c>
      <c r="C19" s="56"/>
      <c r="D19" s="57"/>
      <c r="E19" s="57"/>
      <c r="F19" s="58"/>
      <c r="G19" s="58"/>
      <c r="H19" s="59"/>
      <c r="I19" s="60"/>
      <c r="J19" s="60"/>
      <c r="K19" s="57"/>
      <c r="L19" s="61"/>
    </row>
    <row r="20" spans="1:12" ht="76.5" customHeight="1" x14ac:dyDescent="0.2">
      <c r="A20" s="32"/>
      <c r="B20" s="37" t="s">
        <v>32</v>
      </c>
      <c r="C20" s="29" t="s">
        <v>28</v>
      </c>
      <c r="D20" s="30">
        <v>3</v>
      </c>
      <c r="E20" s="30">
        <v>3</v>
      </c>
      <c r="F20" s="39">
        <v>490000</v>
      </c>
      <c r="G20" s="39">
        <v>650000</v>
      </c>
      <c r="H20" s="42">
        <v>100000</v>
      </c>
      <c r="I20" s="31" t="e">
        <f>(G20+F20+#REF!)/3</f>
        <v>#REF!</v>
      </c>
      <c r="J20" s="44">
        <f>MIN(F20:G20)</f>
        <v>490000</v>
      </c>
      <c r="K20" s="30">
        <f>STDEV(F20:G20)/J20*100</f>
        <v>23.089201018336244</v>
      </c>
      <c r="L20" s="45">
        <f>H20*D20</f>
        <v>300000</v>
      </c>
    </row>
    <row r="21" spans="1:12" ht="76.5" customHeight="1" x14ac:dyDescent="0.2">
      <c r="A21" s="33"/>
      <c r="B21" s="37" t="s">
        <v>33</v>
      </c>
      <c r="C21" s="29" t="s">
        <v>28</v>
      </c>
      <c r="D21" s="30">
        <v>3</v>
      </c>
      <c r="E21" s="30">
        <v>3</v>
      </c>
      <c r="F21" s="39">
        <v>670000</v>
      </c>
      <c r="G21" s="39">
        <v>200000</v>
      </c>
      <c r="H21" s="42">
        <v>250000</v>
      </c>
      <c r="I21" s="31" t="e">
        <f>(G21+F21+#REF!)/3</f>
        <v>#REF!</v>
      </c>
      <c r="J21" s="44">
        <f>MIN(F21:G21)</f>
        <v>200000</v>
      </c>
      <c r="K21" s="30">
        <f>STDEV(F21:G21)/J21*100</f>
        <v>166.17009357883865</v>
      </c>
      <c r="L21" s="45">
        <f>H21*D21</f>
        <v>750000</v>
      </c>
    </row>
    <row r="22" spans="1:12" ht="76.5" customHeight="1" x14ac:dyDescent="0.2">
      <c r="A22" s="32"/>
      <c r="B22" s="47" t="s">
        <v>34</v>
      </c>
      <c r="C22" s="29"/>
      <c r="D22" s="28"/>
      <c r="E22" s="28"/>
      <c r="F22" s="49">
        <f>SUM(F20:F21)</f>
        <v>1160000</v>
      </c>
      <c r="G22" s="49">
        <f t="shared" ref="G22:H22" si="3">SUM(G20:G21)</f>
        <v>850000</v>
      </c>
      <c r="H22" s="49">
        <f t="shared" si="3"/>
        <v>350000</v>
      </c>
      <c r="I22" s="31" t="e">
        <f>(G22+F22+#REF!)/3</f>
        <v>#REF!</v>
      </c>
      <c r="J22" s="44">
        <f>MIN(F22:G22)</f>
        <v>850000</v>
      </c>
      <c r="K22" s="30">
        <f>STDEV(F22:G22)/J22*100</f>
        <v>25.788600255038791</v>
      </c>
      <c r="L22" s="36">
        <f>SUM(L20:L21)</f>
        <v>1050000</v>
      </c>
    </row>
    <row r="23" spans="1:12" ht="76.5" customHeight="1" x14ac:dyDescent="0.2">
      <c r="A23" s="32"/>
      <c r="B23" s="46" t="s">
        <v>35</v>
      </c>
      <c r="C23" s="29" t="s">
        <v>28</v>
      </c>
      <c r="D23" s="30">
        <v>3</v>
      </c>
      <c r="E23" s="30">
        <v>3</v>
      </c>
      <c r="F23" s="41">
        <v>2850000</v>
      </c>
      <c r="G23" s="41">
        <v>3590000</v>
      </c>
      <c r="H23" s="42">
        <v>5250000</v>
      </c>
      <c r="I23" s="31" t="e">
        <f>(G23+F23+#REF!)/3</f>
        <v>#REF!</v>
      </c>
      <c r="J23" s="44">
        <f>MIN(F23:G23)</f>
        <v>2850000</v>
      </c>
      <c r="K23" s="30">
        <f>STDEV(F23:G23)/J23*100</f>
        <v>18.359965546598076</v>
      </c>
      <c r="L23" s="45">
        <f>H23*D23</f>
        <v>15750000</v>
      </c>
    </row>
    <row r="24" spans="1:12" ht="76.5" customHeight="1" x14ac:dyDescent="0.2">
      <c r="A24" s="32"/>
      <c r="B24" s="46" t="s">
        <v>36</v>
      </c>
      <c r="C24" s="29" t="s">
        <v>28</v>
      </c>
      <c r="D24" s="30">
        <v>3</v>
      </c>
      <c r="E24" s="30">
        <v>3</v>
      </c>
      <c r="F24" s="41">
        <v>1970000</v>
      </c>
      <c r="G24" s="41">
        <v>2200000</v>
      </c>
      <c r="H24" s="42">
        <v>400000</v>
      </c>
      <c r="I24" s="31" t="e">
        <f>(G24+F24+#REF!)/3</f>
        <v>#REF!</v>
      </c>
      <c r="J24" s="44">
        <f>MIN(F24:G24)</f>
        <v>1970000</v>
      </c>
      <c r="K24" s="30">
        <f>STDEV(F24:G24)/J24*100</f>
        <v>8.2555614047160351</v>
      </c>
      <c r="L24" s="45">
        <f>H24*D24</f>
        <v>1200000</v>
      </c>
    </row>
    <row r="25" spans="1:12" ht="76.5" customHeight="1" x14ac:dyDescent="0.2">
      <c r="A25" s="32"/>
      <c r="B25" s="46" t="s">
        <v>37</v>
      </c>
      <c r="C25" s="29" t="s">
        <v>28</v>
      </c>
      <c r="D25" s="30">
        <v>3</v>
      </c>
      <c r="E25" s="30">
        <v>3</v>
      </c>
      <c r="F25" s="41">
        <v>480000</v>
      </c>
      <c r="G25" s="41">
        <v>300000</v>
      </c>
      <c r="H25" s="42">
        <v>100000</v>
      </c>
      <c r="I25" s="31" t="e">
        <f>(G25+F25+#REF!)/3</f>
        <v>#REF!</v>
      </c>
      <c r="J25" s="44">
        <f>MIN(F25:G25)</f>
        <v>300000</v>
      </c>
      <c r="K25" s="30">
        <f>STDEV(F25:G25)/J25*100</f>
        <v>42.426406871192853</v>
      </c>
      <c r="L25" s="45">
        <f>H25*D25</f>
        <v>300000</v>
      </c>
    </row>
    <row r="26" spans="1:12" ht="76.5" customHeight="1" x14ac:dyDescent="0.2">
      <c r="A26" s="32"/>
      <c r="B26" s="46" t="s">
        <v>38</v>
      </c>
      <c r="C26" s="29" t="s">
        <v>28</v>
      </c>
      <c r="D26" s="28">
        <v>3</v>
      </c>
      <c r="E26" s="28">
        <v>3</v>
      </c>
      <c r="F26" s="41">
        <v>640000</v>
      </c>
      <c r="G26" s="41">
        <v>50000</v>
      </c>
      <c r="H26" s="42">
        <v>300000</v>
      </c>
      <c r="I26" s="31" t="e">
        <f>(G26+F26+#REF!)/3</f>
        <v>#REF!</v>
      </c>
      <c r="J26" s="44">
        <f>MIN(F26:G26)</f>
        <v>50000</v>
      </c>
      <c r="K26" s="30">
        <f>STDEV(F26:G26)/J26*100</f>
        <v>834.386001800126</v>
      </c>
      <c r="L26" s="45">
        <f>H26*D26</f>
        <v>900000</v>
      </c>
    </row>
    <row r="27" spans="1:12" ht="76.5" customHeight="1" x14ac:dyDescent="0.2">
      <c r="A27" s="32"/>
      <c r="B27" s="48" t="s">
        <v>39</v>
      </c>
      <c r="C27" s="29"/>
      <c r="D27" s="28"/>
      <c r="E27" s="28"/>
      <c r="F27" s="50">
        <f>SUM(F23:F26)</f>
        <v>5940000</v>
      </c>
      <c r="G27" s="50">
        <f t="shared" ref="G27" si="4">SUM(G23:G26)</f>
        <v>6140000</v>
      </c>
      <c r="H27" s="50">
        <f>SUM(H23:H26)</f>
        <v>6050000</v>
      </c>
      <c r="I27" s="31" t="e">
        <f>(G27+F27+#REF!)/3</f>
        <v>#REF!</v>
      </c>
      <c r="J27" s="44">
        <f>MIN(F27:G27)</f>
        <v>5940000</v>
      </c>
      <c r="K27" s="30">
        <f>STDEV(F27:G27)/J27*100</f>
        <v>2.3808309130860188</v>
      </c>
      <c r="L27" s="36">
        <f>SUM(L23:L26)</f>
        <v>18150000</v>
      </c>
    </row>
    <row r="28" spans="1:12" ht="76.5" customHeight="1" x14ac:dyDescent="0.2">
      <c r="A28" s="32"/>
      <c r="B28" s="48" t="s">
        <v>46</v>
      </c>
      <c r="C28" s="29"/>
      <c r="D28" s="28"/>
      <c r="E28" s="28"/>
      <c r="F28" s="50">
        <f>F27+F22</f>
        <v>7100000</v>
      </c>
      <c r="G28" s="50">
        <f t="shared" ref="G28:H28" si="5">G27+G22</f>
        <v>6990000</v>
      </c>
      <c r="H28" s="50">
        <f t="shared" si="5"/>
        <v>6400000</v>
      </c>
      <c r="I28" s="31"/>
      <c r="J28" s="44"/>
      <c r="K28" s="30"/>
      <c r="L28" s="36">
        <f>MIN(F28:H28)</f>
        <v>6400000</v>
      </c>
    </row>
    <row r="29" spans="1:12" ht="76.5" customHeight="1" x14ac:dyDescent="0.2">
      <c r="A29" s="32"/>
      <c r="B29" s="48" t="s">
        <v>49</v>
      </c>
      <c r="C29" s="29"/>
      <c r="D29" s="30">
        <v>3</v>
      </c>
      <c r="E29" s="30"/>
      <c r="F29" s="50">
        <f>D$29*F28</f>
        <v>21300000</v>
      </c>
      <c r="G29" s="50">
        <f>$D29*G28</f>
        <v>20970000</v>
      </c>
      <c r="H29" s="50">
        <f>$D29*H28</f>
        <v>19200000</v>
      </c>
      <c r="I29" s="43" t="e">
        <f>SUM(I8:I15)</f>
        <v>#REF!</v>
      </c>
      <c r="J29" s="44">
        <v>13000000</v>
      </c>
      <c r="K29" s="30">
        <f>STDEV(F29:G29)/J29*100</f>
        <v>1.7949633676273897</v>
      </c>
      <c r="L29" s="36">
        <f>L28*D29</f>
        <v>19200000</v>
      </c>
    </row>
    <row r="30" spans="1:12" ht="76.5" customHeight="1" x14ac:dyDescent="0.2">
      <c r="A30" s="32"/>
      <c r="B30" s="34" t="s">
        <v>30</v>
      </c>
      <c r="C30" s="29"/>
      <c r="D30" s="30"/>
      <c r="E30" s="30"/>
      <c r="F30" s="50">
        <f>F29+F18</f>
        <v>43800000</v>
      </c>
      <c r="G30" s="50">
        <f t="shared" ref="G30:K30" si="6">G29+G18</f>
        <v>45820000</v>
      </c>
      <c r="H30" s="50">
        <f>H29+H18</f>
        <v>40700000</v>
      </c>
      <c r="I30" s="50" t="e">
        <f t="shared" si="6"/>
        <v>#REF!</v>
      </c>
      <c r="J30" s="50">
        <f t="shared" si="6"/>
        <v>34500000</v>
      </c>
      <c r="K30" s="50">
        <f t="shared" si="6"/>
        <v>9.5238049294338403</v>
      </c>
      <c r="L30" s="36">
        <f>L29+L18</f>
        <v>40700000</v>
      </c>
    </row>
    <row r="31" spans="1:12" ht="31.5" customHeight="1" x14ac:dyDescent="0.2">
      <c r="A31" s="13"/>
      <c r="B31" s="14" t="s">
        <v>10</v>
      </c>
      <c r="C31" s="68" t="s">
        <v>11</v>
      </c>
      <c r="D31" s="69"/>
      <c r="E31" s="69"/>
      <c r="F31" s="69"/>
      <c r="G31" s="69"/>
      <c r="H31" s="69"/>
      <c r="I31" s="69"/>
      <c r="J31" s="69"/>
      <c r="K31" s="70" t="s">
        <v>29</v>
      </c>
      <c r="L31" s="71"/>
    </row>
    <row r="32" spans="1:12" ht="15.75" customHeight="1" x14ac:dyDescent="0.2">
      <c r="A32" s="13"/>
      <c r="B32" s="14" t="s">
        <v>12</v>
      </c>
      <c r="C32" s="64" t="s">
        <v>25</v>
      </c>
      <c r="D32" s="72"/>
      <c r="E32" s="72"/>
      <c r="F32" s="72"/>
      <c r="G32" s="72"/>
      <c r="H32" s="72"/>
      <c r="I32" s="72"/>
      <c r="J32" s="73"/>
      <c r="K32" s="66"/>
      <c r="L32" s="67"/>
    </row>
    <row r="33" spans="1:12" ht="15.75" customHeight="1" x14ac:dyDescent="0.2">
      <c r="A33" s="13"/>
      <c r="B33" s="14" t="s">
        <v>13</v>
      </c>
      <c r="C33" s="64" t="s">
        <v>26</v>
      </c>
      <c r="D33" s="72"/>
      <c r="E33" s="72"/>
      <c r="F33" s="72"/>
      <c r="G33" s="72"/>
      <c r="H33" s="72"/>
      <c r="I33" s="72"/>
      <c r="J33" s="73"/>
      <c r="K33" s="66"/>
      <c r="L33" s="67"/>
    </row>
    <row r="34" spans="1:12" ht="15.75" customHeight="1" x14ac:dyDescent="0.2">
      <c r="A34" s="15"/>
      <c r="B34" s="16" t="s">
        <v>14</v>
      </c>
      <c r="C34" s="64" t="s">
        <v>27</v>
      </c>
      <c r="D34" s="72"/>
      <c r="E34" s="72"/>
      <c r="F34" s="72"/>
      <c r="G34" s="72"/>
      <c r="H34" s="72"/>
      <c r="I34" s="72"/>
      <c r="J34" s="73"/>
      <c r="K34" s="66"/>
      <c r="L34" s="67"/>
    </row>
    <row r="35" spans="1:12" ht="15.75" x14ac:dyDescent="0.2">
      <c r="A35" s="13"/>
      <c r="B35" s="14"/>
      <c r="C35" s="64"/>
      <c r="D35" s="65"/>
      <c r="E35" s="65"/>
      <c r="F35" s="65"/>
      <c r="G35" s="65"/>
      <c r="H35" s="65"/>
      <c r="I35" s="65"/>
      <c r="J35" s="65"/>
      <c r="K35" s="66"/>
      <c r="L35" s="67"/>
    </row>
    <row r="36" spans="1:12" s="24" customFormat="1" ht="13.5" customHeight="1" x14ac:dyDescent="0.25">
      <c r="A36" s="19"/>
      <c r="B36" s="20"/>
      <c r="C36" s="21"/>
      <c r="D36" s="22"/>
      <c r="E36" s="22"/>
      <c r="F36" s="23"/>
      <c r="G36" s="23"/>
      <c r="H36" s="23"/>
      <c r="I36" s="23"/>
      <c r="J36" s="23"/>
      <c r="K36" s="23"/>
    </row>
    <row r="37" spans="1:12" s="24" customFormat="1" ht="13.5" customHeight="1" x14ac:dyDescent="0.2">
      <c r="A37" s="19"/>
      <c r="B37" s="86" t="s">
        <v>17</v>
      </c>
      <c r="C37" s="86"/>
      <c r="D37" s="86"/>
      <c r="E37" s="86"/>
      <c r="F37" s="87"/>
      <c r="G37" s="87"/>
      <c r="H37" s="87"/>
      <c r="I37" s="87"/>
      <c r="J37" s="87"/>
      <c r="K37" s="23" t="s">
        <v>40</v>
      </c>
    </row>
    <row r="38" spans="1:12" s="24" customFormat="1" ht="13.5" customHeight="1" x14ac:dyDescent="0.25">
      <c r="A38" s="19"/>
      <c r="B38" s="20"/>
      <c r="C38" s="21"/>
      <c r="D38" s="22"/>
      <c r="E38" s="22"/>
      <c r="F38" s="23"/>
      <c r="G38" s="23"/>
      <c r="H38" s="23"/>
      <c r="I38" s="23"/>
      <c r="J38" s="23"/>
      <c r="K38" s="23"/>
    </row>
    <row r="39" spans="1:12" s="24" customFormat="1" ht="13.5" customHeight="1" x14ac:dyDescent="0.2">
      <c r="A39" s="19"/>
      <c r="B39" s="88" t="s">
        <v>18</v>
      </c>
      <c r="C39" s="88"/>
      <c r="D39" s="88"/>
      <c r="E39" s="88"/>
      <c r="F39" s="88"/>
      <c r="G39" s="88"/>
      <c r="H39" s="88"/>
      <c r="I39" s="88"/>
      <c r="J39" s="88"/>
      <c r="K39" s="88"/>
    </row>
    <row r="40" spans="1:12" s="4" customFormat="1" ht="13.5" customHeight="1" x14ac:dyDescent="0.2">
      <c r="A40" s="6"/>
      <c r="B40" s="89" t="s">
        <v>19</v>
      </c>
      <c r="C40" s="89"/>
      <c r="D40" s="89"/>
      <c r="E40" s="89"/>
      <c r="F40" s="89"/>
      <c r="G40" s="26" t="s">
        <v>20</v>
      </c>
      <c r="H40" s="90"/>
      <c r="I40" s="90"/>
      <c r="J40" s="90"/>
      <c r="K40" s="90"/>
      <c r="L40" s="27" t="s">
        <v>20</v>
      </c>
    </row>
    <row r="41" spans="1:12" s="4" customFormat="1" ht="13.5" customHeight="1" x14ac:dyDescent="0.2">
      <c r="A41" s="6"/>
      <c r="B41" s="91"/>
      <c r="C41" s="91"/>
      <c r="D41" s="91"/>
      <c r="E41" s="91"/>
      <c r="F41" s="91"/>
      <c r="G41" s="26"/>
      <c r="H41" s="90"/>
      <c r="I41" s="90"/>
      <c r="J41" s="90"/>
      <c r="K41" s="90"/>
      <c r="L41" s="27"/>
    </row>
    <row r="42" spans="1:12" s="4" customFormat="1" ht="13.5" customHeight="1" x14ac:dyDescent="0.25">
      <c r="A42" s="6"/>
      <c r="B42" s="18"/>
      <c r="C42" s="8"/>
      <c r="D42" s="9"/>
      <c r="E42" s="9"/>
      <c r="F42" s="5"/>
      <c r="G42" s="5"/>
      <c r="H42" s="5"/>
      <c r="I42" s="5"/>
      <c r="J42" s="5"/>
      <c r="K42" s="5"/>
    </row>
    <row r="43" spans="1:12" s="4" customFormat="1" ht="13.5" customHeight="1" x14ac:dyDescent="0.2">
      <c r="A43" s="6"/>
      <c r="B43" s="92" t="s">
        <v>21</v>
      </c>
      <c r="C43" s="92"/>
      <c r="D43" s="92"/>
      <c r="E43" s="92"/>
      <c r="F43" s="92"/>
      <c r="G43" s="92"/>
      <c r="H43" s="92"/>
      <c r="I43" s="92"/>
      <c r="J43" s="92"/>
      <c r="K43" s="92"/>
    </row>
    <row r="44" spans="1:12" s="4" customFormat="1" ht="13.5" customHeight="1" x14ac:dyDescent="0.25">
      <c r="A44" s="6"/>
      <c r="B44" s="17"/>
      <c r="C44" s="8"/>
      <c r="D44" s="9"/>
      <c r="E44" s="9"/>
      <c r="F44" s="5"/>
      <c r="G44" s="5"/>
      <c r="H44" s="5"/>
      <c r="I44" s="5"/>
      <c r="J44" s="5"/>
      <c r="K44" s="5"/>
    </row>
    <row r="45" spans="1:12" s="24" customFormat="1" ht="13.5" customHeight="1" x14ac:dyDescent="0.2">
      <c r="A45" s="19"/>
      <c r="B45" s="93" t="s">
        <v>23</v>
      </c>
      <c r="C45" s="93"/>
      <c r="D45" s="93"/>
      <c r="E45" s="93"/>
      <c r="F45" s="87"/>
      <c r="G45" s="87"/>
      <c r="H45" s="87"/>
      <c r="I45" s="87"/>
      <c r="J45" s="87"/>
      <c r="K45" s="23" t="s">
        <v>41</v>
      </c>
    </row>
    <row r="46" spans="1:12" s="24" customFormat="1" ht="13.5" customHeight="1" x14ac:dyDescent="0.25">
      <c r="A46" s="19"/>
      <c r="B46" s="25"/>
      <c r="C46" s="21"/>
      <c r="D46" s="22"/>
      <c r="E46" s="22"/>
      <c r="F46" s="23"/>
      <c r="G46" s="23"/>
      <c r="H46" s="23"/>
      <c r="I46" s="23"/>
      <c r="J46" s="23"/>
      <c r="K46" s="23"/>
    </row>
    <row r="47" spans="1:12" s="24" customFormat="1" ht="13.5" customHeight="1" x14ac:dyDescent="0.2">
      <c r="A47" s="19"/>
      <c r="B47" s="93" t="s">
        <v>24</v>
      </c>
      <c r="C47" s="93"/>
      <c r="D47" s="93"/>
      <c r="E47" s="93"/>
      <c r="F47" s="87"/>
      <c r="G47" s="87"/>
      <c r="H47" s="87"/>
      <c r="I47" s="87"/>
      <c r="J47" s="87"/>
      <c r="K47" s="23" t="s">
        <v>22</v>
      </c>
    </row>
    <row r="48" spans="1:12" s="24" customFormat="1" ht="13.5" customHeight="1" x14ac:dyDescent="0.25">
      <c r="A48" s="19"/>
      <c r="B48" s="25"/>
      <c r="C48" s="21"/>
      <c r="D48" s="22"/>
      <c r="E48" s="22"/>
      <c r="F48" s="23"/>
      <c r="G48" s="23"/>
      <c r="H48" s="23"/>
      <c r="I48" s="23"/>
      <c r="J48" s="23"/>
      <c r="K48" s="23"/>
    </row>
    <row r="49" spans="1:11" s="4" customFormat="1" ht="13.5" customHeight="1" x14ac:dyDescent="0.25">
      <c r="A49" s="6"/>
      <c r="B49" s="18"/>
      <c r="C49" s="8"/>
      <c r="D49" s="9"/>
      <c r="E49" s="9"/>
      <c r="F49" s="5"/>
      <c r="G49" s="5"/>
      <c r="H49" s="5"/>
      <c r="I49" s="5"/>
      <c r="J49" s="5"/>
      <c r="K49" s="5"/>
    </row>
    <row r="50" spans="1:11" s="4" customFormat="1" ht="13.5" customHeight="1" x14ac:dyDescent="0.25">
      <c r="A50" s="6"/>
      <c r="B50" s="17"/>
      <c r="C50" s="8"/>
      <c r="D50" s="9"/>
      <c r="E50" s="9"/>
      <c r="F50" s="5"/>
      <c r="G50" s="5"/>
      <c r="H50" s="5"/>
      <c r="I50" s="5"/>
      <c r="J50" s="5"/>
      <c r="K50" s="5"/>
    </row>
    <row r="51" spans="1:11" x14ac:dyDescent="0.2">
      <c r="A51" s="6"/>
    </row>
    <row r="52" spans="1:11" x14ac:dyDescent="0.2">
      <c r="A52" s="6"/>
    </row>
    <row r="53" spans="1:11" x14ac:dyDescent="0.2">
      <c r="A53" s="6"/>
    </row>
    <row r="54" spans="1:11" x14ac:dyDescent="0.2">
      <c r="A54" s="6"/>
    </row>
    <row r="55" spans="1:11" x14ac:dyDescent="0.2">
      <c r="A55" s="6"/>
    </row>
    <row r="56" spans="1:11" x14ac:dyDescent="0.2">
      <c r="A56" s="6"/>
    </row>
    <row r="57" spans="1:11" x14ac:dyDescent="0.2">
      <c r="A57" s="6"/>
    </row>
    <row r="58" spans="1:11" x14ac:dyDescent="0.2">
      <c r="A58" s="6"/>
    </row>
    <row r="59" spans="1:11" x14ac:dyDescent="0.2">
      <c r="A59" s="6"/>
    </row>
    <row r="60" spans="1:11" x14ac:dyDescent="0.2">
      <c r="A60" s="6"/>
    </row>
    <row r="61" spans="1:11" x14ac:dyDescent="0.2">
      <c r="A61" s="6"/>
    </row>
    <row r="62" spans="1:11" x14ac:dyDescent="0.2">
      <c r="A62" s="6"/>
    </row>
    <row r="63" spans="1:11" x14ac:dyDescent="0.2">
      <c r="A63" s="6"/>
    </row>
    <row r="64" spans="1:1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</sheetData>
  <sheetProtection formatCells="0" formatColumns="0" formatRows="0" insertColumns="0" insertRows="0" insertHyperlinks="0" deleteColumns="0" deleteRows="0" sort="0" autoFilter="0" pivotTables="0"/>
  <sortState ref="B1:G94">
    <sortCondition ref="B1"/>
  </sortState>
  <mergeCells count="38">
    <mergeCell ref="B41:F41"/>
    <mergeCell ref="H41:K41"/>
    <mergeCell ref="B43:K43"/>
    <mergeCell ref="B45:E45"/>
    <mergeCell ref="B47:E47"/>
    <mergeCell ref="F45:J45"/>
    <mergeCell ref="F47:J47"/>
    <mergeCell ref="B37:E37"/>
    <mergeCell ref="F37:J37"/>
    <mergeCell ref="B39:K39"/>
    <mergeCell ref="B40:F40"/>
    <mergeCell ref="H40:K40"/>
    <mergeCell ref="A2:L2"/>
    <mergeCell ref="A3:L3"/>
    <mergeCell ref="A4:L4"/>
    <mergeCell ref="J5:J7"/>
    <mergeCell ref="A5:A7"/>
    <mergeCell ref="B5:B7"/>
    <mergeCell ref="C5:C7"/>
    <mergeCell ref="D5:D7"/>
    <mergeCell ref="K5:K7"/>
    <mergeCell ref="L5:L7"/>
    <mergeCell ref="E5:E7"/>
    <mergeCell ref="F5:H5"/>
    <mergeCell ref="F6:F7"/>
    <mergeCell ref="G6:G7"/>
    <mergeCell ref="H6:H7"/>
    <mergeCell ref="I5:I7"/>
    <mergeCell ref="C35:J35"/>
    <mergeCell ref="K35:L35"/>
    <mergeCell ref="C31:J31"/>
    <mergeCell ref="K31:L31"/>
    <mergeCell ref="C32:J32"/>
    <mergeCell ref="K32:L32"/>
    <mergeCell ref="C33:J33"/>
    <mergeCell ref="K33:L33"/>
    <mergeCell ref="C34:J34"/>
    <mergeCell ref="K34:L34"/>
  </mergeCells>
  <pageMargins left="0.7" right="0.7" top="0.75" bottom="0.75" header="0.3" footer="0.3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МЦ</vt:lpstr>
      <vt:lpstr>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Соловьёв Сергей Геннадьевич</cp:lastModifiedBy>
  <cp:lastPrinted>2020-10-26T12:52:26Z</cp:lastPrinted>
  <dcterms:created xsi:type="dcterms:W3CDTF">2014-07-28T08:40:21Z</dcterms:created>
  <dcterms:modified xsi:type="dcterms:W3CDTF">2026-07-09T06:51:19Z</dcterms:modified>
</cp:coreProperties>
</file>