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-Chernenko\Desktop\Анастасия\ЗАКУПКИ\Закупки 2026\МП\БВК\А2_25,5_О1_П2_ Т Ульяновск 3322+3392\433520 Тиинск 3292\ОНМЦ\"/>
    </mc:Choice>
  </mc:AlternateContent>
  <bookViews>
    <workbookView xWindow="0" yWindow="0" windowWidth="28800" windowHeight="11340"/>
  </bookViews>
  <sheets>
    <sheet name="Лист2" sheetId="2" r:id="rId1"/>
    <sheet name="Лист1" sheetId="3" r:id="rId2"/>
  </sheets>
  <definedNames>
    <definedName name="_xlnm.Print_Area" localSheetId="0">Лист2!$B$1:$N$29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2" l="1"/>
  <c r="I13" i="2" s="1"/>
  <c r="H12" i="2" l="1"/>
  <c r="H13" i="2" s="1"/>
  <c r="G12" i="2"/>
  <c r="G13" i="2" s="1"/>
  <c r="K13" i="2" l="1"/>
  <c r="N13" i="2" s="1"/>
  <c r="L13" i="2"/>
  <c r="J13" i="2"/>
  <c r="M13" i="2" s="1"/>
  <c r="L10" i="2"/>
  <c r="K8" i="2"/>
  <c r="N8" i="2" s="1"/>
  <c r="J8" i="2"/>
  <c r="M8" i="2" s="1"/>
  <c r="L8" i="2"/>
  <c r="J9" i="2"/>
  <c r="M9" i="2" s="1"/>
  <c r="K9" i="2"/>
  <c r="N9" i="2" s="1"/>
  <c r="L9" i="2"/>
  <c r="J10" i="2"/>
  <c r="M10" i="2" s="1"/>
  <c r="K10" i="2"/>
  <c r="N10" i="2" s="1"/>
  <c r="J11" i="2"/>
  <c r="K11" i="2"/>
  <c r="L11" i="2"/>
  <c r="L12" i="2"/>
  <c r="M11" i="2" l="1"/>
  <c r="M12" i="2" s="1"/>
  <c r="J12" i="2"/>
  <c r="N11" i="2"/>
  <c r="N12" i="2" s="1"/>
  <c r="K12" i="2"/>
  <c r="J7" i="2"/>
  <c r="L7" i="2"/>
  <c r="K7" i="2" l="1"/>
  <c r="N7" i="2" s="1"/>
  <c r="M7" i="2"/>
</calcChain>
</file>

<file path=xl/sharedStrings.xml><?xml version="1.0" encoding="utf-8"?>
<sst xmlns="http://schemas.openxmlformats.org/spreadsheetml/2006/main" count="52" uniqueCount="46">
  <si>
    <t>№</t>
  </si>
  <si>
    <t>Наименование товара,технические характеристики</t>
  </si>
  <si>
    <t>Единица измерения</t>
  </si>
  <si>
    <t>Количество ед. товара</t>
  </si>
  <si>
    <t>Количество источников ценовой информации</t>
  </si>
  <si>
    <t>Цены поставщиков (исполнителей, подрядчиков) за единицу товара (работы, услуги), рублей</t>
  </si>
  <si>
    <t>Коэффициент вариации цен V (%)</t>
  </si>
  <si>
    <t>ТАБЛИЦА РАСЧЕТА НАЧАЛЬНОЙ (МАКСИМАЛЬНОЙ) ЦЕНЫ ДОГОВОРА</t>
  </si>
  <si>
    <t>Источник 2</t>
  </si>
  <si>
    <t xml:space="preserve">Источник 1 </t>
  </si>
  <si>
    <t>Источник 3</t>
  </si>
  <si>
    <t>Срок действия</t>
  </si>
  <si>
    <t>Источник №1</t>
  </si>
  <si>
    <t>Источник №2</t>
  </si>
  <si>
    <t>Минимальное значение НМЦ товаров, работ, услуг, руб.</t>
  </si>
  <si>
    <t>Источник №3</t>
  </si>
  <si>
    <t>Минимальное значение за единицу</t>
  </si>
  <si>
    <t>НМЦ сред. значение  за единицу товара,
 работы,
 услуги, (руб.</t>
  </si>
  <si>
    <t>Среднее значение начальной (максимальной) цены , руб.</t>
  </si>
  <si>
    <r>
      <t>1.</t>
    </r>
    <r>
      <rPr>
        <sz val="7"/>
        <color theme="1"/>
        <rFont val="Times New Roman"/>
        <family val="1"/>
        <charset val="204"/>
      </rPr>
      <t xml:space="preserve">   </t>
    </r>
    <r>
      <rPr>
        <sz val="12"/>
        <color theme="1"/>
        <rFont val="Times New Roman"/>
        <family val="1"/>
        <charset val="204"/>
      </rPr>
      <t>Поставка модульного отделения почтовой связи</t>
    </r>
  </si>
  <si>
    <r>
      <t>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Монтаж модульного отделения почтовой связи в т.ч.:</t>
    </r>
  </si>
  <si>
    <r>
      <t>2.1.</t>
    </r>
    <r>
      <rPr>
        <sz val="7"/>
        <color theme="1"/>
        <rFont val="Times New Roman"/>
        <family val="1"/>
        <charset val="204"/>
      </rPr>
      <t xml:space="preserve">           </t>
    </r>
    <r>
      <rPr>
        <sz val="12"/>
        <color theme="1"/>
        <rFont val="Times New Roman"/>
        <family val="1"/>
        <charset val="204"/>
      </rPr>
      <t xml:space="preserve"> подготовка Площадки для монтажа Товара;</t>
    </r>
  </si>
  <si>
    <t xml:space="preserve">2.3. работы по наружному оформлению МОПС (в том числе подведение необходимых инженерных коммуникаций от централизованных сетей либо исполнение локальных решений) </t>
  </si>
  <si>
    <r>
      <t>2.2.</t>
    </r>
    <r>
      <rPr>
        <sz val="7"/>
        <color theme="1"/>
        <rFont val="Times New Roman"/>
        <family val="1"/>
        <charset val="204"/>
      </rPr>
      <t xml:space="preserve">           </t>
    </r>
    <r>
      <rPr>
        <sz val="12"/>
        <color theme="1"/>
        <rFont val="Times New Roman"/>
        <family val="1"/>
        <charset val="204"/>
      </rPr>
      <t xml:space="preserve"> установка Товара на подготовленную Площадку с монтажом всех внутренних систем и комплектующих в соответствии с приложением № 3 к ТЗ;</t>
    </r>
  </si>
  <si>
    <r>
      <t>2.4.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 xml:space="preserve">пусконаладочные работы / пусконаладочные мероприятия инженерного оборудования, инженерных систем, сетей и средств обеспечения пожарной безопасности и пожаротушения, включая </t>
    </r>
    <r>
      <rPr>
        <sz val="12"/>
        <color rgb="FF000000"/>
        <rFont val="Times New Roman"/>
        <family val="1"/>
        <charset val="204"/>
      </rPr>
      <t>специальные выносные устройства</t>
    </r>
    <r>
      <rPr>
        <sz val="12"/>
        <color theme="1"/>
        <rFont val="Times New Roman"/>
        <family val="1"/>
        <charset val="204"/>
      </rPr>
      <t xml:space="preserve"> (СПС и СОУЭ) согласно комплектации Товара, указанной в приложениях № 2, 3 к ТЗ, в том числе подключение к внешним сетям.</t>
    </r>
  </si>
  <si>
    <t>усл.ед.</t>
  </si>
  <si>
    <t>ИТОГО НМЦ, руб. с НДС:</t>
  </si>
  <si>
    <t>Заместитель директора</t>
  </si>
  <si>
    <t>Б.Т. Аблаев</t>
  </si>
  <si>
    <t>Главный специалист</t>
  </si>
  <si>
    <r>
      <t xml:space="preserve">                            Используемый метод:  </t>
    </r>
    <r>
      <rPr>
        <sz val="13"/>
        <rFont val="Times New Roman"/>
        <family val="1"/>
        <charset val="204"/>
      </rPr>
      <t xml:space="preserve">метод сопоставимых рыночных цен (анализ рынка)     </t>
    </r>
  </si>
  <si>
    <t>Руководитель ОКСиЭ</t>
  </si>
  <si>
    <t>А.П. Ломаев</t>
  </si>
  <si>
    <t>Источники ценовой информации:</t>
  </si>
  <si>
    <t xml:space="preserve">Реквизиты коммерческого предложения / отчета независимого оценщика (дата, исх. номер) / ссылка на страницу с ценовой информацией в сети Интернет / ссылка на источник ценовой информации   </t>
  </si>
  <si>
    <t xml:space="preserve">Поставка модульного отделения почтовой связи </t>
  </si>
  <si>
    <t>Монтаж модульного отделения почтовой связи 
 -  подготовка Площадки для монтажа Товара</t>
  </si>
  <si>
    <t>Монтаж модульного отделения почтовой связи
- установка Товара на подготовленную Площадку с монтажом всех внутренних систем и комплектующих в соответствии с приложением № 3 к ТЗ;</t>
  </si>
  <si>
    <t xml:space="preserve">Монтаж модульного отделения почтовой связи 
- работы по наружному оформлению МОПС (в том числе подведение необходимых инженерных коммуникаций от централизованных сетей либо исполнение локальных решений) </t>
  </si>
  <si>
    <t>Монтаж модульного отделения почтовой связи 
- пусконаладочные работы / пусконаладочные мероприятия инженерного оборудования, инженерных систем, сетей и средств обеспечения пожарной безопасности и пожаротушения, включая специальные выносные устройства (СПС и СОУЭ) согласно комплектации Товара, указанной в приложениях № 2, 3 к ТЗ, в том числе подключение к внешним сетям.</t>
  </si>
  <si>
    <t>Итого Монтаж модульного отделения почтовой связи</t>
  </si>
  <si>
    <t>А.В. Черненко</t>
  </si>
  <si>
    <t>Поставка и монтаж модульного отделения почтовой связи площадью 25,5 кв. м, изготовленного из двух блок-модулей по технологии каркасного деревянного домостроения, для нужд УФПС Ульяновской области АО «Почта России»</t>
  </si>
  <si>
    <t xml:space="preserve">КП №МР63-16/3992 от 25.06.2026 </t>
  </si>
  <si>
    <t xml:space="preserve">КП №МР63-16/3994 от 25.06.2026 </t>
  </si>
  <si>
    <t>КП №МР63-16/4530 от 14.07.2026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</si>
</sst>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name val="Arial"/>
      <family val="2"/>
    </font>
    <font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2">
    <xf numFmtId="0" fontId="0" fillId="0" borderId="0" xfId="0"/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horizontal="justify" vertical="top" wrapText="1"/>
    </xf>
    <xf numFmtId="0" fontId="1" fillId="0" borderId="8" xfId="0" applyFont="1" applyBorder="1" applyAlignment="1">
      <alignment horizontal="justify" vertical="top" wrapText="1"/>
    </xf>
    <xf numFmtId="0" fontId="3" fillId="0" borderId="8" xfId="0" applyFont="1" applyBorder="1" applyAlignment="1">
      <alignment vertical="top" wrapText="1"/>
    </xf>
    <xf numFmtId="0" fontId="6" fillId="0" borderId="0" xfId="0" applyFont="1"/>
    <xf numFmtId="0" fontId="6" fillId="0" borderId="0" xfId="0" applyFont="1" applyAlignment="1"/>
    <xf numFmtId="164" fontId="6" fillId="0" borderId="0" xfId="0" applyNumberFormat="1" applyFont="1"/>
    <xf numFmtId="164" fontId="7" fillId="0" borderId="0" xfId="0" applyNumberFormat="1" applyFont="1" applyFill="1" applyAlignment="1"/>
    <xf numFmtId="164" fontId="6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9" fillId="0" borderId="0" xfId="0" applyFont="1" applyBorder="1" applyAlignment="1">
      <alignment wrapText="1"/>
    </xf>
    <xf numFmtId="1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right" vertical="center" wrapText="1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1" fontId="9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1" fontId="6" fillId="0" borderId="2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8" fillId="0" borderId="1" xfId="1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top"/>
    </xf>
    <xf numFmtId="0" fontId="7" fillId="0" borderId="0" xfId="0" applyFont="1" applyFill="1" applyAlignment="1">
      <alignment horizontal="center"/>
    </xf>
    <xf numFmtId="0" fontId="6" fillId="0" borderId="0" xfId="0" applyFont="1" applyAlignme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8"/>
  <sheetViews>
    <sheetView tabSelected="1" topLeftCell="A4" zoomScale="70" zoomScaleNormal="70" workbookViewId="0">
      <selection activeCell="J18" sqref="J18"/>
    </sheetView>
  </sheetViews>
  <sheetFormatPr defaultRowHeight="16.5" x14ac:dyDescent="0.25"/>
  <cols>
    <col min="1" max="1" width="2.42578125" style="6" customWidth="1"/>
    <col min="2" max="2" width="7.7109375" style="6" customWidth="1"/>
    <col min="3" max="3" width="54.5703125" style="6" customWidth="1"/>
    <col min="4" max="4" width="11.7109375" style="6" customWidth="1"/>
    <col min="5" max="5" width="12.140625" style="6" customWidth="1"/>
    <col min="6" max="6" width="14.28515625" style="6" customWidth="1"/>
    <col min="7" max="7" width="20" style="8" bestFit="1" customWidth="1"/>
    <col min="8" max="9" width="20.140625" style="8" customWidth="1"/>
    <col min="10" max="11" width="20.140625" style="6" customWidth="1"/>
    <col min="12" max="12" width="10.7109375" style="6" customWidth="1"/>
    <col min="13" max="13" width="22.42578125" style="6" customWidth="1"/>
    <col min="14" max="14" width="20.28515625" style="6" customWidth="1"/>
    <col min="15" max="16384" width="9.140625" style="6"/>
  </cols>
  <sheetData>
    <row r="1" spans="2:14" x14ac:dyDescent="0.25">
      <c r="D1" s="52" t="s">
        <v>7</v>
      </c>
      <c r="E1" s="53"/>
      <c r="F1" s="53"/>
      <c r="G1" s="53"/>
      <c r="H1" s="53"/>
      <c r="I1" s="53"/>
      <c r="J1" s="53"/>
      <c r="K1" s="53"/>
      <c r="L1" s="53"/>
      <c r="M1" s="53"/>
      <c r="N1" s="7"/>
    </row>
    <row r="3" spans="2:14" ht="42" customHeight="1" x14ac:dyDescent="0.25">
      <c r="B3" s="58" t="s">
        <v>42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2:14" x14ac:dyDescent="0.25">
      <c r="C4" s="9" t="s">
        <v>30</v>
      </c>
      <c r="H4" s="9"/>
      <c r="I4" s="9"/>
    </row>
    <row r="5" spans="2:14" ht="75.75" customHeight="1" x14ac:dyDescent="0.25">
      <c r="B5" s="54" t="s">
        <v>0</v>
      </c>
      <c r="C5" s="55" t="s">
        <v>1</v>
      </c>
      <c r="D5" s="55" t="s">
        <v>2</v>
      </c>
      <c r="E5" s="55" t="s">
        <v>3</v>
      </c>
      <c r="F5" s="55" t="s">
        <v>4</v>
      </c>
      <c r="G5" s="57" t="s">
        <v>5</v>
      </c>
      <c r="H5" s="57"/>
      <c r="I5" s="57"/>
      <c r="J5" s="55" t="s">
        <v>17</v>
      </c>
      <c r="K5" s="60" t="s">
        <v>16</v>
      </c>
      <c r="L5" s="55" t="s">
        <v>6</v>
      </c>
      <c r="M5" s="56" t="s">
        <v>18</v>
      </c>
      <c r="N5" s="56" t="s">
        <v>14</v>
      </c>
    </row>
    <row r="6" spans="2:14" x14ac:dyDescent="0.25">
      <c r="B6" s="54"/>
      <c r="C6" s="55"/>
      <c r="D6" s="55"/>
      <c r="E6" s="55"/>
      <c r="F6" s="55"/>
      <c r="G6" s="10" t="s">
        <v>9</v>
      </c>
      <c r="H6" s="10" t="s">
        <v>8</v>
      </c>
      <c r="I6" s="10" t="s">
        <v>10</v>
      </c>
      <c r="J6" s="55"/>
      <c r="K6" s="61"/>
      <c r="L6" s="55"/>
      <c r="M6" s="56"/>
      <c r="N6" s="56"/>
    </row>
    <row r="7" spans="2:14" ht="33" x14ac:dyDescent="0.25">
      <c r="B7" s="42">
        <v>1</v>
      </c>
      <c r="C7" s="11" t="s">
        <v>35</v>
      </c>
      <c r="D7" s="40" t="s">
        <v>25</v>
      </c>
      <c r="E7" s="12">
        <v>1</v>
      </c>
      <c r="F7" s="12">
        <v>3</v>
      </c>
      <c r="G7" s="13">
        <v>4460097.53</v>
      </c>
      <c r="H7" s="13">
        <v>4760097.53</v>
      </c>
      <c r="I7" s="13">
        <v>4738102.41</v>
      </c>
      <c r="J7" s="14">
        <f>ROUND(SUM(G7:I7)/3,2)</f>
        <v>4652765.82</v>
      </c>
      <c r="K7" s="14">
        <f>MIN(G7:I7)</f>
        <v>4460097.53</v>
      </c>
      <c r="L7" s="15">
        <f t="shared" ref="L7:L13" si="0">STDEV(G7:I7)/AVERAGE(G7:I7)*100</f>
        <v>3.5939412849564429</v>
      </c>
      <c r="M7" s="16">
        <f>ROUND(J7*E7,2)</f>
        <v>4652765.82</v>
      </c>
      <c r="N7" s="16">
        <f>E7*K7</f>
        <v>4460097.53</v>
      </c>
    </row>
    <row r="8" spans="2:14" ht="33" x14ac:dyDescent="0.25">
      <c r="B8" s="51">
        <v>2</v>
      </c>
      <c r="C8" s="17" t="s">
        <v>36</v>
      </c>
      <c r="D8" s="41" t="s">
        <v>25</v>
      </c>
      <c r="E8" s="37">
        <v>1</v>
      </c>
      <c r="F8" s="18">
        <v>3</v>
      </c>
      <c r="G8" s="19">
        <v>300000</v>
      </c>
      <c r="H8" s="19">
        <v>300000</v>
      </c>
      <c r="I8" s="19">
        <v>300000</v>
      </c>
      <c r="J8" s="20">
        <f>ROUND(SUM(G8:I8)/3,2)</f>
        <v>300000</v>
      </c>
      <c r="K8" s="20">
        <f>MIN(G8:I8)</f>
        <v>300000</v>
      </c>
      <c r="L8" s="21">
        <f t="shared" si="0"/>
        <v>0</v>
      </c>
      <c r="M8" s="22">
        <f>ROUND(J8*E8,2)</f>
        <v>300000</v>
      </c>
      <c r="N8" s="22">
        <f>E8*K8</f>
        <v>300000</v>
      </c>
    </row>
    <row r="9" spans="2:14" ht="82.5" x14ac:dyDescent="0.25">
      <c r="B9" s="51"/>
      <c r="C9" s="17" t="s">
        <v>37</v>
      </c>
      <c r="D9" s="41" t="s">
        <v>25</v>
      </c>
      <c r="E9" s="37">
        <v>1</v>
      </c>
      <c r="F9" s="18">
        <v>3</v>
      </c>
      <c r="G9" s="19">
        <v>250000</v>
      </c>
      <c r="H9" s="19">
        <v>250000</v>
      </c>
      <c r="I9" s="19">
        <v>250000</v>
      </c>
      <c r="J9" s="20">
        <f>ROUND(SUM(G9:I9)/3,2)</f>
        <v>250000</v>
      </c>
      <c r="K9" s="20">
        <f>MIN(G9:I9)</f>
        <v>250000</v>
      </c>
      <c r="L9" s="21">
        <f t="shared" si="0"/>
        <v>0</v>
      </c>
      <c r="M9" s="22">
        <f>ROUND(J9*E9,2)</f>
        <v>250000</v>
      </c>
      <c r="N9" s="22">
        <f>E9*K9</f>
        <v>250000</v>
      </c>
    </row>
    <row r="10" spans="2:14" ht="138" customHeight="1" x14ac:dyDescent="0.25">
      <c r="B10" s="51"/>
      <c r="C10" s="17" t="s">
        <v>38</v>
      </c>
      <c r="D10" s="41" t="s">
        <v>25</v>
      </c>
      <c r="E10" s="37">
        <v>1</v>
      </c>
      <c r="F10" s="18">
        <v>3</v>
      </c>
      <c r="G10" s="19">
        <v>400000</v>
      </c>
      <c r="H10" s="19">
        <v>400000</v>
      </c>
      <c r="I10" s="19">
        <v>400000</v>
      </c>
      <c r="J10" s="20">
        <f>ROUND(SUM(G10:I10)/3,2)</f>
        <v>400000</v>
      </c>
      <c r="K10" s="20">
        <f>MIN(G10:I10)</f>
        <v>400000</v>
      </c>
      <c r="L10" s="21">
        <f t="shared" si="0"/>
        <v>0</v>
      </c>
      <c r="M10" s="22">
        <f>ROUND(J10*E10,2)</f>
        <v>400000</v>
      </c>
      <c r="N10" s="22">
        <f>E10*K10</f>
        <v>400000</v>
      </c>
    </row>
    <row r="11" spans="2:14" ht="148.5" x14ac:dyDescent="0.25">
      <c r="B11" s="51"/>
      <c r="C11" s="17" t="s">
        <v>39</v>
      </c>
      <c r="D11" s="41" t="s">
        <v>25</v>
      </c>
      <c r="E11" s="37">
        <v>1</v>
      </c>
      <c r="F11" s="18">
        <v>3</v>
      </c>
      <c r="G11" s="19">
        <v>150000</v>
      </c>
      <c r="H11" s="19">
        <v>150000</v>
      </c>
      <c r="I11" s="19">
        <v>150000</v>
      </c>
      <c r="J11" s="20">
        <f>ROUND(SUM(G11:I11)/3,2)</f>
        <v>150000</v>
      </c>
      <c r="K11" s="20">
        <f>MIN(G11:I11)</f>
        <v>150000</v>
      </c>
      <c r="L11" s="21">
        <f t="shared" si="0"/>
        <v>0</v>
      </c>
      <c r="M11" s="22">
        <f>ROUND(J11*E11,2)</f>
        <v>150000</v>
      </c>
      <c r="N11" s="22">
        <f>E11*K11</f>
        <v>150000</v>
      </c>
    </row>
    <row r="12" spans="2:14" ht="33" x14ac:dyDescent="0.25">
      <c r="B12" s="51"/>
      <c r="C12" s="11" t="s">
        <v>40</v>
      </c>
      <c r="D12" s="40" t="s">
        <v>25</v>
      </c>
      <c r="E12" s="12">
        <v>1</v>
      </c>
      <c r="F12" s="12">
        <v>3</v>
      </c>
      <c r="G12" s="13">
        <f>G11+G10+G9+G8</f>
        <v>1100000</v>
      </c>
      <c r="H12" s="13">
        <f t="shared" ref="H12:K12" si="1">H11+H10+H9+H8</f>
        <v>1100000</v>
      </c>
      <c r="I12" s="13">
        <f t="shared" ref="I12" si="2">I11+I10+I9+I8</f>
        <v>1100000</v>
      </c>
      <c r="J12" s="13">
        <f t="shared" si="1"/>
        <v>1100000</v>
      </c>
      <c r="K12" s="13">
        <f t="shared" si="1"/>
        <v>1100000</v>
      </c>
      <c r="L12" s="15">
        <f t="shared" si="0"/>
        <v>0</v>
      </c>
      <c r="M12" s="16">
        <f>M11+M10+M9+M8</f>
        <v>1100000</v>
      </c>
      <c r="N12" s="16">
        <f>N11+N10+N9+N8</f>
        <v>1100000</v>
      </c>
    </row>
    <row r="13" spans="2:14" s="23" customFormat="1" ht="31.5" customHeight="1" x14ac:dyDescent="0.25">
      <c r="B13" s="24"/>
      <c r="C13" s="25" t="s">
        <v>26</v>
      </c>
      <c r="D13" s="40" t="s">
        <v>25</v>
      </c>
      <c r="E13" s="26">
        <v>1</v>
      </c>
      <c r="F13" s="25"/>
      <c r="G13" s="39">
        <f>G12+G7</f>
        <v>5560097.5300000003</v>
      </c>
      <c r="H13" s="39">
        <f t="shared" ref="H13:I13" si="3">H12+H7</f>
        <v>5860097.5300000003</v>
      </c>
      <c r="I13" s="39">
        <f t="shared" si="3"/>
        <v>5838102.4100000001</v>
      </c>
      <c r="J13" s="14">
        <f>ROUND(SUM(G13:I13)/3,2)</f>
        <v>5752765.8200000003</v>
      </c>
      <c r="K13" s="14">
        <f>MIN(G13:I13)</f>
        <v>5560097.5300000003</v>
      </c>
      <c r="L13" s="15">
        <f t="shared" si="0"/>
        <v>2.9067352461816194</v>
      </c>
      <c r="M13" s="16">
        <f>ROUND(J13*E13,2)</f>
        <v>5752765.8200000003</v>
      </c>
      <c r="N13" s="16">
        <f>E13*K13</f>
        <v>5560097.5300000003</v>
      </c>
    </row>
    <row r="15" spans="2:14" s="35" customFormat="1" ht="29.25" customHeight="1" x14ac:dyDescent="0.25">
      <c r="C15" s="35" t="s">
        <v>33</v>
      </c>
    </row>
    <row r="16" spans="2:14" s="27" customFormat="1" ht="66" customHeight="1" x14ac:dyDescent="0.25">
      <c r="C16" s="28"/>
      <c r="D16" s="44" t="s">
        <v>34</v>
      </c>
      <c r="E16" s="45"/>
      <c r="F16" s="45"/>
      <c r="G16" s="45"/>
      <c r="H16" s="45"/>
      <c r="I16" s="45"/>
      <c r="J16" s="12" t="s">
        <v>11</v>
      </c>
      <c r="K16" s="29"/>
    </row>
    <row r="17" spans="2:11" ht="26.25" customHeight="1" x14ac:dyDescent="0.25">
      <c r="C17" s="30">
        <v>1</v>
      </c>
      <c r="D17" s="48" t="s">
        <v>12</v>
      </c>
      <c r="E17" s="49"/>
      <c r="F17" s="50" t="s">
        <v>45</v>
      </c>
      <c r="G17" s="50"/>
      <c r="H17" s="50"/>
      <c r="I17" s="50"/>
      <c r="J17" s="31">
        <v>46581</v>
      </c>
      <c r="K17" s="32"/>
    </row>
    <row r="18" spans="2:11" ht="26.25" customHeight="1" x14ac:dyDescent="0.25">
      <c r="C18" s="30">
        <v>2</v>
      </c>
      <c r="D18" s="48" t="s">
        <v>13</v>
      </c>
      <c r="E18" s="49"/>
      <c r="F18" s="50" t="s">
        <v>43</v>
      </c>
      <c r="G18" s="50"/>
      <c r="H18" s="50"/>
      <c r="I18" s="50"/>
      <c r="J18" s="31">
        <v>46563</v>
      </c>
      <c r="K18" s="32"/>
    </row>
    <row r="19" spans="2:11" ht="26.25" customHeight="1" x14ac:dyDescent="0.25">
      <c r="C19" s="30">
        <v>3</v>
      </c>
      <c r="D19" s="48" t="s">
        <v>15</v>
      </c>
      <c r="E19" s="49"/>
      <c r="F19" s="50" t="s">
        <v>44</v>
      </c>
      <c r="G19" s="50"/>
      <c r="H19" s="50"/>
      <c r="I19" s="50"/>
      <c r="J19" s="31">
        <v>46563</v>
      </c>
      <c r="K19" s="32"/>
    </row>
    <row r="22" spans="2:11" x14ac:dyDescent="0.25">
      <c r="B22" s="47" t="s">
        <v>27</v>
      </c>
      <c r="C22" s="47"/>
      <c r="G22" s="6"/>
      <c r="H22" s="6"/>
      <c r="I22" s="6"/>
      <c r="J22" s="38" t="s">
        <v>28</v>
      </c>
    </row>
    <row r="23" spans="2:11" x14ac:dyDescent="0.25">
      <c r="B23" s="36"/>
      <c r="C23" s="36"/>
      <c r="G23" s="6"/>
      <c r="H23" s="6"/>
      <c r="I23" s="6"/>
      <c r="J23" s="34"/>
    </row>
    <row r="24" spans="2:11" x14ac:dyDescent="0.25">
      <c r="B24" s="36"/>
      <c r="C24" s="33" t="s">
        <v>31</v>
      </c>
      <c r="G24" s="6"/>
      <c r="H24" s="6"/>
      <c r="I24" s="6"/>
      <c r="J24" s="33" t="s">
        <v>32</v>
      </c>
    </row>
    <row r="25" spans="2:11" x14ac:dyDescent="0.25">
      <c r="B25" s="34"/>
      <c r="C25" s="34"/>
      <c r="G25" s="6"/>
      <c r="H25" s="6"/>
      <c r="I25" s="6"/>
      <c r="J25" s="34"/>
    </row>
    <row r="26" spans="2:11" ht="22.5" customHeight="1" x14ac:dyDescent="0.25">
      <c r="B26" s="46" t="s">
        <v>29</v>
      </c>
      <c r="C26" s="46"/>
      <c r="G26" s="6"/>
      <c r="H26" s="6"/>
      <c r="I26" s="6"/>
      <c r="J26" s="38" t="s">
        <v>41</v>
      </c>
    </row>
    <row r="27" spans="2:11" x14ac:dyDescent="0.25">
      <c r="G27" s="6"/>
      <c r="H27" s="6"/>
      <c r="I27" s="6"/>
    </row>
    <row r="28" spans="2:11" x14ac:dyDescent="0.25">
      <c r="B28" s="43"/>
      <c r="C28" s="43"/>
      <c r="G28" s="6"/>
      <c r="H28" s="6"/>
      <c r="I28" s="6"/>
    </row>
  </sheetData>
  <mergeCells count="24">
    <mergeCell ref="B8:B12"/>
    <mergeCell ref="D1:M1"/>
    <mergeCell ref="B5:B6"/>
    <mergeCell ref="D5:D6"/>
    <mergeCell ref="E5:E6"/>
    <mergeCell ref="F5:F6"/>
    <mergeCell ref="C5:C6"/>
    <mergeCell ref="M5:M6"/>
    <mergeCell ref="G5:I5"/>
    <mergeCell ref="J5:J6"/>
    <mergeCell ref="L5:L6"/>
    <mergeCell ref="B3:N3"/>
    <mergeCell ref="K5:K6"/>
    <mergeCell ref="N5:N6"/>
    <mergeCell ref="B28:C28"/>
    <mergeCell ref="D16:I16"/>
    <mergeCell ref="B26:C26"/>
    <mergeCell ref="B22:C22"/>
    <mergeCell ref="D19:E19"/>
    <mergeCell ref="D17:E17"/>
    <mergeCell ref="D18:E18"/>
    <mergeCell ref="F17:I17"/>
    <mergeCell ref="F18:I18"/>
    <mergeCell ref="F19:I19"/>
  </mergeCells>
  <pageMargins left="0.19685039370078741" right="0.19685039370078741" top="0.19685039370078741" bottom="0.19685039370078741" header="0" footer="0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sqref="A1:A6"/>
    </sheetView>
  </sheetViews>
  <sheetFormatPr defaultRowHeight="15" x14ac:dyDescent="0.25"/>
  <cols>
    <col min="1" max="1" width="115.28515625" customWidth="1"/>
  </cols>
  <sheetData>
    <row r="1" spans="1:1" ht="16.5" thickBot="1" x14ac:dyDescent="0.3">
      <c r="A1" s="1" t="s">
        <v>19</v>
      </c>
    </row>
    <row r="2" spans="1:1" ht="16.5" thickBot="1" x14ac:dyDescent="0.3">
      <c r="A2" s="2" t="s">
        <v>20</v>
      </c>
    </row>
    <row r="3" spans="1:1" ht="16.5" thickBot="1" x14ac:dyDescent="0.3">
      <c r="A3" s="3" t="s">
        <v>21</v>
      </c>
    </row>
    <row r="4" spans="1:1" ht="31.5" x14ac:dyDescent="0.25">
      <c r="A4" s="4" t="s">
        <v>23</v>
      </c>
    </row>
    <row r="5" spans="1:1" ht="32.25" thickBot="1" x14ac:dyDescent="0.3">
      <c r="A5" s="3" t="s">
        <v>22</v>
      </c>
    </row>
    <row r="6" spans="1:1" ht="63" x14ac:dyDescent="0.25">
      <c r="A6" s="5" t="s">
        <v>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 Александр Викторович</dc:creator>
  <cp:lastModifiedBy>Черненко Анастасия Викторовна</cp:lastModifiedBy>
  <cp:lastPrinted>2026-07-14T14:29:17Z</cp:lastPrinted>
  <dcterms:created xsi:type="dcterms:W3CDTF">2019-06-04T05:05:16Z</dcterms:created>
  <dcterms:modified xsi:type="dcterms:W3CDTF">2026-07-14T14:29:18Z</dcterms:modified>
</cp:coreProperties>
</file>