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LD_D\Сорокина\work\Мои документы закупки\Отчеты\2026\ЗД\1 Макропрограмма\ЗД июль 2026\ЗП-26-000000023821       Поставка модульн отделен 25.5 2 блок-мод металл Астрахань\"/>
    </mc:Choice>
  </mc:AlternateContent>
  <bookViews>
    <workbookView xWindow="0" yWindow="0" windowWidth="28800" windowHeight="11340"/>
  </bookViews>
  <sheets>
    <sheet name="Лист2" sheetId="2" r:id="rId1"/>
  </sheets>
  <definedNames>
    <definedName name="_xlnm.Print_Area" localSheetId="0">Лист2!$B$2:$O$33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2" l="1"/>
  <c r="L10" i="2"/>
  <c r="L11" i="2"/>
  <c r="L12" i="2"/>
  <c r="L8" i="2"/>
  <c r="I13" i="2" l="1"/>
  <c r="I14" i="2" s="1"/>
  <c r="H13" i="2" l="1"/>
  <c r="H14" i="2" s="1"/>
  <c r="J13" i="2"/>
  <c r="J14" i="2" s="1"/>
  <c r="G13" i="2"/>
  <c r="G14" i="2" s="1"/>
  <c r="L14" i="2" l="1"/>
  <c r="O14" i="2" s="1"/>
  <c r="M14" i="2"/>
  <c r="K14" i="2"/>
  <c r="N14" i="2" s="1"/>
  <c r="M11" i="2"/>
  <c r="O9" i="2"/>
  <c r="K9" i="2"/>
  <c r="N9" i="2" s="1"/>
  <c r="M9" i="2"/>
  <c r="K10" i="2"/>
  <c r="N10" i="2" s="1"/>
  <c r="O10" i="2"/>
  <c r="M10" i="2"/>
  <c r="K11" i="2"/>
  <c r="N11" i="2" s="1"/>
  <c r="O11" i="2"/>
  <c r="K12" i="2"/>
  <c r="M12" i="2"/>
  <c r="M13" i="2"/>
  <c r="N12" i="2" l="1"/>
  <c r="N13" i="2" s="1"/>
  <c r="K13" i="2"/>
  <c r="O12" i="2"/>
  <c r="O13" i="2" s="1"/>
  <c r="L13" i="2"/>
  <c r="K8" i="2"/>
  <c r="M8" i="2"/>
  <c r="O8" i="2" l="1"/>
  <c r="N8" i="2"/>
</calcChain>
</file>

<file path=xl/sharedStrings.xml><?xml version="1.0" encoding="utf-8"?>
<sst xmlns="http://schemas.openxmlformats.org/spreadsheetml/2006/main" count="47" uniqueCount="41">
  <si>
    <t>№</t>
  </si>
  <si>
    <t>Наименование товара,технические характеристики</t>
  </si>
  <si>
    <t>Единица измерения</t>
  </si>
  <si>
    <t>Количество ед. товара</t>
  </si>
  <si>
    <t>Количество источников ценовой информации</t>
  </si>
  <si>
    <t>Цены поставщиков (исполнителей, подрядчиков) за единицу товара (работы, услуги), рублей</t>
  </si>
  <si>
    <t>Коэффициент вариации цен V (%)</t>
  </si>
  <si>
    <t>ТАБЛИЦА РАСЧЕТА НАЧАЛЬНОЙ (МАКСИМАЛЬНОЙ) ЦЕНЫ ДОГОВОРА</t>
  </si>
  <si>
    <t>Источник 2</t>
  </si>
  <si>
    <t xml:space="preserve">Источник 1 </t>
  </si>
  <si>
    <t>Источник 3</t>
  </si>
  <si>
    <t>Срок действия</t>
  </si>
  <si>
    <t>Источник №1</t>
  </si>
  <si>
    <t>Источник №2</t>
  </si>
  <si>
    <t>Минимальное значение НМЦ товаров, работ, услуг, руб.</t>
  </si>
  <si>
    <t>Источник №3</t>
  </si>
  <si>
    <t>Минимальное значение за единицу</t>
  </si>
  <si>
    <t>НМЦ сред. значение  за единицу товара,
 работы,
 услуги, (руб.</t>
  </si>
  <si>
    <t>Среднее значение начальной (максимальной) цены , руб.</t>
  </si>
  <si>
    <t>усл.ед.</t>
  </si>
  <si>
    <t>ИТОГО НМЦ, руб. с НДС:</t>
  </si>
  <si>
    <r>
      <t xml:space="preserve">                            Используемый метод:  </t>
    </r>
    <r>
      <rPr>
        <sz val="13"/>
        <rFont val="Times New Roman"/>
        <family val="1"/>
        <charset val="204"/>
      </rPr>
      <t xml:space="preserve">метод сопоставимых рыночных цен (анализ рынка)     </t>
    </r>
  </si>
  <si>
    <t>Источники ценовой информации:</t>
  </si>
  <si>
    <t xml:space="preserve">Реквизиты коммерческого предложения / отчета независимого оценщика (дата, исх. номер) / ссылка на страницу с ценовой информацией в сети Интернет / ссылка на источник ценовой информации   </t>
  </si>
  <si>
    <t xml:space="preserve">Поставка модульного отделения почтовой связи </t>
  </si>
  <si>
    <t>Монтаж модульного отделения почтовой связи 
 -  подготовка Площадки для монтажа Товара</t>
  </si>
  <si>
    <t>Монтаж модульного отделения почтовой связи
- установка Товара на подготовленную Площадку с монтажом всех внутренних систем и комплектующих в соответствии с приложением № 3 к ТЗ;</t>
  </si>
  <si>
    <t xml:space="preserve">Монтаж модульного отделения почтовой связи 
- работы по наружному оформлению МОПС (в том числе подведение необходимых инженерных коммуникаций от централизованных сетей либо исполнение локальных решений) </t>
  </si>
  <si>
    <t>Монтаж модульного отделения почтовой связи 
- пусконаладочные работы / пусконаладочные мероприятия инженерного оборудования, инженерных систем, сетей и средств обеспечения пожарной безопасности и пожаротушения, включая специальные выносные устройства (СПС и СОУЭ) согласно комплектации Товара, указанной в приложениях № 2, 3 к ТЗ, в том числе подключение к внешним сетям.</t>
  </si>
  <si>
    <t>Итого Монтаж модульного отделения почтовой связи</t>
  </si>
  <si>
    <t>Источник 4</t>
  </si>
  <si>
    <t>Источник №4</t>
  </si>
  <si>
    <t>Поставка и монтаж модульного отделения почтовой связи площадью 25,5 кв. м, изготовленного из двух блок-модулей по технологии из металлических быстровозводимых конструкций, для нужд УФПС Астраханской области АО «Почта России»</t>
  </si>
  <si>
    <t>МР63-16/4290 от 06.07.2026</t>
  </si>
  <si>
    <t>06.01.2027</t>
  </si>
  <si>
    <t>МР63-16/4430 от 09.07.2026</t>
  </si>
  <si>
    <t>09.01.2027</t>
  </si>
  <si>
    <t>МР63-16/4432 от 09.07.2026</t>
  </si>
  <si>
    <t>09.10.2026</t>
  </si>
  <si>
    <t>МР63-16/4471 от 13.07.2026</t>
  </si>
  <si>
    <t>Приложение № 1 к части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</si>
</sst>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/>
    <xf numFmtId="164" fontId="2" fillId="0" borderId="0" xfId="0" applyNumberFormat="1" applyFont="1"/>
    <xf numFmtId="164" fontId="3" fillId="0" borderId="0" xfId="0" applyNumberFormat="1" applyFont="1" applyFill="1" applyAlignment="1"/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5" fillId="0" borderId="0" xfId="0" applyFont="1" applyBorder="1" applyAlignment="1">
      <alignment wrapText="1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 vertical="center" wrapText="1"/>
    </xf>
    <xf numFmtId="0" fontId="3" fillId="0" borderId="0" xfId="0" applyFont="1"/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center" vertical="center" wrapText="1"/>
    </xf>
    <xf numFmtId="1" fontId="5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1" fontId="2" fillId="0" borderId="2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7" xfId="1" applyNumberFormat="1" applyFont="1" applyBorder="1" applyAlignment="1">
      <alignment horizontal="center" vertical="center" wrapText="1"/>
    </xf>
    <xf numFmtId="0" fontId="4" fillId="0" borderId="3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3" fillId="0" borderId="0" xfId="0" applyFont="1" applyFill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3"/>
  <sheetViews>
    <sheetView tabSelected="1" topLeftCell="A10" zoomScale="70" zoomScaleNormal="70" workbookViewId="0">
      <selection activeCell="B4" sqref="B4:O4"/>
    </sheetView>
  </sheetViews>
  <sheetFormatPr defaultRowHeight="16.5" x14ac:dyDescent="0.25"/>
  <cols>
    <col min="1" max="1" width="2.42578125" style="1" customWidth="1"/>
    <col min="2" max="2" width="7.7109375" style="1" customWidth="1"/>
    <col min="3" max="3" width="54.5703125" style="1" customWidth="1"/>
    <col min="4" max="4" width="11.7109375" style="1" customWidth="1"/>
    <col min="5" max="5" width="12.140625" style="1" customWidth="1"/>
    <col min="6" max="6" width="14.28515625" style="1" customWidth="1"/>
    <col min="7" max="7" width="20" style="3" bestFit="1" customWidth="1"/>
    <col min="8" max="10" width="20.140625" style="3" customWidth="1"/>
    <col min="11" max="12" width="20.140625" style="1" customWidth="1"/>
    <col min="13" max="13" width="10.7109375" style="1" customWidth="1"/>
    <col min="14" max="14" width="22.42578125" style="1" customWidth="1"/>
    <col min="15" max="15" width="20.28515625" style="1" customWidth="1"/>
    <col min="16" max="16384" width="9.140625" style="1"/>
  </cols>
  <sheetData>
    <row r="1" spans="2:15" ht="18.75" x14ac:dyDescent="0.3">
      <c r="M1" s="44" t="s">
        <v>40</v>
      </c>
      <c r="N1" s="44"/>
      <c r="O1" s="44"/>
    </row>
    <row r="2" spans="2:15" x14ac:dyDescent="0.25">
      <c r="D2" s="58" t="s">
        <v>7</v>
      </c>
      <c r="E2" s="59"/>
      <c r="F2" s="59"/>
      <c r="G2" s="59"/>
      <c r="H2" s="59"/>
      <c r="I2" s="59"/>
      <c r="J2" s="59"/>
      <c r="K2" s="59"/>
      <c r="L2" s="59"/>
      <c r="M2" s="59"/>
      <c r="N2" s="59"/>
      <c r="O2" s="2"/>
    </row>
    <row r="4" spans="2:15" ht="42" customHeight="1" x14ac:dyDescent="0.25">
      <c r="B4" s="37" t="s">
        <v>32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2:15" x14ac:dyDescent="0.25">
      <c r="C5" s="4" t="s">
        <v>21</v>
      </c>
      <c r="H5" s="4"/>
      <c r="I5" s="4"/>
      <c r="J5" s="4"/>
    </row>
    <row r="6" spans="2:15" ht="75.75" customHeight="1" x14ac:dyDescent="0.25">
      <c r="B6" s="60" t="s">
        <v>0</v>
      </c>
      <c r="C6" s="42" t="s">
        <v>1</v>
      </c>
      <c r="D6" s="42" t="s">
        <v>2</v>
      </c>
      <c r="E6" s="42" t="s">
        <v>3</v>
      </c>
      <c r="F6" s="42" t="s">
        <v>4</v>
      </c>
      <c r="G6" s="43" t="s">
        <v>5</v>
      </c>
      <c r="H6" s="43"/>
      <c r="I6" s="43"/>
      <c r="J6" s="43"/>
      <c r="K6" s="42" t="s">
        <v>17</v>
      </c>
      <c r="L6" s="39" t="s">
        <v>16</v>
      </c>
      <c r="M6" s="42" t="s">
        <v>6</v>
      </c>
      <c r="N6" s="41" t="s">
        <v>18</v>
      </c>
      <c r="O6" s="41" t="s">
        <v>14</v>
      </c>
    </row>
    <row r="7" spans="2:15" x14ac:dyDescent="0.25">
      <c r="B7" s="60"/>
      <c r="C7" s="42"/>
      <c r="D7" s="42"/>
      <c r="E7" s="42"/>
      <c r="F7" s="42"/>
      <c r="G7" s="5" t="s">
        <v>9</v>
      </c>
      <c r="H7" s="5" t="s">
        <v>8</v>
      </c>
      <c r="I7" s="5" t="s">
        <v>10</v>
      </c>
      <c r="J7" s="17" t="s">
        <v>30</v>
      </c>
      <c r="K7" s="42"/>
      <c r="L7" s="40"/>
      <c r="M7" s="42"/>
      <c r="N7" s="41"/>
      <c r="O7" s="41"/>
    </row>
    <row r="8" spans="2:15" ht="33" x14ac:dyDescent="0.25">
      <c r="B8" s="6">
        <v>1</v>
      </c>
      <c r="C8" s="7" t="s">
        <v>24</v>
      </c>
      <c r="D8" s="8" t="s">
        <v>19</v>
      </c>
      <c r="E8" s="9">
        <v>1</v>
      </c>
      <c r="F8" s="9">
        <v>4</v>
      </c>
      <c r="G8" s="10">
        <v>4095000</v>
      </c>
      <c r="H8" s="10">
        <v>3200000</v>
      </c>
      <c r="I8" s="10">
        <v>3780000</v>
      </c>
      <c r="J8" s="10">
        <v>3570000</v>
      </c>
      <c r="K8" s="11">
        <f t="shared" ref="K8:K12" si="0">ROUND(SUM(G8:J8)/3,2)</f>
        <v>4881666.67</v>
      </c>
      <c r="L8" s="11">
        <f>H8</f>
        <v>3200000</v>
      </c>
      <c r="M8" s="12">
        <f t="shared" ref="M8:M14" si="1">STDEV(G8:J8)/AVERAGE(G8:J8)*100</f>
        <v>10.259914472449276</v>
      </c>
      <c r="N8" s="13">
        <f t="shared" ref="N8:N14" si="2">ROUND(K8*E8,2)</f>
        <v>4881666.67</v>
      </c>
      <c r="O8" s="13">
        <f t="shared" ref="O8:O14" si="3">E8*L8</f>
        <v>3200000</v>
      </c>
    </row>
    <row r="9" spans="2:15" ht="33" x14ac:dyDescent="0.25">
      <c r="B9" s="56">
        <v>2</v>
      </c>
      <c r="C9" s="14" t="s">
        <v>25</v>
      </c>
      <c r="D9" s="15" t="s">
        <v>19</v>
      </c>
      <c r="E9" s="16">
        <v>1</v>
      </c>
      <c r="F9" s="16">
        <v>4</v>
      </c>
      <c r="G9" s="17">
        <v>870000</v>
      </c>
      <c r="H9" s="17">
        <v>540000</v>
      </c>
      <c r="I9" s="17">
        <v>630000</v>
      </c>
      <c r="J9" s="17">
        <v>735000</v>
      </c>
      <c r="K9" s="18">
        <f t="shared" si="0"/>
        <v>925000</v>
      </c>
      <c r="L9" s="11">
        <f t="shared" ref="L9:L12" si="4">H9</f>
        <v>540000</v>
      </c>
      <c r="M9" s="19">
        <f t="shared" si="1"/>
        <v>20.464534579460448</v>
      </c>
      <c r="N9" s="20">
        <f t="shared" si="2"/>
        <v>925000</v>
      </c>
      <c r="O9" s="20">
        <f t="shared" si="3"/>
        <v>540000</v>
      </c>
    </row>
    <row r="10" spans="2:15" ht="82.5" x14ac:dyDescent="0.25">
      <c r="B10" s="56"/>
      <c r="C10" s="14" t="s">
        <v>26</v>
      </c>
      <c r="D10" s="15" t="s">
        <v>19</v>
      </c>
      <c r="E10" s="16">
        <v>1</v>
      </c>
      <c r="F10" s="16">
        <v>4</v>
      </c>
      <c r="G10" s="17">
        <v>590000</v>
      </c>
      <c r="H10" s="17">
        <v>290000</v>
      </c>
      <c r="I10" s="17">
        <v>472500</v>
      </c>
      <c r="J10" s="17">
        <v>509250</v>
      </c>
      <c r="K10" s="18">
        <f t="shared" si="0"/>
        <v>620583.32999999996</v>
      </c>
      <c r="L10" s="11">
        <f t="shared" si="4"/>
        <v>290000</v>
      </c>
      <c r="M10" s="19">
        <f t="shared" si="1"/>
        <v>27.251324733135263</v>
      </c>
      <c r="N10" s="20">
        <f t="shared" si="2"/>
        <v>620583.32999999996</v>
      </c>
      <c r="O10" s="20">
        <f t="shared" si="3"/>
        <v>290000</v>
      </c>
    </row>
    <row r="11" spans="2:15" ht="138" customHeight="1" x14ac:dyDescent="0.25">
      <c r="B11" s="56"/>
      <c r="C11" s="14" t="s">
        <v>27</v>
      </c>
      <c r="D11" s="15" t="s">
        <v>19</v>
      </c>
      <c r="E11" s="16">
        <v>1</v>
      </c>
      <c r="F11" s="16">
        <v>4</v>
      </c>
      <c r="G11" s="17">
        <v>478000</v>
      </c>
      <c r="H11" s="17">
        <v>410000</v>
      </c>
      <c r="I11" s="17">
        <v>357000</v>
      </c>
      <c r="J11" s="17">
        <v>609000</v>
      </c>
      <c r="K11" s="18">
        <f t="shared" si="0"/>
        <v>618000</v>
      </c>
      <c r="L11" s="11">
        <f t="shared" si="4"/>
        <v>410000</v>
      </c>
      <c r="M11" s="19">
        <f t="shared" si="1"/>
        <v>23.497579045781531</v>
      </c>
      <c r="N11" s="20">
        <f t="shared" si="2"/>
        <v>618000</v>
      </c>
      <c r="O11" s="20">
        <f t="shared" si="3"/>
        <v>410000</v>
      </c>
    </row>
    <row r="12" spans="2:15" ht="148.5" x14ac:dyDescent="0.25">
      <c r="B12" s="56"/>
      <c r="C12" s="14" t="s">
        <v>28</v>
      </c>
      <c r="D12" s="15" t="s">
        <v>19</v>
      </c>
      <c r="E12" s="16">
        <v>1</v>
      </c>
      <c r="F12" s="16">
        <v>4</v>
      </c>
      <c r="G12" s="17">
        <v>585000</v>
      </c>
      <c r="H12" s="17">
        <v>320000</v>
      </c>
      <c r="I12" s="17">
        <v>672000</v>
      </c>
      <c r="J12" s="17">
        <v>472500</v>
      </c>
      <c r="K12" s="18">
        <f t="shared" si="0"/>
        <v>683166.67</v>
      </c>
      <c r="L12" s="11">
        <f t="shared" si="4"/>
        <v>320000</v>
      </c>
      <c r="M12" s="19">
        <f t="shared" si="1"/>
        <v>29.674478056407068</v>
      </c>
      <c r="N12" s="20">
        <f t="shared" si="2"/>
        <v>683166.67</v>
      </c>
      <c r="O12" s="20">
        <f t="shared" si="3"/>
        <v>320000</v>
      </c>
    </row>
    <row r="13" spans="2:15" ht="33" x14ac:dyDescent="0.25">
      <c r="B13" s="57"/>
      <c r="C13" s="7" t="s">
        <v>29</v>
      </c>
      <c r="D13" s="8" t="s">
        <v>19</v>
      </c>
      <c r="E13" s="9">
        <v>1</v>
      </c>
      <c r="F13" s="9">
        <v>4</v>
      </c>
      <c r="G13" s="10">
        <f>G12+G11+G10+G9</f>
        <v>2523000</v>
      </c>
      <c r="H13" s="10">
        <f t="shared" ref="H13:L13" si="5">H12+H11+H10+H9</f>
        <v>1560000</v>
      </c>
      <c r="I13" s="10">
        <f t="shared" ref="I13" si="6">I12+I11+I10+I9</f>
        <v>2131500</v>
      </c>
      <c r="J13" s="10">
        <f t="shared" si="5"/>
        <v>2325750</v>
      </c>
      <c r="K13" s="10">
        <f t="shared" si="5"/>
        <v>2846750</v>
      </c>
      <c r="L13" s="10">
        <f t="shared" si="5"/>
        <v>1560000</v>
      </c>
      <c r="M13" s="12">
        <f t="shared" si="1"/>
        <v>19.454137616280576</v>
      </c>
      <c r="N13" s="13">
        <f>N12+N11+N10+N9</f>
        <v>2846750</v>
      </c>
      <c r="O13" s="13">
        <f>O12+O11+O10+O9</f>
        <v>1560000</v>
      </c>
    </row>
    <row r="14" spans="2:15" s="21" customFormat="1" ht="31.5" customHeight="1" x14ac:dyDescent="0.25">
      <c r="B14" s="22"/>
      <c r="C14" s="23" t="s">
        <v>20</v>
      </c>
      <c r="D14" s="8" t="s">
        <v>19</v>
      </c>
      <c r="E14" s="24">
        <v>1</v>
      </c>
      <c r="F14" s="23"/>
      <c r="G14" s="36">
        <f>G13+G8</f>
        <v>6618000</v>
      </c>
      <c r="H14" s="36">
        <f t="shared" ref="H14:J14" si="7">H13+H8</f>
        <v>4760000</v>
      </c>
      <c r="I14" s="36">
        <f t="shared" si="7"/>
        <v>5911500</v>
      </c>
      <c r="J14" s="36">
        <f t="shared" si="7"/>
        <v>5895750</v>
      </c>
      <c r="K14" s="11">
        <f t="shared" ref="K14" si="8">ROUND(SUM(G14:J14)/3,2)</f>
        <v>7728416.6699999999</v>
      </c>
      <c r="L14" s="11">
        <f t="shared" ref="L14" si="9">MIN(G14:J14)</f>
        <v>4760000</v>
      </c>
      <c r="M14" s="12">
        <f t="shared" si="1"/>
        <v>13.260274494729021</v>
      </c>
      <c r="N14" s="13">
        <f t="shared" si="2"/>
        <v>7728416.6699999999</v>
      </c>
      <c r="O14" s="13">
        <f t="shared" si="3"/>
        <v>4760000</v>
      </c>
    </row>
    <row r="16" spans="2:15" s="33" customFormat="1" ht="29.25" customHeight="1" x14ac:dyDescent="0.25">
      <c r="C16" s="33" t="s">
        <v>22</v>
      </c>
    </row>
    <row r="17" spans="2:12" s="25" customFormat="1" ht="66" customHeight="1" x14ac:dyDescent="0.25">
      <c r="C17" s="26"/>
      <c r="D17" s="46" t="s">
        <v>23</v>
      </c>
      <c r="E17" s="47"/>
      <c r="F17" s="47"/>
      <c r="G17" s="47"/>
      <c r="H17" s="47"/>
      <c r="I17" s="47"/>
      <c r="J17" s="48"/>
      <c r="K17" s="9" t="s">
        <v>11</v>
      </c>
      <c r="L17" s="27"/>
    </row>
    <row r="18" spans="2:12" ht="26.25" customHeight="1" x14ac:dyDescent="0.25">
      <c r="C18" s="28">
        <v>1</v>
      </c>
      <c r="D18" s="50" t="s">
        <v>12</v>
      </c>
      <c r="E18" s="51"/>
      <c r="F18" s="55" t="s">
        <v>33</v>
      </c>
      <c r="G18" s="55"/>
      <c r="H18" s="55"/>
      <c r="I18" s="55"/>
      <c r="J18" s="55"/>
      <c r="K18" s="29" t="s">
        <v>34</v>
      </c>
      <c r="L18" s="30"/>
    </row>
    <row r="19" spans="2:12" ht="26.25" customHeight="1" x14ac:dyDescent="0.25">
      <c r="C19" s="28">
        <v>2</v>
      </c>
      <c r="D19" s="50" t="s">
        <v>13</v>
      </c>
      <c r="E19" s="51"/>
      <c r="F19" s="52" t="s">
        <v>39</v>
      </c>
      <c r="G19" s="53"/>
      <c r="H19" s="53"/>
      <c r="I19" s="53"/>
      <c r="J19" s="54"/>
      <c r="K19" s="29">
        <v>46400</v>
      </c>
      <c r="L19" s="30"/>
    </row>
    <row r="20" spans="2:12" ht="26.25" customHeight="1" x14ac:dyDescent="0.25">
      <c r="C20" s="28">
        <v>3</v>
      </c>
      <c r="D20" s="50" t="s">
        <v>15</v>
      </c>
      <c r="E20" s="51"/>
      <c r="F20" s="52" t="s">
        <v>35</v>
      </c>
      <c r="G20" s="53"/>
      <c r="H20" s="53"/>
      <c r="I20" s="53"/>
      <c r="J20" s="54"/>
      <c r="K20" s="29" t="s">
        <v>36</v>
      </c>
      <c r="L20" s="30"/>
    </row>
    <row r="21" spans="2:12" ht="26.25" customHeight="1" x14ac:dyDescent="0.25">
      <c r="C21" s="28">
        <v>3</v>
      </c>
      <c r="D21" s="50" t="s">
        <v>31</v>
      </c>
      <c r="E21" s="51"/>
      <c r="F21" s="55" t="s">
        <v>37</v>
      </c>
      <c r="G21" s="55"/>
      <c r="H21" s="55"/>
      <c r="I21" s="55"/>
      <c r="J21" s="55"/>
      <c r="K21" s="29" t="s">
        <v>38</v>
      </c>
      <c r="L21" s="30"/>
    </row>
    <row r="25" spans="2:12" x14ac:dyDescent="0.25">
      <c r="C25" s="31"/>
      <c r="K25" s="31"/>
    </row>
    <row r="27" spans="2:12" x14ac:dyDescent="0.25">
      <c r="B27" s="34"/>
      <c r="C27" s="34"/>
      <c r="G27" s="1"/>
      <c r="H27" s="1"/>
      <c r="I27" s="1"/>
      <c r="J27" s="32"/>
      <c r="K27" s="32"/>
    </row>
    <row r="28" spans="2:12" x14ac:dyDescent="0.25">
      <c r="B28" s="34"/>
      <c r="C28" s="31"/>
      <c r="G28" s="1"/>
      <c r="H28" s="1"/>
      <c r="I28" s="1"/>
      <c r="J28" s="31"/>
      <c r="K28" s="31"/>
    </row>
    <row r="29" spans="2:12" x14ac:dyDescent="0.25">
      <c r="B29" s="35"/>
      <c r="C29" s="31"/>
      <c r="G29" s="1"/>
      <c r="H29" s="1"/>
      <c r="I29" s="1"/>
      <c r="J29" s="31"/>
      <c r="K29" s="31"/>
    </row>
    <row r="30" spans="2:12" x14ac:dyDescent="0.25">
      <c r="B30" s="32"/>
      <c r="C30" s="32"/>
      <c r="G30" s="1"/>
      <c r="H30" s="1"/>
      <c r="I30" s="1"/>
      <c r="J30" s="31"/>
      <c r="K30" s="32"/>
    </row>
    <row r="31" spans="2:12" ht="22.5" customHeight="1" x14ac:dyDescent="0.25">
      <c r="B31" s="49"/>
      <c r="C31" s="49"/>
      <c r="G31" s="1"/>
      <c r="H31" s="1"/>
      <c r="I31" s="1"/>
      <c r="J31" s="49"/>
      <c r="K31" s="49"/>
    </row>
    <row r="32" spans="2:12" x14ac:dyDescent="0.25">
      <c r="G32" s="1"/>
      <c r="H32" s="1"/>
      <c r="I32" s="1"/>
      <c r="J32" s="1"/>
    </row>
    <row r="33" spans="2:10" x14ac:dyDescent="0.25">
      <c r="B33" s="45"/>
      <c r="C33" s="45"/>
      <c r="G33" s="1"/>
      <c r="H33" s="1"/>
      <c r="I33" s="1"/>
      <c r="J33" s="1"/>
    </row>
  </sheetData>
  <mergeCells count="27">
    <mergeCell ref="M1:O1"/>
    <mergeCell ref="B33:C33"/>
    <mergeCell ref="D17:J17"/>
    <mergeCell ref="J31:K31"/>
    <mergeCell ref="B31:C31"/>
    <mergeCell ref="D20:E20"/>
    <mergeCell ref="F20:J20"/>
    <mergeCell ref="F18:J18"/>
    <mergeCell ref="D21:E21"/>
    <mergeCell ref="F21:J21"/>
    <mergeCell ref="D18:E18"/>
    <mergeCell ref="D19:E19"/>
    <mergeCell ref="F19:J19"/>
    <mergeCell ref="B9:B13"/>
    <mergeCell ref="D2:N2"/>
    <mergeCell ref="B6:B7"/>
    <mergeCell ref="B4:O4"/>
    <mergeCell ref="L6:L7"/>
    <mergeCell ref="O6:O7"/>
    <mergeCell ref="D6:D7"/>
    <mergeCell ref="E6:E7"/>
    <mergeCell ref="F6:F7"/>
    <mergeCell ref="C6:C7"/>
    <mergeCell ref="N6:N7"/>
    <mergeCell ref="G6:J6"/>
    <mergeCell ref="K6:K7"/>
    <mergeCell ref="M6:M7"/>
  </mergeCells>
  <pageMargins left="0.19685039370078741" right="0.19685039370078741" top="0.19685039370078741" bottom="0.19685039370078741" header="0" footer="0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 Александр Викторович</dc:creator>
  <cp:lastModifiedBy>Сорокина Наталия Валерьевна</cp:lastModifiedBy>
  <cp:lastPrinted>2026-07-17T10:07:02Z</cp:lastPrinted>
  <dcterms:created xsi:type="dcterms:W3CDTF">2019-06-04T05:05:16Z</dcterms:created>
  <dcterms:modified xsi:type="dcterms:W3CDTF">2026-07-23T07:17:47Z</dcterms:modified>
</cp:coreProperties>
</file>