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astra22\22003\!Селищева Т\_ПОТРЕБНОСТИ 2026\(7786) ТО и уборка ЦСКА\ЗД\"/>
    </mc:Choice>
  </mc:AlternateContent>
  <bookViews>
    <workbookView xWindow="-120" yWindow="-120" windowWidth="20736" windowHeight="1116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11" i="1"/>
  <c r="K10" i="1" l="1"/>
  <c r="J10" i="1"/>
  <c r="M7" i="1"/>
  <c r="M6" i="1"/>
  <c r="L9" i="1"/>
  <c r="M9" i="1" s="1"/>
  <c r="L8" i="1"/>
  <c r="M8" i="1"/>
  <c r="M10" i="1"/>
  <c r="L7" i="1"/>
  <c r="L10" i="1"/>
  <c r="L6" i="1"/>
  <c r="K9" i="1"/>
  <c r="K7" i="1"/>
  <c r="K8" i="1"/>
  <c r="K6" i="1"/>
  <c r="M12" i="1" l="1"/>
  <c r="J7" i="1"/>
  <c r="J8" i="1"/>
  <c r="J9" i="1"/>
  <c r="J6" i="1"/>
  <c r="I9" i="1"/>
  <c r="I8" i="1"/>
  <c r="I7" i="1"/>
  <c r="F9" i="1" l="1"/>
  <c r="F8" i="1"/>
  <c r="F7" i="1"/>
  <c r="H9" i="1"/>
  <c r="H8" i="1"/>
  <c r="H7" i="1"/>
  <c r="G9" i="1"/>
  <c r="G8" i="1"/>
  <c r="G7" i="1"/>
</calcChain>
</file>

<file path=xl/sharedStrings.xml><?xml version="1.0" encoding="utf-8"?>
<sst xmlns="http://schemas.openxmlformats.org/spreadsheetml/2006/main" count="47" uniqueCount="39">
  <si>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</si>
  <si>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</si>
  <si>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</si>
  <si>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</si>
  <si>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</si>
  <si>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</si>
  <si>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</si>
  <si>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</si>
  <si>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</si>
  <si>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</si>
  <si>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</si>
  <si>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</si>
  <si>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</si>
  <si>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Техническое обслуживание помещений, инженерных систем, в т.ч.: регламентные мероприятия; текущий ремонт; внеплановые мероприятия (аварийно-восстановительные работы)</t>
  </si>
  <si>
    <t>Месяц</t>
  </si>
  <si>
    <t>3</t>
  </si>
  <si>
    <t>2</t>
  </si>
  <si>
    <t>Основная уборка и обслуживание помещений, в т.ч. услуги кофе-леди и услуги грузчиков</t>
  </si>
  <si>
    <t>Квадратный метр</t>
  </si>
  <si>
    <t>Уборка высвобожденных помещений</t>
  </si>
  <si>
    <t>4</t>
  </si>
  <si>
    <t>Генеральная уборка, в т.ч. мойка внутреннего фасадного остекления</t>
  </si>
  <si>
    <t>5</t>
  </si>
  <si>
    <t>Услуги в зоне приема пищи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</si>
  <si>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</si>
  <si>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</si>
  <si>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</si>
  <si>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</si>
  <si>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АУО-07/12647 от 14.05.2026</t>
  </si>
  <si>
    <t>14.08.2026</t>
  </si>
  <si>
    <t>АУО-07/11087 от 28.04.2026</t>
  </si>
  <si>
    <t>01.08.2026</t>
  </si>
  <si>
    <t>АУО-07/12012 от 07.05.2026</t>
  </si>
  <si>
    <t>Источник №4</t>
  </si>
  <si>
    <t>АУО-07/11084 от 28.04.2026</t>
  </si>
  <si>
    <t xml:space="preserve"> </t>
  </si>
  <si>
    <t>Цена за единицу ТРУ минимального ценового предложения, руб.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</si>
  <si>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помещений, инженерных систем, уборке и обслуживанию помещений Аппарата Управления АО «Почта России»</t>
  </si>
  <si>
    <t>Приложение № 1 к Обоснованию НМЦ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</si>
</sst>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&quot;%&quot;"/>
  </numFmts>
  <fonts count="14" x14ac:knownFonts="1">
    <font>
      <sz val="8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2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6" fillId="0" borderId="5" xfId="0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left"/>
    </xf>
    <xf numFmtId="4" fontId="2" fillId="3" borderId="5" xfId="0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4" fontId="11" fillId="3" borderId="11" xfId="1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4" fontId="9" fillId="0" borderId="4" xfId="0" applyNumberFormat="1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14" fontId="9" fillId="0" borderId="8" xfId="0" applyNumberFormat="1" applyFont="1" applyBorder="1" applyAlignment="1">
      <alignment horizontal="left" wrapText="1"/>
    </xf>
    <xf numFmtId="0" fontId="6" fillId="0" borderId="7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colors>
    <mruColors>
      <color rgb="FFFEF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0"/>
  <sheetViews>
    <sheetView tabSelected="1" workbookViewId="0">
      <selection activeCell="N6" sqref="N6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4.28515625" style="1" customWidth="1"/>
    <col min="4" max="4" width="16.85546875" style="1" customWidth="1"/>
    <col min="5" max="5" width="14.42578125" style="1" customWidth="1"/>
    <col min="6" max="9" width="18.42578125" style="1" customWidth="1"/>
    <col min="10" max="10" width="17.28515625" style="1" customWidth="1"/>
    <col min="11" max="11" width="14.140625" style="1" customWidth="1"/>
    <col min="12" max="12" width="21.140625" style="1" customWidth="1"/>
    <col min="13" max="14" width="17.42578125" style="1" customWidth="1"/>
  </cols>
  <sheetData>
    <row r="1" spans="1:14" ht="15" customHeight="1" x14ac:dyDescent="0.2">
      <c r="M1" s="2" t="s">
        <v>38</v>
      </c>
    </row>
    <row r="2" spans="1:14" ht="32.1" customHeight="1" x14ac:dyDescent="0.2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31"/>
    </row>
    <row r="3" spans="1:14" ht="15" customHeight="1" x14ac:dyDescent="0.2"/>
    <row r="4" spans="1:14" ht="24.9" customHeight="1" x14ac:dyDescent="0.3">
      <c r="A4" s="40" t="s">
        <v>0</v>
      </c>
      <c r="B4" s="40" t="s">
        <v>1</v>
      </c>
      <c r="C4" s="40" t="s">
        <v>2</v>
      </c>
      <c r="D4" s="40" t="s">
        <v>3</v>
      </c>
      <c r="E4" s="40" t="s">
        <v>4</v>
      </c>
      <c r="F4" s="42" t="s">
        <v>5</v>
      </c>
      <c r="G4" s="43"/>
      <c r="H4" s="43"/>
      <c r="I4" s="44"/>
      <c r="J4" s="40" t="s">
        <v>6</v>
      </c>
      <c r="K4" s="40" t="s">
        <v>7</v>
      </c>
      <c r="L4" s="40" t="s">
        <v>36</v>
      </c>
      <c r="M4" s="40" t="s">
        <v>8</v>
      </c>
      <c r="N4" s="4"/>
    </row>
    <row r="5" spans="1:14" ht="24.9" customHeight="1" x14ac:dyDescent="0.2">
      <c r="A5" s="41"/>
      <c r="B5" s="41"/>
      <c r="C5" s="41"/>
      <c r="D5" s="41"/>
      <c r="E5" s="41"/>
      <c r="F5" s="3" t="s">
        <v>9</v>
      </c>
      <c r="G5" s="3" t="s">
        <v>10</v>
      </c>
      <c r="H5" s="3" t="s">
        <v>11</v>
      </c>
      <c r="I5" s="3" t="s">
        <v>33</v>
      </c>
      <c r="J5" s="41"/>
      <c r="K5" s="41"/>
      <c r="L5" s="41"/>
      <c r="M5" s="41"/>
    </row>
    <row r="6" spans="1:14" ht="66" customHeight="1" x14ac:dyDescent="0.3">
      <c r="A6" s="5" t="s">
        <v>12</v>
      </c>
      <c r="B6" s="6" t="s">
        <v>13</v>
      </c>
      <c r="C6" s="7" t="s">
        <v>14</v>
      </c>
      <c r="D6" s="27">
        <v>12</v>
      </c>
      <c r="E6" s="7">
        <v>4</v>
      </c>
      <c r="F6" s="24">
        <v>3184819.18</v>
      </c>
      <c r="G6" s="24">
        <v>5880000</v>
      </c>
      <c r="H6" s="24">
        <v>4984359.38</v>
      </c>
      <c r="I6" s="24">
        <v>4747468.5199999996</v>
      </c>
      <c r="J6" s="20">
        <f>AVERAGE(F6:I6)</f>
        <v>4699161.7699999996</v>
      </c>
      <c r="K6" s="22">
        <f>STDEV(F6:I6)/J6*100</f>
        <v>23.859622840041013</v>
      </c>
      <c r="L6" s="20">
        <f>MIN(F6:I6)</f>
        <v>3184819.18</v>
      </c>
      <c r="M6" s="8">
        <f>L6*D6</f>
        <v>38217830.160000004</v>
      </c>
      <c r="N6" s="4"/>
    </row>
    <row r="7" spans="1:14" ht="40.200000000000003" customHeight="1" x14ac:dyDescent="0.3">
      <c r="A7" s="5" t="s">
        <v>16</v>
      </c>
      <c r="B7" s="6" t="s">
        <v>17</v>
      </c>
      <c r="C7" s="7" t="s">
        <v>18</v>
      </c>
      <c r="D7" s="20">
        <v>28431.78</v>
      </c>
      <c r="E7" s="7">
        <v>4</v>
      </c>
      <c r="F7" s="24">
        <f>1391.64/12</f>
        <v>115.97000000000001</v>
      </c>
      <c r="G7" s="24">
        <f>2016/12</f>
        <v>168</v>
      </c>
      <c r="H7" s="24">
        <f>2671.77/12</f>
        <v>222.64750000000001</v>
      </c>
      <c r="I7" s="24">
        <f>2873.13/12</f>
        <v>239.42750000000001</v>
      </c>
      <c r="J7" s="20">
        <f t="shared" ref="J7:J9" si="0">AVERAGE(F7:I7)</f>
        <v>186.51125000000002</v>
      </c>
      <c r="K7" s="22">
        <f t="shared" ref="K7:K8" si="1">STDEV(F7:I7)/J7*100</f>
        <v>30.051623032712392</v>
      </c>
      <c r="L7" s="20">
        <f t="shared" ref="L7:L10" si="2">MIN(F7:I7)</f>
        <v>115.97000000000001</v>
      </c>
      <c r="M7" s="8">
        <f>L7*D7*12</f>
        <v>39566802.319200009</v>
      </c>
      <c r="N7" s="23" t="s">
        <v>35</v>
      </c>
    </row>
    <row r="8" spans="1:14" ht="26.1" customHeight="1" x14ac:dyDescent="0.3">
      <c r="A8" s="5" t="s">
        <v>15</v>
      </c>
      <c r="B8" s="6" t="s">
        <v>19</v>
      </c>
      <c r="C8" s="7" t="s">
        <v>18</v>
      </c>
      <c r="D8" s="20">
        <v>1</v>
      </c>
      <c r="E8" s="7">
        <v>4</v>
      </c>
      <c r="F8" s="24">
        <f>1138.08/12</f>
        <v>94.839999999999989</v>
      </c>
      <c r="G8" s="24">
        <f>2520/12</f>
        <v>210</v>
      </c>
      <c r="H8" s="24">
        <f>667.94/12</f>
        <v>55.661666666666669</v>
      </c>
      <c r="I8" s="24">
        <f>146.4/12</f>
        <v>12.200000000000001</v>
      </c>
      <c r="J8" s="20">
        <f t="shared" si="0"/>
        <v>93.175416666666663</v>
      </c>
      <c r="K8" s="22">
        <f t="shared" si="1"/>
        <v>91.099540838455212</v>
      </c>
      <c r="L8" s="24">
        <f>1138.08/12</f>
        <v>94.839999999999989</v>
      </c>
      <c r="M8" s="8">
        <f t="shared" ref="M8:M9" si="3">L8*D8*12</f>
        <v>1138.08</v>
      </c>
      <c r="N8" s="4"/>
    </row>
    <row r="9" spans="1:14" ht="28.2" customHeight="1" x14ac:dyDescent="0.3">
      <c r="A9" s="5" t="s">
        <v>20</v>
      </c>
      <c r="B9" s="6" t="s">
        <v>21</v>
      </c>
      <c r="C9" s="7" t="s">
        <v>18</v>
      </c>
      <c r="D9" s="20">
        <v>28431.78</v>
      </c>
      <c r="E9" s="7">
        <v>4</v>
      </c>
      <c r="F9" s="24">
        <f>273.72/12</f>
        <v>22.810000000000002</v>
      </c>
      <c r="G9" s="24">
        <f>882/12</f>
        <v>73.5</v>
      </c>
      <c r="H9" s="24">
        <f>667.94/12</f>
        <v>55.661666666666669</v>
      </c>
      <c r="I9" s="24">
        <f>183/12</f>
        <v>15.25</v>
      </c>
      <c r="J9" s="20">
        <f t="shared" si="0"/>
        <v>41.805416666666666</v>
      </c>
      <c r="K9" s="22">
        <f>STDEV(F9:I9)/J9*100</f>
        <v>65.691125717079871</v>
      </c>
      <c r="L9" s="24">
        <f>273.72/12</f>
        <v>22.810000000000002</v>
      </c>
      <c r="M9" s="8">
        <f t="shared" si="3"/>
        <v>7782346.8215999994</v>
      </c>
      <c r="N9" s="4"/>
    </row>
    <row r="10" spans="1:14" ht="15" customHeight="1" x14ac:dyDescent="0.3">
      <c r="A10" s="5" t="s">
        <v>22</v>
      </c>
      <c r="B10" s="6" t="s">
        <v>23</v>
      </c>
      <c r="C10" s="7" t="s">
        <v>14</v>
      </c>
      <c r="D10" s="27">
        <v>12</v>
      </c>
      <c r="E10" s="7">
        <v>4</v>
      </c>
      <c r="F10" s="24">
        <v>341000.35</v>
      </c>
      <c r="G10" s="24">
        <v>420000</v>
      </c>
      <c r="H10" s="24">
        <v>640759.15</v>
      </c>
      <c r="I10" s="24">
        <v>505537.5</v>
      </c>
      <c r="J10" s="20">
        <f>AVERAGE(F10:I10)</f>
        <v>476824.25</v>
      </c>
      <c r="K10" s="22">
        <f>STDEV(F10:I10)/J10*100</f>
        <v>26.905433834414151</v>
      </c>
      <c r="L10" s="20">
        <f t="shared" si="2"/>
        <v>341000.35</v>
      </c>
      <c r="M10" s="8">
        <f t="shared" ref="M10" si="4">L10*D10</f>
        <v>4092004.1999999997</v>
      </c>
      <c r="N10" s="4"/>
    </row>
    <row r="11" spans="1:14" s="9" customFormat="1" ht="15" customHeight="1" x14ac:dyDescent="0.3">
      <c r="A11" s="10"/>
      <c r="B11" s="10"/>
      <c r="C11" s="10"/>
      <c r="D11" s="10"/>
      <c r="E11" s="10"/>
      <c r="F11" s="25">
        <v>89660121.579999998</v>
      </c>
      <c r="G11" s="25">
        <v>157997818.44</v>
      </c>
      <c r="H11" s="25">
        <v>162455990.28</v>
      </c>
      <c r="I11" s="26">
        <v>149927434.44999999</v>
      </c>
      <c r="J11" s="29">
        <f>AVERAGE(F11:I11)</f>
        <v>140010341.1875</v>
      </c>
      <c r="K11" s="28">
        <f>STDEV(F11:I11)/J11*100</f>
        <v>24.25887394743436</v>
      </c>
      <c r="L11" s="10"/>
      <c r="M11" s="10"/>
      <c r="N11" s="4"/>
    </row>
    <row r="12" spans="1:14" ht="12.9" customHeight="1" x14ac:dyDescent="0.2">
      <c r="A12" s="37" t="s">
        <v>24</v>
      </c>
      <c r="B12" s="37"/>
      <c r="C12" s="37"/>
      <c r="D12" s="37"/>
      <c r="E12" s="37"/>
      <c r="F12" s="11"/>
      <c r="G12" s="11"/>
      <c r="H12" s="21"/>
      <c r="I12" s="11"/>
      <c r="J12" s="11"/>
      <c r="K12" s="10"/>
      <c r="L12" s="10"/>
      <c r="M12" s="11">
        <f>SUM(M6:M11)</f>
        <v>89660121.580800012</v>
      </c>
    </row>
    <row r="13" spans="1:14" ht="11.1" customHeight="1" x14ac:dyDescent="0.2"/>
    <row r="14" spans="1:14" ht="11.1" customHeight="1" x14ac:dyDescent="0.2">
      <c r="K14" s="1" t="s">
        <v>35</v>
      </c>
    </row>
    <row r="15" spans="1:14" s="12" customFormat="1" ht="15" customHeight="1" x14ac:dyDescent="0.25">
      <c r="A15" s="13" t="s">
        <v>25</v>
      </c>
    </row>
    <row r="16" spans="1:14" s="14" customFormat="1" ht="38.1" customHeight="1" x14ac:dyDescent="0.25">
      <c r="A16" s="15" t="s">
        <v>0</v>
      </c>
      <c r="B16" s="38" t="s">
        <v>26</v>
      </c>
      <c r="C16" s="38"/>
      <c r="D16" s="38"/>
      <c r="E16" s="38"/>
      <c r="F16" s="39" t="s">
        <v>27</v>
      </c>
      <c r="G16" s="39"/>
      <c r="H16" s="39"/>
      <c r="I16" s="30"/>
    </row>
    <row r="17" spans="1:9" ht="12.9" customHeight="1" x14ac:dyDescent="0.25">
      <c r="A17" s="16" t="s">
        <v>12</v>
      </c>
      <c r="B17" s="32" t="s">
        <v>28</v>
      </c>
      <c r="C17" s="32"/>
      <c r="D17" s="32"/>
      <c r="E17" s="32"/>
      <c r="F17" s="32" t="s">
        <v>29</v>
      </c>
      <c r="G17" s="32"/>
      <c r="H17" s="32"/>
      <c r="I17" s="19"/>
    </row>
    <row r="18" spans="1:9" ht="12.9" customHeight="1" x14ac:dyDescent="0.25">
      <c r="A18" s="16" t="s">
        <v>16</v>
      </c>
      <c r="B18" s="32" t="s">
        <v>30</v>
      </c>
      <c r="C18" s="32"/>
      <c r="D18" s="32"/>
      <c r="E18" s="32"/>
      <c r="F18" s="32" t="s">
        <v>31</v>
      </c>
      <c r="G18" s="32"/>
      <c r="H18" s="32"/>
      <c r="I18" s="19"/>
    </row>
    <row r="19" spans="1:9" ht="12.9" customHeight="1" x14ac:dyDescent="0.25">
      <c r="A19" s="17" t="s">
        <v>15</v>
      </c>
      <c r="B19" s="33" t="s">
        <v>32</v>
      </c>
      <c r="C19" s="33"/>
      <c r="D19" s="33"/>
      <c r="E19" s="33"/>
      <c r="F19" s="34">
        <v>46241</v>
      </c>
      <c r="G19" s="33"/>
      <c r="H19" s="33"/>
      <c r="I19" s="19"/>
    </row>
    <row r="20" spans="1:9" ht="11.4" customHeight="1" x14ac:dyDescent="0.25">
      <c r="A20" s="18">
        <v>4</v>
      </c>
      <c r="B20" s="35" t="s">
        <v>34</v>
      </c>
      <c r="C20" s="35"/>
      <c r="D20" s="35"/>
      <c r="E20" s="35"/>
      <c r="F20" s="36">
        <v>46235</v>
      </c>
      <c r="G20" s="35"/>
      <c r="H20" s="35"/>
      <c r="I20" s="19"/>
    </row>
  </sheetData>
  <mergeCells count="22">
    <mergeCell ref="A2:M2"/>
    <mergeCell ref="J4:J5"/>
    <mergeCell ref="K4:K5"/>
    <mergeCell ref="L4:L5"/>
    <mergeCell ref="M4:M5"/>
    <mergeCell ref="F4:I4"/>
    <mergeCell ref="A4:A5"/>
    <mergeCell ref="B4:B5"/>
    <mergeCell ref="C4:C5"/>
    <mergeCell ref="D4:D5"/>
    <mergeCell ref="E4:E5"/>
    <mergeCell ref="A12:E12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</mergeCells>
  <phoneticPr fontId="10" type="noConversion"/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Селищева Татьяна Николаевна</cp:lastModifiedBy>
  <dcterms:modified xsi:type="dcterms:W3CDTF">2026-05-29T11:51:42Z</dcterms:modified>
</cp:coreProperties>
</file>