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ДЗ\УКП\!!!_Исполнение_ГКПЗ\2026\ИА\ДИТ\0108-ЭКСП ДИТ-2026-ИА\2. ДоЗ и РЭО\"/>
    </mc:Choice>
  </mc:AlternateContent>
  <bookViews>
    <workbookView xWindow="0" yWindow="0" windowWidth="16380" windowHeight="8190" tabRatio="500"/>
  </bookViews>
  <sheets>
    <sheet name="2026" sheetId="1" r:id="rId1"/>
    <sheet name="2023" sheetId="2" state="hidden" r:id="rId2"/>
  </sheets>
  <definedNames>
    <definedName name="_Hlk149553980" localSheetId="1">'2023'!$E$246</definedName>
    <definedName name="_xlnm._FilterDatabase" localSheetId="0" hidden="1">'2026'!$A$5:$V$281</definedName>
    <definedName name="_xlnm.Print_Titles" localSheetId="1">'2023'!$1:$2</definedName>
    <definedName name="_xlnm.Print_Titles" localSheetId="0">'2026'!$1:$5</definedName>
    <definedName name="_xlnm.Print_Area" localSheetId="1">'2023'!$A$1:$P$252</definedName>
    <definedName name="_xlnm.Print_Area" localSheetId="0">'2026'!$A$2:$R$283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39" i="2" l="1"/>
  <c r="I239" i="2"/>
  <c r="A239" i="2"/>
  <c r="I238" i="2"/>
  <c r="I240" i="2" s="1"/>
  <c r="I237" i="2"/>
  <c r="L237" i="2" s="1"/>
  <c r="I232" i="2"/>
  <c r="I229" i="2"/>
  <c r="K229" i="2" s="1"/>
  <c r="L229" i="2" s="1"/>
  <c r="I227" i="2"/>
  <c r="I224" i="2"/>
  <c r="I221" i="2"/>
  <c r="L220" i="2"/>
  <c r="I220" i="2"/>
  <c r="K219" i="2"/>
  <c r="L219" i="2" s="1"/>
  <c r="I219" i="2"/>
  <c r="I218" i="2"/>
  <c r="L218" i="2" s="1"/>
  <c r="I216" i="2"/>
  <c r="L215" i="2"/>
  <c r="I215" i="2"/>
  <c r="I214" i="2"/>
  <c r="I213" i="2"/>
  <c r="L213" i="2" s="1"/>
  <c r="L211" i="2"/>
  <c r="K211" i="2"/>
  <c r="I211" i="2"/>
  <c r="I210" i="2"/>
  <c r="L210" i="2" s="1"/>
  <c r="K209" i="2"/>
  <c r="I209" i="2"/>
  <c r="L209" i="2" s="1"/>
  <c r="L208" i="2"/>
  <c r="I208" i="2"/>
  <c r="I206" i="2"/>
  <c r="L205" i="2"/>
  <c r="I205" i="2"/>
  <c r="I204" i="2"/>
  <c r="I203" i="2"/>
  <c r="L203" i="2" s="1"/>
  <c r="I201" i="2"/>
  <c r="I200" i="2"/>
  <c r="L200" i="2" s="1"/>
  <c r="K199" i="2"/>
  <c r="I199" i="2"/>
  <c r="L199" i="2" s="1"/>
  <c r="I198" i="2"/>
  <c r="L198" i="2" s="1"/>
  <c r="I196" i="2"/>
  <c r="L195" i="2"/>
  <c r="I195" i="2"/>
  <c r="K194" i="2"/>
  <c r="L194" i="2" s="1"/>
  <c r="I194" i="2"/>
  <c r="I193" i="2"/>
  <c r="L193" i="2" s="1"/>
  <c r="I191" i="2"/>
  <c r="L190" i="2"/>
  <c r="I190" i="2"/>
  <c r="I189" i="2"/>
  <c r="I188" i="2"/>
  <c r="L188" i="2" s="1"/>
  <c r="L186" i="2"/>
  <c r="K186" i="2"/>
  <c r="I186" i="2"/>
  <c r="I185" i="2"/>
  <c r="L185" i="2" s="1"/>
  <c r="K184" i="2"/>
  <c r="I184" i="2"/>
  <c r="L184" i="2" s="1"/>
  <c r="I182" i="2"/>
  <c r="I181" i="2"/>
  <c r="L181" i="2" s="1"/>
  <c r="I180" i="2"/>
  <c r="I178" i="2"/>
  <c r="L177" i="2"/>
  <c r="I177" i="2"/>
  <c r="A177" i="2"/>
  <c r="A178" i="2" s="1"/>
  <c r="A180" i="2" s="1"/>
  <c r="A181" i="2" s="1"/>
  <c r="A182" i="2" s="1"/>
  <c r="A184" i="2" s="1"/>
  <c r="A185" i="2" s="1"/>
  <c r="A186" i="2" s="1"/>
  <c r="A188" i="2" s="1"/>
  <c r="A189" i="2" s="1"/>
  <c r="A190" i="2" s="1"/>
  <c r="A191" i="2" s="1"/>
  <c r="A193" i="2" s="1"/>
  <c r="A194" i="2" s="1"/>
  <c r="A195" i="2" s="1"/>
  <c r="A196" i="2" s="1"/>
  <c r="A198" i="2" s="1"/>
  <c r="A199" i="2" s="1"/>
  <c r="A200" i="2" s="1"/>
  <c r="A201" i="2" s="1"/>
  <c r="A203" i="2" s="1"/>
  <c r="A204" i="2" s="1"/>
  <c r="A205" i="2" s="1"/>
  <c r="A206" i="2" s="1"/>
  <c r="A208" i="2" s="1"/>
  <c r="A209" i="2" s="1"/>
  <c r="A210" i="2" s="1"/>
  <c r="A211" i="2" s="1"/>
  <c r="A213" i="2" s="1"/>
  <c r="A214" i="2" s="1"/>
  <c r="A215" i="2" s="1"/>
  <c r="A216" i="2" s="1"/>
  <c r="A218" i="2" s="1"/>
  <c r="A219" i="2" s="1"/>
  <c r="A220" i="2" s="1"/>
  <c r="A221" i="2" s="1"/>
  <c r="A224" i="2" s="1"/>
  <c r="A227" i="2" s="1"/>
  <c r="A229" i="2" s="1"/>
  <c r="A232" i="2" s="1"/>
  <c r="K176" i="2"/>
  <c r="L176" i="2" s="1"/>
  <c r="I176" i="2"/>
  <c r="I174" i="2"/>
  <c r="I173" i="2"/>
  <c r="L173" i="2" s="1"/>
  <c r="L172" i="2"/>
  <c r="K172" i="2"/>
  <c r="I172" i="2"/>
  <c r="I170" i="2"/>
  <c r="L169" i="2"/>
  <c r="I169" i="2"/>
  <c r="A169" i="2"/>
  <c r="A170" i="2" s="1"/>
  <c r="A172" i="2" s="1"/>
  <c r="A173" i="2" s="1"/>
  <c r="A174" i="2" s="1"/>
  <c r="A176" i="2" s="1"/>
  <c r="I168" i="2"/>
  <c r="K168" i="2" s="1"/>
  <c r="L168" i="2" s="1"/>
  <c r="K165" i="2"/>
  <c r="I165" i="2"/>
  <c r="A165" i="2"/>
  <c r="A168" i="2" s="1"/>
  <c r="K162" i="2"/>
  <c r="I162" i="2"/>
  <c r="I157" i="2"/>
  <c r="L157" i="2" s="1"/>
  <c r="L156" i="2"/>
  <c r="I156" i="2"/>
  <c r="L153" i="2"/>
  <c r="I153" i="2"/>
  <c r="I152" i="2"/>
  <c r="L152" i="2" s="1"/>
  <c r="I151" i="2"/>
  <c r="L151" i="2" s="1"/>
  <c r="L150" i="2"/>
  <c r="I150" i="2"/>
  <c r="I149" i="2"/>
  <c r="L149" i="2" s="1"/>
  <c r="L148" i="2"/>
  <c r="I148" i="2"/>
  <c r="K145" i="2"/>
  <c r="L145" i="2" s="1"/>
  <c r="I145" i="2"/>
  <c r="I144" i="2"/>
  <c r="K144" i="2" s="1"/>
  <c r="L144" i="2" s="1"/>
  <c r="K141" i="2"/>
  <c r="I141" i="2"/>
  <c r="L141" i="2" s="1"/>
  <c r="L140" i="2"/>
  <c r="I140" i="2"/>
  <c r="I137" i="2"/>
  <c r="L137" i="2" s="1"/>
  <c r="I136" i="2"/>
  <c r="L136" i="2" s="1"/>
  <c r="L135" i="2"/>
  <c r="I135" i="2"/>
  <c r="L134" i="2"/>
  <c r="I134" i="2"/>
  <c r="L133" i="2"/>
  <c r="I133" i="2"/>
  <c r="I132" i="2"/>
  <c r="L132" i="2" s="1"/>
  <c r="I131" i="2"/>
  <c r="L131" i="2" s="1"/>
  <c r="K128" i="2"/>
  <c r="I128" i="2"/>
  <c r="L128" i="2" s="1"/>
  <c r="I127" i="2"/>
  <c r="L127" i="2" s="1"/>
  <c r="K126" i="2"/>
  <c r="I126" i="2"/>
  <c r="L126" i="2" s="1"/>
  <c r="L125" i="2"/>
  <c r="I125" i="2"/>
  <c r="K123" i="2"/>
  <c r="L123" i="2" s="1"/>
  <c r="I123" i="2"/>
  <c r="L122" i="2"/>
  <c r="I122" i="2"/>
  <c r="I121" i="2"/>
  <c r="L120" i="2"/>
  <c r="I120" i="2"/>
  <c r="I118" i="2"/>
  <c r="K118" i="2" s="1"/>
  <c r="L118" i="2" s="1"/>
  <c r="I117" i="2"/>
  <c r="L117" i="2" s="1"/>
  <c r="L116" i="2"/>
  <c r="K116" i="2"/>
  <c r="I116" i="2"/>
  <c r="I115" i="2"/>
  <c r="L115" i="2" s="1"/>
  <c r="K113" i="2"/>
  <c r="I113" i="2"/>
  <c r="L113" i="2" s="1"/>
  <c r="L112" i="2"/>
  <c r="I112" i="2"/>
  <c r="I111" i="2"/>
  <c r="L110" i="2"/>
  <c r="I110" i="2"/>
  <c r="I108" i="2"/>
  <c r="I107" i="2"/>
  <c r="L107" i="2" s="1"/>
  <c r="L106" i="2"/>
  <c r="I106" i="2"/>
  <c r="K106" i="2" s="1"/>
  <c r="I105" i="2"/>
  <c r="L105" i="2" s="1"/>
  <c r="K103" i="2"/>
  <c r="I103" i="2"/>
  <c r="L103" i="2" s="1"/>
  <c r="I102" i="2"/>
  <c r="L102" i="2" s="1"/>
  <c r="K101" i="2"/>
  <c r="I101" i="2"/>
  <c r="L101" i="2" s="1"/>
  <c r="L100" i="2"/>
  <c r="I100" i="2"/>
  <c r="K98" i="2"/>
  <c r="L98" i="2" s="1"/>
  <c r="I98" i="2"/>
  <c r="L97" i="2"/>
  <c r="I97" i="2"/>
  <c r="I96" i="2"/>
  <c r="L95" i="2"/>
  <c r="I95" i="2"/>
  <c r="I93" i="2"/>
  <c r="K93" i="2" s="1"/>
  <c r="L93" i="2" s="1"/>
  <c r="K92" i="2"/>
  <c r="I92" i="2"/>
  <c r="I91" i="2"/>
  <c r="I90" i="2"/>
  <c r="L90" i="2" s="1"/>
  <c r="I89" i="2"/>
  <c r="K89" i="2" s="1"/>
  <c r="I88" i="2"/>
  <c r="L88" i="2" s="1"/>
  <c r="I86" i="2"/>
  <c r="L86" i="2" s="1"/>
  <c r="L84" i="2"/>
  <c r="I84" i="2"/>
  <c r="I82" i="2"/>
  <c r="L82" i="2" s="1"/>
  <c r="I80" i="2"/>
  <c r="L80" i="2" s="1"/>
  <c r="I78" i="2"/>
  <c r="L78" i="2" s="1"/>
  <c r="I75" i="2"/>
  <c r="K75" i="2" s="1"/>
  <c r="L75" i="2" s="1"/>
  <c r="I73" i="2"/>
  <c r="L71" i="2"/>
  <c r="I71" i="2"/>
  <c r="K71" i="2" s="1"/>
  <c r="K69" i="2"/>
  <c r="I69" i="2"/>
  <c r="L69" i="2" s="1"/>
  <c r="I68" i="2"/>
  <c r="L66" i="2"/>
  <c r="K66" i="2"/>
  <c r="I66" i="2"/>
  <c r="I65" i="2"/>
  <c r="I64" i="2"/>
  <c r="K64" i="2" s="1"/>
  <c r="K63" i="2"/>
  <c r="I63" i="2"/>
  <c r="L63" i="2" s="1"/>
  <c r="I62" i="2"/>
  <c r="I60" i="2"/>
  <c r="K60" i="2" s="1"/>
  <c r="L60" i="2" s="1"/>
  <c r="I59" i="2"/>
  <c r="I57" i="2"/>
  <c r="K57" i="2" s="1"/>
  <c r="K56" i="2"/>
  <c r="I56" i="2"/>
  <c r="L56" i="2" s="1"/>
  <c r="I54" i="2"/>
  <c r="L51" i="2"/>
  <c r="I51" i="2"/>
  <c r="L50" i="2"/>
  <c r="I50" i="2"/>
  <c r="L47" i="2"/>
  <c r="I47" i="2"/>
  <c r="I46" i="2"/>
  <c r="L46" i="2" s="1"/>
  <c r="K43" i="2"/>
  <c r="I43" i="2"/>
  <c r="L43" i="2" s="1"/>
  <c r="I42" i="2"/>
  <c r="L40" i="2"/>
  <c r="I40" i="2"/>
  <c r="K40" i="2" s="1"/>
  <c r="I38" i="2"/>
  <c r="L36" i="2"/>
  <c r="I36" i="2"/>
  <c r="K36" i="2" s="1"/>
  <c r="K35" i="2"/>
  <c r="I35" i="2"/>
  <c r="L35" i="2" s="1"/>
  <c r="L33" i="2"/>
  <c r="I33" i="2"/>
  <c r="I32" i="2"/>
  <c r="L32" i="2" s="1"/>
  <c r="I31" i="2"/>
  <c r="L31" i="2" s="1"/>
  <c r="I28" i="2"/>
  <c r="L28" i="2" s="1"/>
  <c r="L25" i="2"/>
  <c r="I25" i="2"/>
  <c r="I22" i="2"/>
  <c r="K19" i="2"/>
  <c r="I19" i="2"/>
  <c r="L19" i="2" s="1"/>
  <c r="I16" i="2"/>
  <c r="L16" i="2" s="1"/>
  <c r="I14" i="2"/>
  <c r="L14" i="2" s="1"/>
  <c r="I13" i="2"/>
  <c r="L13" i="2" s="1"/>
  <c r="L12" i="2"/>
  <c r="I12" i="2"/>
  <c r="A12" i="2"/>
  <c r="A13" i="2" s="1"/>
  <c r="A14" i="2" s="1"/>
  <c r="A16" i="2" s="1"/>
  <c r="A19" i="2" s="1"/>
  <c r="A22" i="2" s="1"/>
  <c r="A25" i="2" s="1"/>
  <c r="A28" i="2" s="1"/>
  <c r="A31" i="2" s="1"/>
  <c r="A32" i="2" s="1"/>
  <c r="A33" i="2" s="1"/>
  <c r="A35" i="2" s="1"/>
  <c r="A36" i="2" s="1"/>
  <c r="A38" i="2" s="1"/>
  <c r="A40" i="2" s="1"/>
  <c r="A42" i="2" s="1"/>
  <c r="A43" i="2" s="1"/>
  <c r="A46" i="2" s="1"/>
  <c r="A47" i="2" s="1"/>
  <c r="A50" i="2" s="1"/>
  <c r="A51" i="2" s="1"/>
  <c r="A54" i="2" s="1"/>
  <c r="A56" i="2" s="1"/>
  <c r="A57" i="2" s="1"/>
  <c r="A59" i="2" s="1"/>
  <c r="A60" i="2" s="1"/>
  <c r="A62" i="2" s="1"/>
  <c r="A63" i="2" s="1"/>
  <c r="A64" i="2" s="1"/>
  <c r="A65" i="2" s="1"/>
  <c r="A66" i="2" s="1"/>
  <c r="A68" i="2" s="1"/>
  <c r="A69" i="2" s="1"/>
  <c r="A71" i="2" s="1"/>
  <c r="A73" i="2" s="1"/>
  <c r="A75" i="2" s="1"/>
  <c r="A78" i="2" s="1"/>
  <c r="A80" i="2" s="1"/>
  <c r="A82" i="2" s="1"/>
  <c r="A84" i="2" s="1"/>
  <c r="A86" i="2" s="1"/>
  <c r="A88" i="2" s="1"/>
  <c r="A89" i="2" s="1"/>
  <c r="A90" i="2" s="1"/>
  <c r="A91" i="2" s="1"/>
  <c r="A92" i="2" s="1"/>
  <c r="A93" i="2" s="1"/>
  <c r="A95" i="2" s="1"/>
  <c r="A96" i="2" s="1"/>
  <c r="A97" i="2" s="1"/>
  <c r="A98" i="2" s="1"/>
  <c r="A100" i="2" s="1"/>
  <c r="A101" i="2" s="1"/>
  <c r="A102" i="2" s="1"/>
  <c r="A103" i="2" s="1"/>
  <c r="A105" i="2" s="1"/>
  <c r="A106" i="2" s="1"/>
  <c r="A107" i="2" s="1"/>
  <c r="A108" i="2" s="1"/>
  <c r="A110" i="2" s="1"/>
  <c r="A111" i="2" s="1"/>
  <c r="A112" i="2" s="1"/>
  <c r="A113" i="2" s="1"/>
  <c r="A115" i="2" s="1"/>
  <c r="A116" i="2" s="1"/>
  <c r="A117" i="2" s="1"/>
  <c r="A118" i="2" s="1"/>
  <c r="A120" i="2" s="1"/>
  <c r="A121" i="2" s="1"/>
  <c r="A122" i="2" s="1"/>
  <c r="A123" i="2" s="1"/>
  <c r="A125" i="2" s="1"/>
  <c r="A126" i="2" s="1"/>
  <c r="A127" i="2" s="1"/>
  <c r="A128" i="2" s="1"/>
  <c r="A131" i="2" s="1"/>
  <c r="A132" i="2" s="1"/>
  <c r="A133" i="2" s="1"/>
  <c r="A134" i="2" s="1"/>
  <c r="A135" i="2" s="1"/>
  <c r="A136" i="2" s="1"/>
  <c r="A137" i="2" s="1"/>
  <c r="A140" i="2" s="1"/>
  <c r="A141" i="2" s="1"/>
  <c r="A144" i="2" s="1"/>
  <c r="A145" i="2" s="1"/>
  <c r="A148" i="2" s="1"/>
  <c r="A149" i="2" s="1"/>
  <c r="A150" i="2" s="1"/>
  <c r="A151" i="2" s="1"/>
  <c r="A152" i="2" s="1"/>
  <c r="A153" i="2" s="1"/>
  <c r="A156" i="2" s="1"/>
  <c r="A157" i="2" s="1"/>
  <c r="L11" i="2"/>
  <c r="I11" i="2"/>
  <c r="A11" i="2"/>
  <c r="I10" i="2"/>
  <c r="L10" i="2" s="1"/>
  <c r="A10" i="2"/>
  <c r="K7" i="2"/>
  <c r="I7" i="2"/>
  <c r="V277" i="1"/>
  <c r="N277" i="1"/>
  <c r="K277" i="1"/>
  <c r="V274" i="1"/>
  <c r="K274" i="1"/>
  <c r="N274" i="1" s="1"/>
  <c r="V271" i="1"/>
  <c r="K271" i="1"/>
  <c r="N271" i="1" s="1"/>
  <c r="V270" i="1"/>
  <c r="K270" i="1"/>
  <c r="N270" i="1" s="1"/>
  <c r="V269" i="1"/>
  <c r="K269" i="1"/>
  <c r="N269" i="1" s="1"/>
  <c r="V268" i="1"/>
  <c r="N268" i="1"/>
  <c r="K268" i="1"/>
  <c r="V267" i="1"/>
  <c r="K267" i="1"/>
  <c r="N267" i="1" s="1"/>
  <c r="V266" i="1"/>
  <c r="K266" i="1"/>
  <c r="N266" i="1" s="1"/>
  <c r="V265" i="1"/>
  <c r="K265" i="1"/>
  <c r="N265" i="1" s="1"/>
  <c r="V264" i="1"/>
  <c r="K264" i="1"/>
  <c r="N264" i="1" s="1"/>
  <c r="V263" i="1"/>
  <c r="N263" i="1"/>
  <c r="K263" i="1"/>
  <c r="V262" i="1"/>
  <c r="K262" i="1"/>
  <c r="N262" i="1" s="1"/>
  <c r="V260" i="1"/>
  <c r="K260" i="1"/>
  <c r="M260" i="1" s="1"/>
  <c r="N260" i="1" s="1"/>
  <c r="V259" i="1"/>
  <c r="K259" i="1"/>
  <c r="M259" i="1" s="1"/>
  <c r="N259" i="1" s="1"/>
  <c r="V258" i="1"/>
  <c r="K258" i="1"/>
  <c r="V257" i="1"/>
  <c r="N257" i="1"/>
  <c r="K257" i="1"/>
  <c r="V256" i="1"/>
  <c r="N256" i="1"/>
  <c r="K256" i="1"/>
  <c r="V255" i="1"/>
  <c r="K255" i="1"/>
  <c r="N255" i="1" s="1"/>
  <c r="V254" i="1"/>
  <c r="N254" i="1"/>
  <c r="K254" i="1"/>
  <c r="V253" i="1"/>
  <c r="K253" i="1"/>
  <c r="N253" i="1" s="1"/>
  <c r="V252" i="1"/>
  <c r="N252" i="1"/>
  <c r="K252" i="1"/>
  <c r="V251" i="1"/>
  <c r="N251" i="1"/>
  <c r="K251" i="1"/>
  <c r="V250" i="1"/>
  <c r="K250" i="1"/>
  <c r="N250" i="1" s="1"/>
  <c r="V249" i="1"/>
  <c r="N249" i="1"/>
  <c r="K249" i="1"/>
  <c r="V248" i="1"/>
  <c r="N248" i="1"/>
  <c r="K248" i="1"/>
  <c r="V247" i="1"/>
  <c r="N247" i="1"/>
  <c r="K247" i="1"/>
  <c r="V246" i="1"/>
  <c r="N246" i="1"/>
  <c r="K246" i="1"/>
  <c r="V243" i="1"/>
  <c r="K243" i="1"/>
  <c r="M243" i="1" s="1"/>
  <c r="N243" i="1" s="1"/>
  <c r="V242" i="1"/>
  <c r="K242" i="1"/>
  <c r="N242" i="1" s="1"/>
  <c r="N239" i="1"/>
  <c r="K239" i="1"/>
  <c r="K238" i="1"/>
  <c r="N238" i="1" s="1"/>
  <c r="N237" i="1"/>
  <c r="K237" i="1"/>
  <c r="A237" i="1"/>
  <c r="A238" i="1" s="1"/>
  <c r="A239" i="1" s="1"/>
  <c r="A242" i="1" s="1"/>
  <c r="A243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4" i="1" s="1"/>
  <c r="A277" i="1" s="1"/>
  <c r="V234" i="1"/>
  <c r="N234" i="1"/>
  <c r="K234" i="1"/>
  <c r="V232" i="1"/>
  <c r="K232" i="1"/>
  <c r="M232" i="1" s="1"/>
  <c r="N232" i="1" s="1"/>
  <c r="V231" i="1"/>
  <c r="M231" i="1"/>
  <c r="N231" i="1" s="1"/>
  <c r="K231" i="1"/>
  <c r="V230" i="1"/>
  <c r="K230" i="1"/>
  <c r="M230" i="1" s="1"/>
  <c r="N230" i="1" s="1"/>
  <c r="A230" i="1"/>
  <c r="A231" i="1" s="1"/>
  <c r="A232" i="1" s="1"/>
  <c r="A234" i="1" s="1"/>
  <c r="V229" i="1"/>
  <c r="M229" i="1"/>
  <c r="N229" i="1" s="1"/>
  <c r="K229" i="1"/>
  <c r="K280" i="1" s="1"/>
  <c r="N223" i="1"/>
  <c r="M223" i="1"/>
  <c r="V222" i="1"/>
  <c r="K222" i="1"/>
  <c r="N222" i="1" s="1"/>
  <c r="V219" i="1"/>
  <c r="N219" i="1"/>
  <c r="K219" i="1"/>
  <c r="M219" i="1" s="1"/>
  <c r="V216" i="1"/>
  <c r="K216" i="1"/>
  <c r="M216" i="1" s="1"/>
  <c r="N216" i="1" s="1"/>
  <c r="V213" i="1"/>
  <c r="N213" i="1"/>
  <c r="K213" i="1"/>
  <c r="M213" i="1" s="1"/>
  <c r="V212" i="1"/>
  <c r="N212" i="1"/>
  <c r="K212" i="1"/>
  <c r="V211" i="1"/>
  <c r="M211" i="1"/>
  <c r="N211" i="1" s="1"/>
  <c r="K211" i="1"/>
  <c r="V210" i="1"/>
  <c r="N210" i="1"/>
  <c r="K210" i="1"/>
  <c r="V207" i="1"/>
  <c r="K207" i="1"/>
  <c r="N207" i="1" s="1"/>
  <c r="V206" i="1"/>
  <c r="N206" i="1"/>
  <c r="K206" i="1"/>
  <c r="V205" i="1"/>
  <c r="K205" i="1"/>
  <c r="N205" i="1" s="1"/>
  <c r="V204" i="1"/>
  <c r="N204" i="1"/>
  <c r="K204" i="1"/>
  <c r="V203" i="1"/>
  <c r="N203" i="1"/>
  <c r="K203" i="1"/>
  <c r="V202" i="1"/>
  <c r="K202" i="1"/>
  <c r="N202" i="1" s="1"/>
  <c r="V201" i="1"/>
  <c r="N201" i="1"/>
  <c r="K201" i="1"/>
  <c r="V199" i="1"/>
  <c r="K199" i="1"/>
  <c r="N199" i="1" s="1"/>
  <c r="V198" i="1"/>
  <c r="N198" i="1"/>
  <c r="K198" i="1"/>
  <c r="V197" i="1"/>
  <c r="N197" i="1"/>
  <c r="K197" i="1"/>
  <c r="V196" i="1"/>
  <c r="K196" i="1"/>
  <c r="N196" i="1" s="1"/>
  <c r="V195" i="1"/>
  <c r="N195" i="1"/>
  <c r="K195" i="1"/>
  <c r="V193" i="1"/>
  <c r="K193" i="1"/>
  <c r="N193" i="1" s="1"/>
  <c r="V192" i="1"/>
  <c r="N192" i="1"/>
  <c r="K192" i="1"/>
  <c r="V191" i="1"/>
  <c r="N191" i="1"/>
  <c r="K191" i="1"/>
  <c r="V190" i="1"/>
  <c r="K190" i="1"/>
  <c r="N190" i="1" s="1"/>
  <c r="V189" i="1"/>
  <c r="N189" i="1"/>
  <c r="K189" i="1"/>
  <c r="V188" i="1"/>
  <c r="K188" i="1"/>
  <c r="N188" i="1" s="1"/>
  <c r="V186" i="1"/>
  <c r="N186" i="1"/>
  <c r="K186" i="1"/>
  <c r="V184" i="1"/>
  <c r="N184" i="1"/>
  <c r="K184" i="1"/>
  <c r="V183" i="1"/>
  <c r="K183" i="1"/>
  <c r="N183" i="1" s="1"/>
  <c r="V182" i="1"/>
  <c r="N182" i="1"/>
  <c r="K182" i="1"/>
  <c r="V181" i="1"/>
  <c r="K181" i="1"/>
  <c r="N181" i="1" s="1"/>
  <c r="V179" i="1"/>
  <c r="N179" i="1"/>
  <c r="K179" i="1"/>
  <c r="V178" i="1"/>
  <c r="N178" i="1"/>
  <c r="K178" i="1"/>
  <c r="V176" i="1"/>
  <c r="K176" i="1"/>
  <c r="N176" i="1" s="1"/>
  <c r="V175" i="1"/>
  <c r="N175" i="1"/>
  <c r="K175" i="1"/>
  <c r="V174" i="1"/>
  <c r="K174" i="1"/>
  <c r="N174" i="1" s="1"/>
  <c r="V172" i="1"/>
  <c r="N172" i="1"/>
  <c r="K172" i="1"/>
  <c r="V171" i="1"/>
  <c r="N171" i="1"/>
  <c r="K171" i="1"/>
  <c r="V170" i="1"/>
  <c r="K170" i="1"/>
  <c r="N170" i="1" s="1"/>
  <c r="V169" i="1"/>
  <c r="N169" i="1"/>
  <c r="K169" i="1"/>
  <c r="V168" i="1"/>
  <c r="K168" i="1"/>
  <c r="N168" i="1" s="1"/>
  <c r="V166" i="1"/>
  <c r="N166" i="1"/>
  <c r="K166" i="1"/>
  <c r="V165" i="1"/>
  <c r="N165" i="1"/>
  <c r="K165" i="1"/>
  <c r="V164" i="1"/>
  <c r="K164" i="1"/>
  <c r="N164" i="1" s="1"/>
  <c r="V163" i="1"/>
  <c r="N163" i="1"/>
  <c r="K163" i="1"/>
  <c r="V162" i="1"/>
  <c r="K162" i="1"/>
  <c r="N162" i="1" s="1"/>
  <c r="V161" i="1"/>
  <c r="N161" i="1"/>
  <c r="K161" i="1"/>
  <c r="V158" i="1"/>
  <c r="N158" i="1"/>
  <c r="K158" i="1"/>
  <c r="V157" i="1"/>
  <c r="K157" i="1"/>
  <c r="N157" i="1" s="1"/>
  <c r="V156" i="1"/>
  <c r="N156" i="1"/>
  <c r="K156" i="1"/>
  <c r="V155" i="1"/>
  <c r="K155" i="1"/>
  <c r="N155" i="1" s="1"/>
  <c r="V154" i="1"/>
  <c r="N154" i="1"/>
  <c r="K154" i="1"/>
  <c r="V153" i="1"/>
  <c r="N153" i="1"/>
  <c r="K153" i="1"/>
  <c r="V150" i="1"/>
  <c r="K150" i="1"/>
  <c r="M150" i="1" s="1"/>
  <c r="N150" i="1" s="1"/>
  <c r="V149" i="1"/>
  <c r="N149" i="1"/>
  <c r="K149" i="1"/>
  <c r="V146" i="1"/>
  <c r="K146" i="1"/>
  <c r="N146" i="1" s="1"/>
  <c r="V143" i="1"/>
  <c r="M143" i="1"/>
  <c r="N143" i="1" s="1"/>
  <c r="K143" i="1"/>
  <c r="V142" i="1"/>
  <c r="K142" i="1"/>
  <c r="N142" i="1" s="1"/>
  <c r="V141" i="1"/>
  <c r="N141" i="1"/>
  <c r="K141" i="1"/>
  <c r="V140" i="1"/>
  <c r="N140" i="1"/>
  <c r="M140" i="1"/>
  <c r="K140" i="1"/>
  <c r="V139" i="1"/>
  <c r="K139" i="1"/>
  <c r="N139" i="1" s="1"/>
  <c r="V138" i="1"/>
  <c r="N138" i="1"/>
  <c r="K138" i="1"/>
  <c r="V135" i="1"/>
  <c r="K135" i="1"/>
  <c r="N135" i="1" s="1"/>
  <c r="V134" i="1"/>
  <c r="K134" i="1"/>
  <c r="N134" i="1" s="1"/>
  <c r="V133" i="1"/>
  <c r="N133" i="1"/>
  <c r="K133" i="1"/>
  <c r="V132" i="1"/>
  <c r="K132" i="1"/>
  <c r="N132" i="1" s="1"/>
  <c r="V131" i="1"/>
  <c r="N131" i="1"/>
  <c r="K131" i="1"/>
  <c r="V130" i="1"/>
  <c r="K130" i="1"/>
  <c r="N130" i="1" s="1"/>
  <c r="V129" i="1"/>
  <c r="K129" i="1"/>
  <c r="N129" i="1" s="1"/>
  <c r="V128" i="1"/>
  <c r="N128" i="1"/>
  <c r="K128" i="1"/>
  <c r="V125" i="1"/>
  <c r="M125" i="1"/>
  <c r="N125" i="1" s="1"/>
  <c r="K125" i="1"/>
  <c r="V124" i="1"/>
  <c r="N124" i="1"/>
  <c r="M124" i="1"/>
  <c r="K124" i="1"/>
  <c r="V121" i="1"/>
  <c r="K121" i="1"/>
  <c r="N121" i="1" s="1"/>
  <c r="V118" i="1"/>
  <c r="N118" i="1"/>
  <c r="K118" i="1"/>
  <c r="V115" i="1"/>
  <c r="K115" i="1"/>
  <c r="N115" i="1" s="1"/>
  <c r="V112" i="1"/>
  <c r="K112" i="1"/>
  <c r="N112" i="1" s="1"/>
  <c r="V109" i="1"/>
  <c r="N109" i="1"/>
  <c r="K109" i="1"/>
  <c r="V106" i="1"/>
  <c r="M106" i="1"/>
  <c r="N106" i="1" s="1"/>
  <c r="K106" i="1"/>
  <c r="V105" i="1"/>
  <c r="N105" i="1"/>
  <c r="M105" i="1"/>
  <c r="K105" i="1"/>
  <c r="V103" i="1"/>
  <c r="M103" i="1"/>
  <c r="N103" i="1" s="1"/>
  <c r="K103" i="1"/>
  <c r="V101" i="1"/>
  <c r="N101" i="1"/>
  <c r="M101" i="1"/>
  <c r="K101" i="1"/>
  <c r="V100" i="1"/>
  <c r="M100" i="1"/>
  <c r="N100" i="1" s="1"/>
  <c r="K100" i="1"/>
  <c r="V97" i="1"/>
  <c r="N97" i="1"/>
  <c r="M97" i="1"/>
  <c r="K97" i="1"/>
  <c r="V96" i="1"/>
  <c r="M96" i="1"/>
  <c r="N96" i="1" s="1"/>
  <c r="K96" i="1"/>
  <c r="V94" i="1"/>
  <c r="N94" i="1"/>
  <c r="M94" i="1"/>
  <c r="K94" i="1"/>
  <c r="V92" i="1"/>
  <c r="M92" i="1"/>
  <c r="N92" i="1" s="1"/>
  <c r="K92" i="1"/>
  <c r="V91" i="1"/>
  <c r="N91" i="1"/>
  <c r="M91" i="1"/>
  <c r="K91" i="1"/>
  <c r="V89" i="1"/>
  <c r="M89" i="1"/>
  <c r="N89" i="1" s="1"/>
  <c r="K89" i="1"/>
  <c r="V87" i="1"/>
  <c r="N87" i="1"/>
  <c r="M87" i="1"/>
  <c r="K87" i="1"/>
  <c r="V86" i="1"/>
  <c r="M86" i="1"/>
  <c r="N86" i="1" s="1"/>
  <c r="K86" i="1"/>
  <c r="V84" i="1"/>
  <c r="N84" i="1"/>
  <c r="M84" i="1"/>
  <c r="K84" i="1"/>
  <c r="V83" i="1"/>
  <c r="M83" i="1"/>
  <c r="N83" i="1" s="1"/>
  <c r="K83" i="1"/>
  <c r="V81" i="1"/>
  <c r="N81" i="1"/>
  <c r="M81" i="1"/>
  <c r="K81" i="1"/>
  <c r="V80" i="1"/>
  <c r="M80" i="1"/>
  <c r="N80" i="1" s="1"/>
  <c r="K80" i="1"/>
  <c r="V78" i="1"/>
  <c r="N78" i="1"/>
  <c r="M78" i="1"/>
  <c r="K78" i="1"/>
  <c r="V76" i="1"/>
  <c r="M76" i="1"/>
  <c r="N76" i="1" s="1"/>
  <c r="K76" i="1"/>
  <c r="V75" i="1"/>
  <c r="N75" i="1"/>
  <c r="M75" i="1"/>
  <c r="K75" i="1"/>
  <c r="V74" i="1"/>
  <c r="M74" i="1"/>
  <c r="N74" i="1" s="1"/>
  <c r="K74" i="1"/>
  <c r="V73" i="1"/>
  <c r="N73" i="1"/>
  <c r="M73" i="1"/>
  <c r="K73" i="1"/>
  <c r="V72" i="1"/>
  <c r="M72" i="1"/>
  <c r="N72" i="1" s="1"/>
  <c r="K72" i="1"/>
  <c r="V70" i="1"/>
  <c r="N70" i="1"/>
  <c r="M70" i="1"/>
  <c r="K70" i="1"/>
  <c r="V69" i="1"/>
  <c r="M69" i="1"/>
  <c r="N69" i="1" s="1"/>
  <c r="K69" i="1"/>
  <c r="V67" i="1"/>
  <c r="N67" i="1"/>
  <c r="M67" i="1"/>
  <c r="K67" i="1"/>
  <c r="V66" i="1"/>
  <c r="K66" i="1"/>
  <c r="N66" i="1" s="1"/>
  <c r="V65" i="1"/>
  <c r="N65" i="1"/>
  <c r="K65" i="1"/>
  <c r="V62" i="1"/>
  <c r="K62" i="1"/>
  <c r="M62" i="1" s="1"/>
  <c r="N62" i="1" s="1"/>
  <c r="V61" i="1"/>
  <c r="N61" i="1"/>
  <c r="M61" i="1"/>
  <c r="K61" i="1"/>
  <c r="V60" i="1"/>
  <c r="K60" i="1"/>
  <c r="M60" i="1" s="1"/>
  <c r="N60" i="1" s="1"/>
  <c r="V57" i="1"/>
  <c r="N57" i="1"/>
  <c r="M57" i="1"/>
  <c r="K57" i="1"/>
  <c r="V56" i="1"/>
  <c r="K56" i="1"/>
  <c r="M56" i="1" s="1"/>
  <c r="N56" i="1" s="1"/>
  <c r="V53" i="1"/>
  <c r="N53" i="1"/>
  <c r="M53" i="1"/>
  <c r="K53" i="1"/>
  <c r="V52" i="1"/>
  <c r="K52" i="1"/>
  <c r="M52" i="1" s="1"/>
  <c r="N52" i="1" s="1"/>
  <c r="V50" i="1"/>
  <c r="N50" i="1"/>
  <c r="M50" i="1"/>
  <c r="K50" i="1"/>
  <c r="V48" i="1"/>
  <c r="K48" i="1"/>
  <c r="M48" i="1" s="1"/>
  <c r="N48" i="1" s="1"/>
  <c r="V47" i="1"/>
  <c r="N47" i="1"/>
  <c r="K47" i="1"/>
  <c r="V45" i="1"/>
  <c r="K45" i="1"/>
  <c r="M45" i="1" s="1"/>
  <c r="N45" i="1" s="1"/>
  <c r="V43" i="1"/>
  <c r="M43" i="1"/>
  <c r="N43" i="1" s="1"/>
  <c r="K43" i="1"/>
  <c r="V41" i="1"/>
  <c r="K41" i="1"/>
  <c r="M41" i="1" s="1"/>
  <c r="N41" i="1" s="1"/>
  <c r="V40" i="1"/>
  <c r="M40" i="1"/>
  <c r="N40" i="1" s="1"/>
  <c r="K40" i="1"/>
  <c r="V39" i="1"/>
  <c r="K39" i="1"/>
  <c r="M39" i="1" s="1"/>
  <c r="N39" i="1" s="1"/>
  <c r="V38" i="1"/>
  <c r="M38" i="1"/>
  <c r="N38" i="1" s="1"/>
  <c r="K38" i="1"/>
  <c r="V37" i="1"/>
  <c r="K37" i="1"/>
  <c r="M37" i="1" s="1"/>
  <c r="N37" i="1" s="1"/>
  <c r="V36" i="1"/>
  <c r="M36" i="1"/>
  <c r="N36" i="1" s="1"/>
  <c r="K36" i="1"/>
  <c r="V35" i="1"/>
  <c r="K35" i="1"/>
  <c r="M35" i="1" s="1"/>
  <c r="N35" i="1" s="1"/>
  <c r="V32" i="1"/>
  <c r="K32" i="1"/>
  <c r="N32" i="1" s="1"/>
  <c r="V31" i="1"/>
  <c r="N31" i="1"/>
  <c r="K31" i="1"/>
  <c r="V30" i="1"/>
  <c r="K30" i="1"/>
  <c r="N30" i="1" s="1"/>
  <c r="V29" i="1"/>
  <c r="N29" i="1"/>
  <c r="K29" i="1"/>
  <c r="V28" i="1"/>
  <c r="K28" i="1"/>
  <c r="N28" i="1" s="1"/>
  <c r="V27" i="1"/>
  <c r="K27" i="1"/>
  <c r="N27" i="1" s="1"/>
  <c r="V24" i="1"/>
  <c r="N24" i="1"/>
  <c r="M24" i="1"/>
  <c r="K24" i="1"/>
  <c r="V21" i="1"/>
  <c r="K21" i="1"/>
  <c r="M21" i="1" s="1"/>
  <c r="M224" i="1" s="1"/>
  <c r="V18" i="1"/>
  <c r="N18" i="1"/>
  <c r="M18" i="1"/>
  <c r="K18" i="1"/>
  <c r="K224" i="1" s="1"/>
  <c r="V15" i="1"/>
  <c r="N15" i="1"/>
  <c r="K15" i="1"/>
  <c r="V14" i="1"/>
  <c r="N14" i="1"/>
  <c r="K14" i="1"/>
  <c r="V13" i="1"/>
  <c r="K13" i="1"/>
  <c r="N13" i="1" s="1"/>
  <c r="A13" i="1"/>
  <c r="A14" i="1" s="1"/>
  <c r="A15" i="1" s="1"/>
  <c r="A18" i="1" s="1"/>
  <c r="A21" i="1" s="1"/>
  <c r="A24" i="1" s="1"/>
  <c r="A27" i="1" s="1"/>
  <c r="A28" i="1" s="1"/>
  <c r="A29" i="1" s="1"/>
  <c r="A30" i="1" s="1"/>
  <c r="A31" i="1" s="1"/>
  <c r="A32" i="1" s="1"/>
  <c r="A35" i="1" s="1"/>
  <c r="A36" i="1" s="1"/>
  <c r="A37" i="1" s="1"/>
  <c r="A38" i="1" s="1"/>
  <c r="A39" i="1" s="1"/>
  <c r="A40" i="1" s="1"/>
  <c r="A41" i="1" s="1"/>
  <c r="A43" i="1" s="1"/>
  <c r="A45" i="1" s="1"/>
  <c r="A47" i="1" s="1"/>
  <c r="A48" i="1" s="1"/>
  <c r="A50" i="1" s="1"/>
  <c r="A52" i="1" s="1"/>
  <c r="A53" i="1" s="1"/>
  <c r="A56" i="1" s="1"/>
  <c r="A57" i="1" s="1"/>
  <c r="A60" i="1" s="1"/>
  <c r="A61" i="1" s="1"/>
  <c r="A62" i="1" s="1"/>
  <c r="A65" i="1" s="1"/>
  <c r="A66" i="1" s="1"/>
  <c r="A67" i="1" s="1"/>
  <c r="A69" i="1" s="1"/>
  <c r="A70" i="1" s="1"/>
  <c r="A72" i="1" s="1"/>
  <c r="A73" i="1" s="1"/>
  <c r="A74" i="1" s="1"/>
  <c r="A75" i="1" s="1"/>
  <c r="A76" i="1" s="1"/>
  <c r="A78" i="1" s="1"/>
  <c r="A80" i="1" s="1"/>
  <c r="A81" i="1" s="1"/>
  <c r="A83" i="1" s="1"/>
  <c r="A84" i="1" s="1"/>
  <c r="A86" i="1" s="1"/>
  <c r="A87" i="1" s="1"/>
  <c r="A89" i="1" s="1"/>
  <c r="A91" i="1" s="1"/>
  <c r="A92" i="1" s="1"/>
  <c r="A94" i="1" s="1"/>
  <c r="A96" i="1" s="1"/>
  <c r="A97" i="1" s="1"/>
  <c r="A100" i="1" s="1"/>
  <c r="A101" i="1" s="1"/>
  <c r="A103" i="1" s="1"/>
  <c r="A105" i="1" s="1"/>
  <c r="A106" i="1" s="1"/>
  <c r="A109" i="1" s="1"/>
  <c r="A112" i="1" s="1"/>
  <c r="A115" i="1" s="1"/>
  <c r="A118" i="1" s="1"/>
  <c r="A121" i="1" s="1"/>
  <c r="A124" i="1" s="1"/>
  <c r="A125" i="1" s="1"/>
  <c r="A128" i="1" s="1"/>
  <c r="A129" i="1" s="1"/>
  <c r="A130" i="1" s="1"/>
  <c r="A131" i="1" s="1"/>
  <c r="A132" i="1" s="1"/>
  <c r="A133" i="1" s="1"/>
  <c r="A134" i="1" s="1"/>
  <c r="A135" i="1" s="1"/>
  <c r="A138" i="1" s="1"/>
  <c r="A139" i="1" s="1"/>
  <c r="A140" i="1" s="1"/>
  <c r="A141" i="1" s="1"/>
  <c r="A142" i="1" s="1"/>
  <c r="A143" i="1" s="1"/>
  <c r="A146" i="1" s="1"/>
  <c r="A149" i="1" s="1"/>
  <c r="A150" i="1" s="1"/>
  <c r="A153" i="1" s="1"/>
  <c r="A154" i="1" s="1"/>
  <c r="A155" i="1" s="1"/>
  <c r="A156" i="1" s="1"/>
  <c r="A157" i="1" s="1"/>
  <c r="A158" i="1" s="1"/>
  <c r="A161" i="1" s="1"/>
  <c r="A162" i="1" s="1"/>
  <c r="A163" i="1" s="1"/>
  <c r="A164" i="1" s="1"/>
  <c r="A165" i="1" s="1"/>
  <c r="A166" i="1" s="1"/>
  <c r="A168" i="1" s="1"/>
  <c r="A169" i="1" s="1"/>
  <c r="A170" i="1" s="1"/>
  <c r="A171" i="1" s="1"/>
  <c r="A172" i="1" s="1"/>
  <c r="A174" i="1" s="1"/>
  <c r="A175" i="1" s="1"/>
  <c r="A176" i="1" s="1"/>
  <c r="A178" i="1" s="1"/>
  <c r="A179" i="1" s="1"/>
  <c r="A181" i="1" s="1"/>
  <c r="A182" i="1" s="1"/>
  <c r="A183" i="1" s="1"/>
  <c r="A184" i="1" s="1"/>
  <c r="A186" i="1" s="1"/>
  <c r="A188" i="1" s="1"/>
  <c r="A189" i="1" s="1"/>
  <c r="A190" i="1" s="1"/>
  <c r="A191" i="1" s="1"/>
  <c r="A192" i="1" s="1"/>
  <c r="A193" i="1" s="1"/>
  <c r="A195" i="1" s="1"/>
  <c r="A196" i="1" s="1"/>
  <c r="A197" i="1" s="1"/>
  <c r="A198" i="1" s="1"/>
  <c r="A199" i="1" s="1"/>
  <c r="A201" i="1" s="1"/>
  <c r="A202" i="1" s="1"/>
  <c r="A203" i="1" s="1"/>
  <c r="A204" i="1" s="1"/>
  <c r="A205" i="1" s="1"/>
  <c r="A206" i="1" s="1"/>
  <c r="A207" i="1" s="1"/>
  <c r="A210" i="1" s="1"/>
  <c r="A211" i="1" s="1"/>
  <c r="A212" i="1" s="1"/>
  <c r="A213" i="1" s="1"/>
  <c r="A216" i="1" s="1"/>
  <c r="A219" i="1" s="1"/>
  <c r="A222" i="1" s="1"/>
  <c r="V12" i="1"/>
  <c r="N12" i="1"/>
  <c r="K12" i="1"/>
  <c r="A12" i="1"/>
  <c r="V11" i="1"/>
  <c r="K11" i="1"/>
  <c r="N11" i="1" s="1"/>
  <c r="A11" i="1"/>
  <c r="V10" i="1"/>
  <c r="N10" i="1"/>
  <c r="K10" i="1"/>
  <c r="K223" i="1" s="1"/>
  <c r="K42" i="2" l="1"/>
  <c r="L42" i="2" s="1"/>
  <c r="K121" i="2"/>
  <c r="L121" i="2" s="1"/>
  <c r="I233" i="2"/>
  <c r="L182" i="2"/>
  <c r="L206" i="2"/>
  <c r="L221" i="2"/>
  <c r="K278" i="1"/>
  <c r="K54" i="2"/>
  <c r="L54" i="2" s="1"/>
  <c r="K62" i="2"/>
  <c r="L62" i="2" s="1"/>
  <c r="N21" i="1"/>
  <c r="N224" i="1" s="1"/>
  <c r="L108" i="2"/>
  <c r="L191" i="2"/>
  <c r="K191" i="2"/>
  <c r="L64" i="2"/>
  <c r="K96" i="2"/>
  <c r="L96" i="2" s="1"/>
  <c r="L201" i="2"/>
  <c r="K201" i="2"/>
  <c r="K279" i="1"/>
  <c r="L57" i="2"/>
  <c r="L89" i="2"/>
  <c r="L59" i="2"/>
  <c r="L111" i="2"/>
  <c r="L204" i="2"/>
  <c r="I158" i="2"/>
  <c r="L38" i="2"/>
  <c r="L91" i="2"/>
  <c r="M225" i="1"/>
  <c r="K68" i="2"/>
  <c r="K158" i="2" s="1"/>
  <c r="L162" i="2"/>
  <c r="L180" i="2"/>
  <c r="K180" i="2"/>
  <c r="L92" i="2"/>
  <c r="L189" i="2"/>
  <c r="K224" i="2"/>
  <c r="L224" i="2" s="1"/>
  <c r="L238" i="2"/>
  <c r="L240" i="2" s="1"/>
  <c r="L7" i="2"/>
  <c r="K216" i="2"/>
  <c r="L216" i="2" s="1"/>
  <c r="K232" i="2"/>
  <c r="L232" i="2" s="1"/>
  <c r="K225" i="1"/>
  <c r="K281" i="1" s="1"/>
  <c r="K38" i="2"/>
  <c r="K59" i="2"/>
  <c r="K65" i="2"/>
  <c r="L65" i="2" s="1"/>
  <c r="K73" i="2"/>
  <c r="L73" i="2" s="1"/>
  <c r="K111" i="2"/>
  <c r="L165" i="2"/>
  <c r="K170" i="2"/>
  <c r="K233" i="2" s="1"/>
  <c r="K206" i="2"/>
  <c r="K227" i="2"/>
  <c r="L227" i="2" s="1"/>
  <c r="K174" i="2"/>
  <c r="L174" i="2" s="1"/>
  <c r="K189" i="2"/>
  <c r="K214" i="2"/>
  <c r="L214" i="2" s="1"/>
  <c r="K178" i="2"/>
  <c r="L178" i="2" s="1"/>
  <c r="K196" i="2"/>
  <c r="L196" i="2" s="1"/>
  <c r="K221" i="2"/>
  <c r="M258" i="1"/>
  <c r="K22" i="2"/>
  <c r="L22" i="2" s="1"/>
  <c r="K91" i="2"/>
  <c r="K108" i="2"/>
  <c r="K182" i="2"/>
  <c r="K204" i="2"/>
  <c r="K241" i="2" l="1"/>
  <c r="N258" i="1"/>
  <c r="M279" i="1"/>
  <c r="M278" i="1"/>
  <c r="L170" i="2"/>
  <c r="N225" i="1"/>
  <c r="L68" i="2"/>
  <c r="L158" i="2" s="1"/>
  <c r="L241" i="2" s="1"/>
  <c r="M280" i="1"/>
  <c r="M281" i="1" s="1"/>
  <c r="L233" i="2"/>
  <c r="I241" i="2"/>
  <c r="N279" i="1" l="1"/>
  <c r="N278" i="1"/>
  <c r="N280" i="1"/>
  <c r="N281" i="1" s="1"/>
</calcChain>
</file>

<file path=xl/sharedStrings.xml><?xml version="1.0" encoding="utf-8"?>
<sst xmlns="http://schemas.openxmlformats.org/spreadsheetml/2006/main" count="3760" uniqueCount="591">
  <si>
    <t xml:space="preserve">Спецификация </t>
  </si>
  <si>
    <t>к Техническим требованиям на поставку лицензий</t>
  </si>
  <si>
    <t>«ОКПД2 62.01.29.000 Приобретение лицензионного программного обеспечения и сертификатов активации сервисов технической поддержки по направлению информационных технологий для нужд ПАО «РусГидро»</t>
  </si>
  <si>
    <t>№ п/п</t>
  </si>
  <si>
    <t>Код продукта</t>
  </si>
  <si>
    <t>Производитель</t>
  </si>
  <si>
    <t>Страна происхождения</t>
  </si>
  <si>
    <t>Наименование ПО/Сертификата технической поддержки/Описание</t>
  </si>
  <si>
    <t>Код ОКПД2 с наименованием</t>
  </si>
  <si>
    <t>Порядковый номер реестровой записи, под которой ПО включено в единый реестр российских программ для ЭВМ и баз данных</t>
  </si>
  <si>
    <t>Ед. изм.</t>
  </si>
  <si>
    <t>Кол-во</t>
  </si>
  <si>
    <t>Стоимость ед., руб. (без НДС)</t>
  </si>
  <si>
    <t>Общая стоимость, руб. (без НДС)</t>
  </si>
  <si>
    <t>НДС, %</t>
  </si>
  <si>
    <t>НДС (22%), руб</t>
  </si>
  <si>
    <t>Общая стоимость, руб. (с НДС)</t>
  </si>
  <si>
    <t xml:space="preserve">Период, на который предоставляются права использования ПО/Период действие сертификата </t>
  </si>
  <si>
    <t>Срок действия права использовани я ПО/Сертифик атов технической поддержки</t>
  </si>
  <si>
    <t>Комментарий</t>
  </si>
  <si>
    <t>Дата начала</t>
  </si>
  <si>
    <t>Дата окончания</t>
  </si>
  <si>
    <t>Поставка 1.
Срок начала поставки: День, следующий за днем заключения договора
Срок окончания поставки: В течение 10 (десяти) календарных дней с даты начала поставки
Адрес поставки: 660099, Красноярский край, г. Красноярск, ул. Перенсона, зд. 2а., помещ. 1</t>
  </si>
  <si>
    <t>SimInTech. Система математического и имитационного моделирования</t>
  </si>
  <si>
    <t>Исполнительный аппарат (локальная версия, продление на 1 год)</t>
  </si>
  <si>
    <t>-</t>
  </si>
  <si>
    <t>ООО "3В СЕРВИС"</t>
  </si>
  <si>
    <t xml:space="preserve">Российская Федерация </t>
  </si>
  <si>
    <t>SimInTech. Standard Configuration. Стандартное рабочее место моделирования систем</t>
  </si>
  <si>
    <t>62.01.29 Оригиналы программного обеспечения прочие</t>
  </si>
  <si>
    <t>шт.</t>
  </si>
  <si>
    <t xml:space="preserve">Без НДС </t>
  </si>
  <si>
    <t>1 год</t>
  </si>
  <si>
    <t>Локальная версия, к прежним лицензиям</t>
  </si>
  <si>
    <t>Продление ПО</t>
  </si>
  <si>
    <t>ОПБ</t>
  </si>
  <si>
    <t>Этап 1 (4 кв 2026 г.)</t>
  </si>
  <si>
    <t>Electrical Systems STC. Библиотека блоков электротехнического оборудования для векторного анализа электрических цепей</t>
  </si>
  <si>
    <t>SimInTech. Electrical Systems DYN. Библиотека блоков электротехнического оборудования для динамического анализа электрических цепей</t>
  </si>
  <si>
    <t>SimInTech. Mechanical. Библиотека блоков для моделирования механических взаимодействий</t>
  </si>
  <si>
    <t>SimInTech. Electrical Drives &amp; Inverters. Библиотека блоков для моделирования электрических приводов и преобразователей.</t>
  </si>
  <si>
    <t>SimInTech. Digital Communication. Библиотека блоков для моделирования систем цифровой связи</t>
  </si>
  <si>
    <t>Программный комплекс RastrWin3</t>
  </si>
  <si>
    <t>Исполнительный аппарат и филиалы (продление тех. поддержки на 1 год)</t>
  </si>
  <si>
    <t>Неуймин Владимир Геннадьевич
Машалов Евгений Владимирович
Александров Александр Сергеевич
Багрянцев Алексей Александрович
Ерохин Петр Михайлович
Шубин Николай Генрихович</t>
  </si>
  <si>
    <t>Сопровождение Программного Комплекса расчета, оптимизации и анализа установившихся, аварийных и переходных режимов энергосистем «RastrWin3» на 10
(Десять) рабочих мест в течение 12 месяцев.</t>
  </si>
  <si>
    <t>62.02.30.000 
Услуги по технической поддержке информационных технологий</t>
  </si>
  <si>
    <t>ИА - 6, Волжской ГЭС - 3, Воткинской ГЭС - 2, Загорской ГАЭС - 2, Камской ГЭС - 2, Нижегородской ГЭС - 2, Новосибирской ГЭС - 3, Саратовской ГЭС - 2, Саяно-Шушенской ГЭС - 2, Чебоксарской ГЭС - 2, Резерв - 4</t>
  </si>
  <si>
    <t>Сертификат ТП</t>
  </si>
  <si>
    <t>Вектор Плюс. Платформа автоматизации функций внутреннего аудита, контроля и управления рисками</t>
  </si>
  <si>
    <t>Исполнительный аппарат (продление тех. поддержки на 1 год)</t>
  </si>
  <si>
    <t>ООО "Дайнемик Сан"</t>
  </si>
  <si>
    <t xml:space="preserve">Сертификат ТП отечественной платформы «Вектор Плюс» сроком на 1 год </t>
  </si>
  <si>
    <t>Докумино. СЭДО</t>
  </si>
  <si>
    <t>Исполнительный аппарат (продление тех. поддержки на 2 года)</t>
  </si>
  <si>
    <t>ООО "АйДи - Технологии управления"</t>
  </si>
  <si>
    <t>Сертификат ТП (Пользовательская лицензия СЭДО Documino) сроком на 24 месяца</t>
  </si>
  <si>
    <t>2 года</t>
  </si>
  <si>
    <t>Информационно-справочные системы</t>
  </si>
  <si>
    <t>Исполнительный аппарат (продление на 1 год)</t>
  </si>
  <si>
    <t>АО "ПравоТех"</t>
  </si>
  <si>
    <t xml:space="preserve">Вознаграждение за передачу неисключительных прав за программу для ЭВМ Casebook. Тариф ПравоДела Про </t>
  </si>
  <si>
    <t>58.29.21 Приложения общие для повышения эффективности бизнеса и приложения для домашнего пользования, отдельно реализуемые</t>
  </si>
  <si>
    <t>ООО "СоюзПравоИнформ"</t>
  </si>
  <si>
    <t>ИПС "Законодательство стран СНГ", основной пользователь. Тариф Профессионал, 12 месяцев</t>
  </si>
  <si>
    <t>ИПС "Законодательство стран СНГ", дополнительный пользователь. Тариф Профессионал, 12 месяцев</t>
  </si>
  <si>
    <t>АО "Информационная компания "Кодекс"</t>
  </si>
  <si>
    <t>Простая неисключительная лицензия ПСС Техэксперт на 1 календарный год</t>
  </si>
  <si>
    <t>Номер лицензии: 20777</t>
  </si>
  <si>
    <t>ООО КФЦ "Актион"</t>
  </si>
  <si>
    <t>ЭС "Охрана труда". Тариф Премиальный. 5 пользователей, 12 месяцев</t>
  </si>
  <si>
    <t>ООО "Стратегия Риска"</t>
  </si>
  <si>
    <t>Пользовательская лицензия на ПО МоделРиск Подписка на 1 год</t>
  </si>
  <si>
    <t>Номер лицензии: 66211397, 66211398</t>
  </si>
  <si>
    <t>Astra Linux. Операционная система (серверная)</t>
  </si>
  <si>
    <t>TC1200X8600DIGSKTSV00-PR12</t>
  </si>
  <si>
    <t>ООО "РусБИТех-Астра"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</si>
  <si>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t>
  </si>
  <si>
    <t>Номер сертификата: 202426476183712 (76 шт. в 2024 г.)</t>
  </si>
  <si>
    <t>Номер сертификата: 20242647684812 (40 шт. в 2024 г.)</t>
  </si>
  <si>
    <t>TC1000X8600DIGSKTSV00-ST12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</si>
  <si>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"Стандарт", на 12 мес.</t>
  </si>
  <si>
    <t xml:space="preserve">Номер сертификата: 202426476167912 (85 шт. в 2024 г.) </t>
  </si>
  <si>
    <t>с даты поставки</t>
  </si>
  <si>
    <t>Номер сертификата: 202425708122212</t>
  </si>
  <si>
    <t>Номер сертификата: 202425708152512</t>
  </si>
  <si>
    <t>TC1200X8600DIG000WS00-PR12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</si>
  <si>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"Привилегированная", на 12 мес.</t>
  </si>
  <si>
    <t>Зейская ГЭС (продление тех. поддержки на 1 год)</t>
  </si>
  <si>
    <t>TC1100X8600DIG000WS00-PR12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</si>
  <si>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рабочей станции, тип "Привилегированная", на 12 мес.</t>
  </si>
  <si>
    <t>Каскад Верхневолжских ГЭС (продление тех. поддержки на 1 год)</t>
  </si>
  <si>
    <t>Номер сертификата: 2022150654836</t>
  </si>
  <si>
    <t>Нижегородская ГЭС (покупка новых лицензий и продление тех. поддержки на 1 год)</t>
  </si>
  <si>
    <t>OS2001X8618DIGSKTSR01-SO12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</si>
  <si>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серверная до 2 сокетов, на срок действия исключительного права, с включенными обновлениями Тип 1 на 12 мес.</t>
  </si>
  <si>
    <t>бессрочно</t>
  </si>
  <si>
    <t>Новое ПО</t>
  </si>
  <si>
    <t>TC1100X8600DIGSKTSV00-PR12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</si>
  <si>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сервера до 2 сокетов или 1 виртуального сервера, тип "Привилегированная", на 12 мес.</t>
  </si>
  <si>
    <t>Саяно-Шушенская ГЭС имени П.С. Непорожнего (продление тех. поддержки на 1 год)</t>
  </si>
  <si>
    <t>Номер сертификата: 2021522555812</t>
  </si>
  <si>
    <t>Саратовская ГЭС (продление тех. поддержки на 1 год)</t>
  </si>
  <si>
    <t>Номер сертификата: 2021734755812</t>
  </si>
  <si>
    <t>Номер сертификата: 2022249853212</t>
  </si>
  <si>
    <t>Postgres Pro. СУБД</t>
  </si>
  <si>
    <t>SUP-PPE-86-1</t>
  </si>
  <si>
    <t>ООО "Постгрес Профессиональный"</t>
  </si>
  <si>
    <t>Сертификат поддержки на 1 год СУБД Postgres Pro Enterprise на 1 ядро x86-64</t>
  </si>
  <si>
    <t>Номер лицензии: AD1E4 2EFAE FF1C3 7FAA0 3DDD2 3C765 CC033 A7978</t>
  </si>
  <si>
    <t>SUP-PPT-86-1</t>
  </si>
  <si>
    <t>Сертификат поддержки на 1 год СУБД Postgres Pro Standard на 1 ядро x86-64</t>
  </si>
  <si>
    <t>Номер лицензии: 9D35B 5D465 E522E EC488 47EBC FE6A9 6421D 88E12</t>
  </si>
  <si>
    <t>Tantor. СУБД</t>
  </si>
  <si>
    <t>TCDB00X8600DIGBASSR00-ST12</t>
  </si>
  <si>
    <t>ООО "Лаборатории Тантор"</t>
  </si>
  <si>
    <t>Сертификат технической поддержки с включенными консультациями по использованию программы для ЭВМ на СУБД Tantor в редакции Basic на базе процессорной архитектуры x86-64, для сервера на 1 физическое или виртуальное ядро, тип "Стандарт", на 12 мес</t>
  </si>
  <si>
    <t>TCDB00X8600DIGSPESR00-ST12</t>
  </si>
  <si>
    <t>Сертификат технической поддержки с включенными консультациями по использованию программы для ЭВМ на СУБД Tantor в редакции Special Edition на базе процессорной архитектуры x86-64, для сервера на 1 физическое или виртуальное ядро, тип "Стандарт", на 12 мес</t>
  </si>
  <si>
    <t>TCDB00X8600DIGS1CSR00-ST12</t>
  </si>
  <si>
    <t>Сертификат технической поддержки с включенными консультациями по использованию программы для ЭВМ на СУБД Tantor в редакции Special Edition 1C на базе процессорной архитектуры x86-64, для сервера на 1 физическое или виртуальное ядро, тип "Стандарт", на 12 мес</t>
  </si>
  <si>
    <t>Кибер Бэкап. Подсистема резервного копирования (в т.ч. для малых ГЭС)</t>
  </si>
  <si>
    <t>Исполнительный аппарат (продление на 1 год и тех. поддержки на 2 года)</t>
  </si>
  <si>
    <t>VAUNL-1Y-SUB</t>
  </si>
  <si>
    <t>ООО "Киберпротект"</t>
  </si>
  <si>
    <t>Кибер Бэкап Расширенная редакция для платформы виртуализации на неограниченное количество хостов со сроком действия 1 год</t>
  </si>
  <si>
    <t>Номер заказа: 842-2022</t>
  </si>
  <si>
    <t>PAUNL-1Y-SUB</t>
  </si>
  <si>
    <t>Кибер Бэкап Расширенная редакция для физического сервера на неограниченное количество хостов со сроком действия 1 год</t>
  </si>
  <si>
    <t>VACRN2</t>
  </si>
  <si>
    <t>Сертификат на сопровождение ПО Кибер Бэкап Расширенная редакция для платформы виртуализации – Продление на 2 года</t>
  </si>
  <si>
    <t>Загорская ГАЭС (продление тех. поддержки на 2 года)</t>
  </si>
  <si>
    <t>PACRN2</t>
  </si>
  <si>
    <t>Сертификат на сопровождение ПО Кибер Бэкап Расширенная редакция для физического сервера – Продление на 2 года</t>
  </si>
  <si>
    <t>Номер заказа: 801-2022</t>
  </si>
  <si>
    <t>Каскад Верхневолжских ГЭС (продление тех. поддержки на 2 года)</t>
  </si>
  <si>
    <t>Сертификат на сопровождение ПО Кибер Бэкап Расширенная редакция для физического сервера – Продление на 2 год</t>
  </si>
  <si>
    <t>Номер заказа: 804-2022</t>
  </si>
  <si>
    <t>ULCRN2</t>
  </si>
  <si>
    <t>Сертификат на сопровождение ПО Кибер Бэкап Расширенная редакция универсальная лицензия – Продление на 2 года</t>
  </si>
  <si>
    <t>АСУТП, Рыбинск - 6 шт., Углич - 6 шт.
Номер заказа: 804-2022</t>
  </si>
  <si>
    <t>АСУТП, Рыбинск.
Номер заказа: Ax000352366</t>
  </si>
  <si>
    <t>Кабардино-Балкарский филиал (Верхнебалкарская МГЭС) (продление тех. поддержки на 2 года)</t>
  </si>
  <si>
    <t>Номер заказа: 802-2022</t>
  </si>
  <si>
    <t>Каскад Кубанских ГЭС (Барсучковская МГЭС) (продление тех. поддержки на 2 года)</t>
  </si>
  <si>
    <t>Номер заказа: 805-2022</t>
  </si>
  <si>
    <t>АСУТП.
Номер заказа: Pr000017995, Pr000017997</t>
  </si>
  <si>
    <t>Карачаево-Черкесский филиал (Усть-Джегутинская МГЭС) (продление тех. поддержки на 2 года)</t>
  </si>
  <si>
    <t>Номер заказа: 803-2022</t>
  </si>
  <si>
    <t>АСУТП.
Номер заказа: Ax000478826 Ax000478828</t>
  </si>
  <si>
    <t>Северо-Осетинский филиал (Зарамагские ГЭС) (продление тех. поддержки на 2 года)</t>
  </si>
  <si>
    <t>Номер заказа: 807-2022</t>
  </si>
  <si>
    <t>Нижне-Бурейская ГЭС (продление тех. поддержки на 2 года)</t>
  </si>
  <si>
    <t>Номер заказа: 434-2023</t>
  </si>
  <si>
    <t>Новосибирская ГЭС (продление тех. поддержки на 2 года)</t>
  </si>
  <si>
    <t>Номер заказа: 806-2022</t>
  </si>
  <si>
    <t>Каскад Кубанских ГЭС (продление тех. поддержки на 2 года)</t>
  </si>
  <si>
    <t>Саратовская ГЭС (продление тех. поддержки на 2 года)</t>
  </si>
  <si>
    <t>PCLACRN2</t>
  </si>
  <si>
    <t>Сертификат на сопровождение ПО Кибер Бэкап Расширенная редакция для рабочей станции Linux – Продление на 2 года</t>
  </si>
  <si>
    <t>SpaceVM. Система серверной виртуализации</t>
  </si>
  <si>
    <t>Исполнительный аппарат, ЦОД IVA в ДМЗ (продление тех. поддержки на 1 год)</t>
  </si>
  <si>
    <t>VE-SW001-RB-Y1-D</t>
  </si>
  <si>
    <t>ООО "Даком М"</t>
  </si>
  <si>
    <t>Сертификат на сервисное обслуживание Base (SpaceVM, 1 год)</t>
  </si>
  <si>
    <t>Серия VM № 579</t>
  </si>
  <si>
    <t>VE-SWLIC-RB-Y1-D</t>
  </si>
  <si>
    <t>Сертификат на сервисное обслуживание Base (1 сервер, 1 год)</t>
  </si>
  <si>
    <t>Серия VM № 580</t>
  </si>
  <si>
    <t>Исполнительный аппарат, ЦОД IVA в КСПД (продление тех. поддержки на 1 год)</t>
  </si>
  <si>
    <t>Серия VM № 804</t>
  </si>
  <si>
    <t>№224510041512, серия V №296 и №224510041612, серия V №298</t>
  </si>
  <si>
    <t>Платформа nanoCAD. Средства автоматизированного проектирования (CAD)</t>
  </si>
  <si>
    <t>Исполнительный аппарат и филиалы (продление на 1 год)</t>
  </si>
  <si>
    <t>NC260P_12M_NNS_LINUX</t>
  </si>
  <si>
    <t>АО "Нанософт"</t>
  </si>
  <si>
    <t>Право на использование программы для ЭВМ "Платформа nanoCAD 26" (основной модуль) под Linux, update subscription на 1 год</t>
  </si>
  <si>
    <t>ЖиГЭС - 5, ЗаГАЭС - 15, КВВГЭС - 15, ККубГЭС - 1, КЧФ - 13, НовГЭС - 10, СарГЭС - 10, ЧеГЭС - 18, НижГЭС - 5</t>
  </si>
  <si>
    <t>Master Pdf Editor. Средство просмотра</t>
  </si>
  <si>
    <t>ООО "Коде Индастри"</t>
  </si>
  <si>
    <t>Master Pdf Editor 36-99 (конкурентная лицензия на 1 год)</t>
  </si>
  <si>
    <t>АСМОграф. Графический редактор</t>
  </si>
  <si>
    <t>Исполнительный аппарат и филиалы (обновления на 1 год)</t>
  </si>
  <si>
    <t>АО "Информатика"</t>
  </si>
  <si>
    <t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профессиональная, обновление версий программы, срок - 12 месяцев) 1-100 рабочих мест, за 1 лицензию</t>
  </si>
  <si>
    <t>Номер лицензии: 00CF-4E74-5587-C4F6</t>
  </si>
  <si>
    <t>ContentReader PDF. Сканирование документов и распознавание текста</t>
  </si>
  <si>
    <t>CR16-BCS1-V26</t>
  </si>
  <si>
    <t>ООО "Контент ИИ"</t>
  </si>
  <si>
    <t>ContentReader PDF 16 Business Concurrent (1 years) (от 26)</t>
  </si>
  <si>
    <t>Номер пользователя: 211290</t>
  </si>
  <si>
    <t>VK Mail. Система электронной почты</t>
  </si>
  <si>
    <t>RG-WMTDS</t>
  </si>
  <si>
    <t>ООО "ВК ЦИФРОВЫЕ ТЕХНОЛОГИИ"</t>
  </si>
  <si>
    <t>Пакет пользовательских лицензий SAAS в составе: VK Workmail, VK Teams, VK Workdisk *1 год</t>
  </si>
  <si>
    <t>Proceset. Система мониторинга</t>
  </si>
  <si>
    <t>ООО "Инфомаксимум"</t>
  </si>
  <si>
    <t>Техническая поддержка ПО Proceset сроком 12 мес, включая организацию 13 встреч в рамках семинара по изучению функционала ПО Proceset (не более 10 сотрудников)</t>
  </si>
  <si>
    <t>Сертификат технической поддержки ПО Proceset в составе: 
1) ПО Proceset с функционалом Task Mining:
- 5 лицензий аналитиков процессных;
- 60 лицензий бизнес-пользователей процессных;
- 2700 расширенных агентов мониторинга;
2) ПО Proceset с функционалом Process Mining;
3) ПО Proceset с функционалом Multi Process Mining.</t>
  </si>
  <si>
    <t>Преферентум. Платформа интеллектуальной обработки текстовой информации</t>
  </si>
  <si>
    <t>Исполнительный аппарат (покупка новых лицензий)</t>
  </si>
  <si>
    <t>SLSAI-KMS-BASE-1Y</t>
  </si>
  <si>
    <t>ООО "Преферентум"</t>
  </si>
  <si>
    <t>Платформа Преферентум - Базовая лицензия платформы SL Soft KMS</t>
  </si>
  <si>
    <t>SLSAI-KMS-NRI-1Y</t>
  </si>
  <si>
    <t>Платформа Преферентум - Лицензия функционала управления каталогами НСИ</t>
  </si>
  <si>
    <t>SLSAI-VOL-STR-100K-1Y</t>
  </si>
  <si>
    <t>Платформа Преферентум - Обработка текстовой строки (неформатированный текст до 1000 знаков). До 100000 шт.</t>
  </si>
  <si>
    <t>SLSAI-KMS-AML-1Y</t>
  </si>
  <si>
    <t>Платформа Преферентум - Лицензия функционала автоматизированного обучения сервиса нормализации НСИ для анализа товарных групп по шаблонам Заказчика, за 1 шаблон</t>
  </si>
  <si>
    <t>SLSAI-KMS-REGU-1Y</t>
  </si>
  <si>
    <t>Платформа Преферентум - Лицензия функционала актуализации базы НПА</t>
  </si>
  <si>
    <t>SLSAI-IDP-GENAI-1Y</t>
  </si>
  <si>
    <t>Платформа Преферентум - Лицензия функционала генеративного ИИ</t>
  </si>
  <si>
    <t>SLSAI-IDP-REP-1Y</t>
  </si>
  <si>
    <t>Платформа Преферентум - Лицензия функционала настройки специализированных отчётных форм</t>
  </si>
  <si>
    <t>SLSAI-VOL-DСMP-1K-1Y</t>
  </si>
  <si>
    <t>Платформа Преферентум - Лицензия обработки сложных документов. До 1000 шт.</t>
  </si>
  <si>
    <t>DreamDocs OCR. Система оптического распознавания текста</t>
  </si>
  <si>
    <t>ООО "АПЭРБОТ"</t>
  </si>
  <si>
    <t>Право использования программы для ЭВМ на условиях неисключительной лицензии "Апэрбот – понимание смысла юридических и бухгалтерских документов" (тариф Start на 12 месяцев включает: 10 пользователей, 120 000 страниц OCR) Процесс "Обработка первичных документов бухгалтерского учета"</t>
  </si>
  <si>
    <t>Право использования на условиях неисключительной лицензии программы для ЭВМ «Апэрбот – понимание смысла юридических и бухгалтерских документов» (дополнительный пакет 1 197 802 сообщений) Процесс "Обработка первичных документов бухгалтерского учета"</t>
  </si>
  <si>
    <t>Сертификат на лицензионную поддержку ПО Апэрбот - понимание смысла юридических и бухгалтерских документов Процесс "Обработка первичных документов бухгалтерского учета"</t>
  </si>
  <si>
    <t>Апэрбот - понимание смысла юридических и бухгалтерских документов (основная лицензия, не более 600 000 страниц) Процесс "Анализ и проверка договоров на соответствие типовым финансовым условиям"</t>
  </si>
  <si>
    <t>Право использования на условиях неисключительной лицензии программы для ЭВМ «Апэрбот – понимание смысла юридических и бухгалтерских документов» (дополнительный пакет 2 823 055 сообщений) Процесс "Анализ и проверка договоров на соответствие типовым финансовым условиям"</t>
  </si>
  <si>
    <t>Сертификат на лицензионную поддержку ПО Апэрбот - понимание смысла юридических и бухгалтерских документов Процесс "Анализ и проверка договоров на соответствие типовым финансовым условиям"</t>
  </si>
  <si>
    <t>Ассистент. Система удаленного мониторинга и управления</t>
  </si>
  <si>
    <t>ООО "САФИБ"</t>
  </si>
  <si>
    <t>Право на обновление программы для ЭВМ «Система удаленного мониторинга и управления «Ассистент» на 1 год в редакции «Корпорация +»</t>
  </si>
  <si>
    <t>Номер лицензии: 413EBA13-204A4093-CDC0761F-8D1164</t>
  </si>
  <si>
    <t>Программный комплекс автоматического оповещения и анкетирования «Рупор. БЛИЦ»</t>
  </si>
  <si>
    <t>Исполнительный аппарат (покупка новых лицензий и тех. поддержки)</t>
  </si>
  <si>
    <t>ООО "ЦРТ-инновации"</t>
  </si>
  <si>
    <t xml:space="preserve">Многоканальная система автоматического оповещения по цифровым каналам связи «Рупор. БЛИЦ» </t>
  </si>
  <si>
    <t>ТПиР</t>
  </si>
  <si>
    <t>Техническая поддержка по пакету Standart сроком на 12 месяцев</t>
  </si>
  <si>
    <t>3 года</t>
  </si>
  <si>
    <t>Компас-3D. Средства автоматизированного проектирования (CAD)</t>
  </si>
  <si>
    <t>Исполнительный аппарат и филиалы (покупка новых лицензий и обновления на 1 год)</t>
  </si>
  <si>
    <t>ASCON_time_ОО-0071514</t>
  </si>
  <si>
    <t>ООО "Аскон-Системы Проектирования"</t>
  </si>
  <si>
    <t>Лицензия на право использования программного обеспечения: КОМПAС-3D v25 (лицензия на 1 год)</t>
  </si>
  <si>
    <t>Загорская ГАЭС</t>
  </si>
  <si>
    <t>ASCON_ОО-0071355</t>
  </si>
  <si>
    <t>Лицензия на право использования программного обеспечения: Пакет обновления КОМПAС-3D и приложений с версии v24 до версии v25 (для постоянной лицензии)</t>
  </si>
  <si>
    <t>Бурейская ГЭС - 3, Жигулевская ГЭС - 5, Саратовская ГЭС, СШГЭС, Чебоксарская ГЭС</t>
  </si>
  <si>
    <t>ASCON_ОО-0071358</t>
  </si>
  <si>
    <t>Лицензия на право использования программного обеспечения: Пакет обновления КОМПАС-График и приложений с версии v24 до версии v25 (для постоянной лицензии)</t>
  </si>
  <si>
    <t>Бурейская ГЭС</t>
  </si>
  <si>
    <t>ASCON_ОО-0071370</t>
  </si>
  <si>
    <t>Лицензия на право использования программного обеспечения: Пакет обновления Стандартные Изделия: Электрические аппараты и арматура 3D для КОМПАС с версии v24 до версии v25 (для постоянной лицензии)</t>
  </si>
  <si>
    <t>ASCON_ОО-0069829</t>
  </si>
  <si>
    <t>Лицензия на право использования программного обеспечения: Система защиты документов V4</t>
  </si>
  <si>
    <t>ASCON_ОО-0069798</t>
  </si>
  <si>
    <t>Лицензия на право использования программного обеспечения: Размерные цепи (приложение для КОМПАС-3D) (постоянная лицензия)</t>
  </si>
  <si>
    <t>ПК Кредо. Средства информационного моделирования зданий и сооружений, архитектурно-строительного проектирования (BIM, AEC CAD)</t>
  </si>
  <si>
    <t>Бурейская ГЭС (обновления на 1 год)</t>
  </si>
  <si>
    <t>ООО "Компания "Кредо-Диалог"</t>
  </si>
  <si>
    <t>Право на обновление программы для ЭВМ Программная система ТИМ КРЕДО ТОПОГРАФИЯ 12 мес. (продление)</t>
  </si>
  <si>
    <t>Ключ защиты 2D3A626F</t>
  </si>
  <si>
    <t>Право на обновление программы для ЭВМ Программная система ТИМ КРЕДО ГНСС 12 мес. (продление)</t>
  </si>
  <si>
    <t>Право на обновление программы для ЭВМ Программная система ТИМ КРЕДО ДАТ 12 мес. (продление)</t>
  </si>
  <si>
    <t>Право на обновление программы для ЭВМ Программная система ТИМ КРЕДО НИВЕЛИР 12 мес. (продление)</t>
  </si>
  <si>
    <t>Право на обновление программы для ЭВМ Программная система ТИМ КРЕДО ТРАНСКОР 12 мес. (продление)</t>
  </si>
  <si>
    <t>Право на обновление программы для ЭВМ Программная система ТИМ КРЕДО ТРАНСФОРМ 12 мес. (продление)</t>
  </si>
  <si>
    <t>Дагестанский филиал (обновления на 1 год)</t>
  </si>
  <si>
    <t>Ключи защиты 3678519C (GCT), 367853BC (GCT), 4078410E (GC)</t>
  </si>
  <si>
    <t>Ключ защиты 4077802A (GC)</t>
  </si>
  <si>
    <t>Право на обновление программы для ЭВМ Программная система ТИМ КРЕДО РАСЧЕТ ДЕФОРМАЦИЙ 12 мес. (продление)</t>
  </si>
  <si>
    <t>Ключи защиты 4077802A (GC) 3678519C (GCT)</t>
  </si>
  <si>
    <t>Ключ защиты 367853BC (GCT)</t>
  </si>
  <si>
    <t>Жигулевская ГЭС (обновления на 1 год)</t>
  </si>
  <si>
    <t>Ключ защиты 3EED740A</t>
  </si>
  <si>
    <t>Загорская ГАЭС (обновления на 1 год)</t>
  </si>
  <si>
    <t>Ключ защиты 44E189E8</t>
  </si>
  <si>
    <t>Камская ГЭС (обновления на 1 год)</t>
  </si>
  <si>
    <t>Право на обновление программы для ЭВМ Программная система ТИМ КРЕДО РАСЧЕТ ДЕФОРМАЦИЙ 12 мес. (продление).</t>
  </si>
  <si>
    <t>Нижегородская ГЭС (обновления на 1 год)</t>
  </si>
  <si>
    <t>Ключ защиты 2EAD625D</t>
  </si>
  <si>
    <t>Новосибирская ГЭС (обновления на 1 год)</t>
  </si>
  <si>
    <t>Ключ защиты 345056CF</t>
  </si>
  <si>
    <t>Право на обновление программы для ЭВМ Программная система ТИМ КРЕДО ФОТОГРАММЕТРИЯ 12 мес. (продление)</t>
  </si>
  <si>
    <t>Саратовская ГЭС (обновления на 1 год)</t>
  </si>
  <si>
    <t>Ключ защиты 44E189E2</t>
  </si>
  <si>
    <t>Чебоксарская ГЭС (обновления на 1 год)</t>
  </si>
  <si>
    <t>Ключ защиты 3678599A</t>
  </si>
  <si>
    <t>Neutrino Foresight. Cистема сетевого мониторинга</t>
  </si>
  <si>
    <t>NEU-FRST-1-PER</t>
  </si>
  <si>
    <t>ООО "Нейтрино Технолоджис"</t>
  </si>
  <si>
    <t>Neutrino Foresight Virtual Edition (1K Flows per second (FPS), хранение данных до 0,5 ТБ). Постоянная лицензия</t>
  </si>
  <si>
    <t>NEU-FRST-1-SUP</t>
  </si>
  <si>
    <t>Neutrino Foresight 1000 FPS. Сертификат технической поддержки на 1 год (модуль Netflow)</t>
  </si>
  <si>
    <t>NF-SNMP-NET-50 </t>
  </si>
  <si>
    <t>Neutrino Foresight - SNMP collector. Network Pack 50. Постоянная лицензия </t>
  </si>
  <si>
    <t>NF-SNMP-SUP-STD </t>
  </si>
  <si>
    <t>Neutrino Foresight - SNMP collector. Сертификат технической поддержки на 1 год (8х5, обновления, поддержка новых устройств)</t>
  </si>
  <si>
    <t>ПК АСУРЭО. АСУ ремонтов энергетического оборудования</t>
  </si>
  <si>
    <t>ООО "СМС-информационные технологии"</t>
  </si>
  <si>
    <t>Сертификат на оказание услуг по сопровождению и технической поддержке платформы АСУРЭО в течение 12 месяцев</t>
  </si>
  <si>
    <t>Юнидата Управление Мастер Данными. Централизованный сбор данных с целью их дальнейшей нормализации</t>
  </si>
  <si>
    <t>ООО "УК ЮД-КАПИТАЛ"</t>
  </si>
  <si>
    <t>Сертификат на оказание услуг по сопровождению и технической поддержке платформы Юнидата Управление Мастер Данными, корпоративная редакция (ядро платформы версия 5.12)</t>
  </si>
  <si>
    <t>Платформа видеоаналитики VizorLabs Health and Safety для автоматизированного контроля промышленной и физической безопасности, событий на объектах и транспортных сценариев.</t>
  </si>
  <si>
    <t xml:space="preserve">ООО «ВизорЛабс» </t>
  </si>
  <si>
    <t xml:space="preserve">Годовой платеж за 12 месяцев использования лицензии и гарантийную поддержку. </t>
  </si>
  <si>
    <t>Итого программное обеспечение по поставке 1:</t>
  </si>
  <si>
    <t>Итого сертификатов технической поддержки по поставке 1:</t>
  </si>
  <si>
    <t>ИТОГО Поставка 1:</t>
  </si>
  <si>
    <t>Поставка 2.
Срок начала поставки: 11.01.2027
Срок окончания поставки: 25.01.2027
Адрес поставки: 660099, Красноярский край, г. Красноярск, ул. Перенсона, зд. 2а, помещ. 1</t>
  </si>
  <si>
    <t>СК-11. Автоматизированные системы оперативно-диспетчерского, технологического и ситуационного управления объектами электроэнергетики</t>
  </si>
  <si>
    <t>АО "Монитор Электрик"</t>
  </si>
  <si>
    <t>Сертификат на право получения (активации) обновлениий ПО платформы СК-11 для информационной системы поддержки деятельности САЦ и модуля коммерческой диспетчеризации</t>
  </si>
  <si>
    <t>Этап 2 (янв 2027 г.)</t>
  </si>
  <si>
    <t>Сертификат на право получения обновлениий ПО платформы СК-11 для информационной системы оперативный журнал</t>
  </si>
  <si>
    <t>Сертификат на право получения обновлениий программы для ЭВМ "MODES-Centre SE", работающей в составе ИС КД</t>
  </si>
  <si>
    <t>Сертификат на право получения обновлениий ПО платформы СК-11 для автоматизированной системы управления моделями (АС УМ)</t>
  </si>
  <si>
    <t>MC.ESS</t>
  </si>
  <si>
    <t>Информационный комплекс участника рынка электроэнергии и мощности «MODES-Centre Special Edition» («MODES-Centre SE») (арт. MC.ESS)</t>
  </si>
  <si>
    <t>TLBD00Х8600DIGBASSR01-SO12</t>
  </si>
  <si>
    <t>Лицензия на СУБД Tantor в редакции Basic,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</si>
  <si>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ТПиР, Этап 2 (янв 2027 г.)</t>
  </si>
  <si>
    <t>TLBD00Х8600DIGSPESR01-SO12</t>
  </si>
  <si>
    <t>Лицензия на СУБД Tantor в редакции Special Edition,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</si>
  <si>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TLBD00Х8600DIGS1CSR01-SO12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</si>
  <si>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</si>
  <si>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zVirt. Система серверной виртуализации</t>
  </si>
  <si>
    <t>Исполнительный аппарат, ЦОД (покупка новых лицензий и тех. поддержки на 1 год)</t>
  </si>
  <si>
    <t>ZV-MTR-2CPU-LIC</t>
  </si>
  <si>
    <t>ООО "Орион"</t>
  </si>
  <si>
    <t>Лицензия на ПО "Система безопасного управления средой виртуализации Z|virt", а также лицензия на ПО "Система безопасного управления средой виртуализации Z|virt. Модуль Metrics" на физический сервер с максимально 2 CPU</t>
  </si>
  <si>
    <t>ZV-MTR-2CPU-PSUP-1Y</t>
  </si>
  <si>
    <t>Сертификат на Техническую Поддержку уровня "Продуктивный" и доступ к обновлениям на ПО "Система безопасного управления средой виртуализации Z|virt", а также на ПО "Система безопасного управления средой виртуализации Z|virt. Модуль Metrics" на физический сервер с максимально 2CPU на 1 год</t>
  </si>
  <si>
    <t>Исполнительный аппарат и филиалы (покупка новых лицензий)</t>
  </si>
  <si>
    <t>ASCON_ОО-0071356</t>
  </si>
  <si>
    <t>Лицензия на право использования программного обеспечения: Пакет обновления КОМПAС-3D и приложений с версий v5 - v22 до версии v25 (для постоянной лицензии)</t>
  </si>
  <si>
    <t>СШГЭС</t>
  </si>
  <si>
    <t>ASCON_ОО-0069787</t>
  </si>
  <si>
    <t>Лицензия на право использования программного обеспечения: Каталог: Сварные швы (приложение для КОМПАС-3D/КОМПАС-График) (постоянная лицензия)</t>
  </si>
  <si>
    <t>ASCON_ОО-0069794</t>
  </si>
  <si>
    <t>Лицензия на право использования программного обеспечения: Оборудование: Развертки (приложение для КОМПАС-3D) (постоянная лицензия)</t>
  </si>
  <si>
    <t>ASCON_ОО-0069793</t>
  </si>
  <si>
    <t>Лицензия на право использования программного обеспечения: Оборудование: Металлоконструкции (приложение для КОМПАС-3D) (постоянная лицензия)</t>
  </si>
  <si>
    <t>ASCON_ОО-0069796</t>
  </si>
  <si>
    <t>Лицензия на право использования программного обеспечения: Оборудование: Трубопроводы (приложение для КОМПАС-3D) (постоянная лицензия)</t>
  </si>
  <si>
    <t>ASCON_ОО-0071378</t>
  </si>
  <si>
    <t>Лицензия на право использования программного обеспечения: Материалы и Сортаменты для КОМПАС v25 (приложение для КОМПАС-3D/КОМПАС-График) (постоянная лицензия)</t>
  </si>
  <si>
    <t>ASCON_ОО-0069820</t>
  </si>
  <si>
    <t>Лицензия на право использования программного обеспечения: Механика: Анимация (приложение для КОМПАС-3D)  (постоянная лицензия)</t>
  </si>
  <si>
    <t>ASCON_ОО-0069791</t>
  </si>
  <si>
    <t>Лицензия на право использования программного обеспечения: Механика: Пружины (приложение для КОМПАС-3D/КОМПАС-График) (постоянная лицензия)</t>
  </si>
  <si>
    <t>ASCON_ОО-0071379</t>
  </si>
  <si>
    <t>Лицензия на право использования программного обеспечения: Стандартные Изделия: Крепеж для КОМПАС v25 (приложение для КОМПАС-3D/КОМПАС-График) (постоянная лицензия)</t>
  </si>
  <si>
    <t>ASCON_ОО-0071377</t>
  </si>
  <si>
    <t>Лицензия на право использования программного обеспечения: Стандартные Изделия: Детали, узлы  и конструктивные элементы для КОМПАС v25 (приложение для КОМПАС-3D/КОМПАС-График) (постоянная лицензия)</t>
  </si>
  <si>
    <t>ASCON_PPO1_ОО-0071483</t>
  </si>
  <si>
    <t>Лицензия на право использования программного обеспечения: Классификатор ЕСКД V2.11 (приложение для КОМПАС-График)  (постоянная лицензия)</t>
  </si>
  <si>
    <t>ASCON_ОО-0069801</t>
  </si>
  <si>
    <t>Лицензия на право использования программного обеспечения: Распознавание 3D-моделей (приложение для КОМПАС-3D) (постоянная лицензия)</t>
  </si>
  <si>
    <t>ASCON_ОО-0069795</t>
  </si>
  <si>
    <t>Лицензия на право использования программного обеспечения: Оборудование: Системы вентиляции (приложение для КОМПАС-3D) (постоянная лицензия)</t>
  </si>
  <si>
    <t>ASCON_ОО-0069797</t>
  </si>
  <si>
    <t>Лицензия на право использования программного обеспечения: Покрытия (приложение для КОМПАС-3D) (постоянная лицензия)</t>
  </si>
  <si>
    <t>ASCON_ОО-0069799</t>
  </si>
  <si>
    <t>Лицензия на право использования программного обеспечения: Разъемные соединения (приложение для КОМПАС-3D) (постоянная лицензия)</t>
  </si>
  <si>
    <t>Каскад Кубанских ГЭС (покупка новых лицензий и обновления на 1 год)</t>
  </si>
  <si>
    <t>Программная система ТИМ КРЕДО НИВЕЛИР</t>
  </si>
  <si>
    <t>Ключ защиты 34EC8682</t>
  </si>
  <si>
    <t xml:space="preserve">Программная система ТИМ КРЕДО ДАТ </t>
  </si>
  <si>
    <t xml:space="preserve">Программная система ТИМ КРЕДО ГНСС </t>
  </si>
  <si>
    <t>Программная система ТИМ КРЕДО ТОПОГРАФИЯ</t>
  </si>
  <si>
    <t>NF-SNMP-100</t>
  </si>
  <si>
    <t>Neutrino Foresight - SNMP collector. Постоянная базовая лицензия. 100 сетевых элементов </t>
  </si>
  <si>
    <t>Боцман. Платформа контейнеризации</t>
  </si>
  <si>
    <t>ACPB010PD14DIG000CR01-SO12</t>
  </si>
  <si>
    <t>Лицензия на Боцман SE, РДЦП.10501-01 (ФСТЭК), для среды Production, способ передачи электронный, на 1 виртуальное ядро, на срок действия исключительного права, с включенными обновлениями Тип 1 на 12 мес.</t>
  </si>
  <si>
    <t>Итого программное обеспечение по поставке 2:</t>
  </si>
  <si>
    <t>Итого сертификатов технической поддержки по поставке 2:</t>
  </si>
  <si>
    <t>ИТОГО Поставка 2:</t>
  </si>
  <si>
    <t>ИТОГО:</t>
  </si>
  <si>
    <t>Спецификация</t>
  </si>
  <si>
    <t>Наименование ПО / Партномер</t>
  </si>
  <si>
    <t>Изготовитель</t>
  </si>
  <si>
    <t>Описание</t>
  </si>
  <si>
    <t>НДС (20%), руб</t>
  </si>
  <si>
    <t>Порядковый номер реестровой записи, под которой ПО включено в единый реестр российских программ для ЭВМ и баз данных, предусмотренные Постановлением Правительства Российской Федерации от 16.11.2015 года № 1236 «Об установлении запрета на допуск иностранного программного обеспечения при закупках для государственных и муниципальных нужд».</t>
  </si>
  <si>
    <t>Срок действия</t>
  </si>
  <si>
    <t>Поставка 1.
Срок начала поставки: 08.11.2023
Срок окончания поставки: 07.12.2023
Адрес поставки: г. Москва ул. Архитектора Власова, 51.</t>
  </si>
  <si>
    <t>LanDocs. ЭДО</t>
  </si>
  <si>
    <t>АО "ЛАНИТ"</t>
  </si>
  <si>
    <t>Российская Федерация</t>
  </si>
  <si>
    <t>Сертификат на право получения (активации) обновлениий ПО LanDocs со стороны производителя на 4500 пользовательских лицензий</t>
  </si>
  <si>
    <t> -</t>
  </si>
  <si>
    <t>Номер сертификата: 71062/1</t>
  </si>
  <si>
    <t>АО "Право.Ру"</t>
  </si>
  <si>
    <t xml:space="preserve">Вознаграждение за передачу неисключительных прав за программу для ЭВМ Casebook. Тариф PRO </t>
  </si>
  <si>
    <t>без НДС</t>
  </si>
  <si>
    <t>№8559 от 30.12.2020</t>
  </si>
  <si>
    <t>ООО "СОЮЗПРАВОИНФОРМ"</t>
  </si>
  <si>
    <t xml:space="preserve">WEB-версия информационно-правовой системы (ИПС) "Законодательство стран СНГ" тариф Профессионал  </t>
  </si>
  <si>
    <t xml:space="preserve">№2501 от 23.12.2016 </t>
  </si>
  <si>
    <t xml:space="preserve">Дополнительный пользователь WEB-версия информационно-правовой системы (ИПС) "Законодательство стран СНГ" тариф Профессионал  </t>
  </si>
  <si>
    <t>№2501 от 23.12.2016</t>
  </si>
  <si>
    <t>МОДЕЛРИСК пользовательская лицензия на 1 (один) год</t>
  </si>
  <si>
    <t>№7289 от 03.11.2020</t>
  </si>
  <si>
    <t>Номер лицензии: 65678413, 65678415, 65678417, 65678418</t>
  </si>
  <si>
    <t>62.0 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</si>
  <si>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№119 от 18.03.2016</t>
  </si>
  <si>
    <t>Карачаево-Черкесский филиал (продление на 1 год)</t>
  </si>
  <si>
    <t>Электронная Справочная Система "Охрана труда". Тариф. Премиальный, 12 месяцев, однопользовательская</t>
  </si>
  <si>
    <t>№3942 от 05.09.2017</t>
  </si>
  <si>
    <t>СК-11</t>
  </si>
  <si>
    <t>ООО "ЮниПро Сервисы"</t>
  </si>
  <si>
    <t>Сертификат на право получения обновлений ПО платформы Юнидата Управление Мастер Данными, корпоративная редакция (ядро платформы версия 5.11)</t>
  </si>
  <si>
    <t>Исполнительный аппарат (продление на 3 года)</t>
  </si>
  <si>
    <t>CR15-2C5V26</t>
  </si>
  <si>
    <t>ContentReader PDF 15 Business Concurrent Cross-Upgrade (3 years) (&gt;101)</t>
  </si>
  <si>
    <t>№17019 от 21.03.2023</t>
  </si>
  <si>
    <t>РЕД ОС. Операционная система (серверная)</t>
  </si>
  <si>
    <t>REDOS-SRV-STD-0123</t>
  </si>
  <si>
    <t>ООО "РЕД СОФТ"</t>
  </si>
  <si>
    <t>Простая (неисключительная)лицензия на право использования операционной системы РЕД ОС без ограничения срока действия. Стандартная редакция.Конфигурация: "Сервер" Включает 1 год гарантии стандартного уровня</t>
  </si>
  <si>
    <t>58.29.11 Системы операционные на электронном носителе</t>
  </si>
  <si>
    <t>№3751 от 23.07.2017</t>
  </si>
  <si>
    <t>бессрочная</t>
  </si>
  <si>
    <t>OS1201Х8617DIGSKTSR01-ST12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</si>
  <si>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серверная до 2 сокетов, без ограничения срока, с включенной технической поддержкой тип "Стандарт" на 12 мес.</t>
  </si>
  <si>
    <t>№369 от 08.04.2016</t>
  </si>
  <si>
    <t>Физический сервер</t>
  </si>
  <si>
    <t>OS1201Х8617DIG000VS01-ST12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</si>
  <si>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</si>
  <si>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>Виртуальный сервер. ФСТЭК</t>
  </si>
  <si>
    <t>OS1000Х8617DIG000VS01-ST12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</si>
  <si>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х86-64, вариант лицензирования "Орел", РУСБ.10015-10,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</si>
  <si>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>Виртуальный сервер.
В т.ч. потребности: Astra Linux CE 1.6, CE 2.12.42 (Орел)</t>
  </si>
  <si>
    <t>Сертификат технической поддержки на операционную систему специального назначения "Astra Linux Special Edition" релиз "Смоленск" уровень защищенности "Максимальный" на 1 год (сервер)</t>
  </si>
  <si>
    <t>Номер сертификата: 202215144140712</t>
  </si>
  <si>
    <t>Номер сертификата: 20221039085912</t>
  </si>
  <si>
    <t>Сертификат технической поддержки на операционную систему специального назначения "Astra Linux Special Edition" релиз "Смоленск" на 2 года (сервер)</t>
  </si>
  <si>
    <t>Номер сертификата: 2022150654812</t>
  </si>
  <si>
    <t>Саяно-Шушенская ГЭС имени П.С. Непорожнего (продление тех. поддержки на 2 года)</t>
  </si>
  <si>
    <t>Сертификат технической поддержки на операционную систему специального назначения "Astra Linux Special Edition" релиз "Смоленск" на 2 года (рабочая станция)</t>
  </si>
  <si>
    <t>PPE-86-LIC</t>
  </si>
  <si>
    <t>Лицензия СУБД Postgres Pro AC Enterprise на 1 ядро x86-64</t>
  </si>
  <si>
    <t>58.29.5 Услуги по предоставлению лицензий на право использовать компьютерное программное обеспечение</t>
  </si>
  <si>
    <t>№104 от 18.03.2016</t>
  </si>
  <si>
    <t>PPT-86-LIC</t>
  </si>
  <si>
    <t>Лицензия СУБД Postgres Pro AC Standard на 1 ядро x86-64</t>
  </si>
  <si>
    <t>TLDB00Х8600DIGBASSR01-ST12</t>
  </si>
  <si>
    <t>Лицензия на право установки и использования СУБД Tantor в редакции Basic,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</si>
  <si>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>№14818 от 12.09.2022</t>
  </si>
  <si>
    <t>TLDB00Х8600DIGSPESR01-ST12</t>
  </si>
  <si>
    <t>Лицензия на право установки и использования СУБД Tantor в редакции Special Edition,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</si>
  <si>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>Исполнительный аппарат (продление на 1 год, выравнивание дат)</t>
  </si>
  <si>
    <t>VA16RNC</t>
  </si>
  <si>
    <r>
      <rPr>
        <sz val="10"/>
        <color rgb="FF000000"/>
        <rFont val="Times New Roman"/>
        <family val="1"/>
        <charset val="204"/>
      </rPr>
      <t>Сертификат на техническую поддержку Кибер Бэкап Расширенная редакция для платформы виртуализации – Продление</t>
    </r>
    <r>
      <rPr>
        <sz val="10"/>
        <rFont val="Times New Roman"/>
        <family val="1"/>
        <charset val="204"/>
      </rPr>
      <t xml:space="preserve"> на 365 дней</t>
    </r>
  </si>
  <si>
    <t>365 дней</t>
  </si>
  <si>
    <t>Загорская ГАЭС (продление на 1 год)</t>
  </si>
  <si>
    <t>PA16RN1</t>
  </si>
  <si>
    <t>Сертификат на техническую поддержку Кибер Бэкап Расширенная редакция для физического сервера – Продление на 1 год</t>
  </si>
  <si>
    <t>VA16RN1</t>
  </si>
  <si>
    <t>Сертификат на техническую поддержку Кибер Бэкап Расширенная редакция для платформы виртуализации – Продление на 1 год</t>
  </si>
  <si>
    <t>Новосибирская ГЭС (продление на 1 год)</t>
  </si>
  <si>
    <t>Каскад Верхневолжских ГЭС (продление на 1 год, выравнивание дат)</t>
  </si>
  <si>
    <t>UL16RN1</t>
  </si>
  <si>
    <t>Сертификат на техническую поддержку Кибер Бэкап Расширенная редакция для универсальной платформы – Продление на 1 год</t>
  </si>
  <si>
    <t>Сертификат на техническую поддержку Кибер Бэкап Расширенная редакция для платформы виртуализации – Продление на 311 дней</t>
  </si>
  <si>
    <t>311 дней</t>
  </si>
  <si>
    <t>Сертификат на техническую поддержку Кибер Бэкап Расширенная редакция для универсальной платформы – Продление на 448 дней</t>
  </si>
  <si>
    <t>448 дней</t>
  </si>
  <si>
    <t>Северо-Осетинский филиал (Зарамагские ГЭС) (продление на 1 год)</t>
  </si>
  <si>
    <t>Кабардино-Балкарский филиал (Верхнебалкарская МГЭС) (продление на 1 год)</t>
  </si>
  <si>
    <t>Каскад Кубанских ГЭС (Барсучковская МГЭС) (продление на 1 год)</t>
  </si>
  <si>
    <t>Карачаево-Черкесский филиал (Усть-Джегутинская МГЭС) (продление на 1 год)</t>
  </si>
  <si>
    <t>Исполнительный аппарат, ЦОД (покупка новых лицензий)</t>
  </si>
  <si>
    <t xml:space="preserve">VE-SW001 </t>
  </si>
  <si>
    <t>Лицензия на право использования с ключом активации, 1 физический сервер (контроллер)</t>
  </si>
  <si>
    <t>№16085 от 29.12.2022</t>
  </si>
  <si>
    <t>Исполнительный аппарат, РЦОД (покупка новых лицензий)</t>
  </si>
  <si>
    <t>Бурейская ГЭС (покупка новых лицензий)</t>
  </si>
  <si>
    <t>Волжская ГЭС (покупка новых лицензий)</t>
  </si>
  <si>
    <t>Воткинская ГЭС (покупка новых лицензий)</t>
  </si>
  <si>
    <t>Каскад Верхневолжских ГЭС (продление тех. поддержки на 1 год и покупка новых лицензий)</t>
  </si>
  <si>
    <t>VE-SW001-B-Y1-C</t>
  </si>
  <si>
    <t>Сертификат на сервисное обслуживание Base (контроллер)</t>
  </si>
  <si>
    <t>VE-SWLIC1</t>
  </si>
  <si>
    <t>Лицензия на право использования с ключом активации, 1 физический сервер виртуализации</t>
  </si>
  <si>
    <t>VE-SWLIC-B-Y1-C</t>
  </si>
  <si>
    <t>Сертификат на сервисное обслуживание Base (сервер виртуализации)</t>
  </si>
  <si>
    <t>VE-SW001-RB-Y1-C</t>
  </si>
  <si>
    <t>VE-SWLIC-RB-Y1-C</t>
  </si>
  <si>
    <t>Кабардино-Балкарский филиал (покупка тех. поддержки на 1 год и покупка новых лицензий)</t>
  </si>
  <si>
    <t>Карачаево-Черкесский филиал (покупка тех. поддержки на 1 год и покупка новых лицензий)</t>
  </si>
  <si>
    <t>Каскад Кубанских ГЭС (покупка тех. поддержки на 1 год и покупка новых лицензий)</t>
  </si>
  <si>
    <t>Нижегородская ГЭС (покупка тех. поддержки на 1 год и покупка новых лицензий)</t>
  </si>
  <si>
    <t>Новосибирская ГЭС (покупка тех. поддержки на 1 год и покупка новых лицензий)</t>
  </si>
  <si>
    <t>Саратовская ГЭС (покупка тех. поддержки на 1 год и покупка новых лицензий)</t>
  </si>
  <si>
    <t>Саяно-Шушенская ГЭС (покупка тех. поддержки на 1 год и покупка новых лицензий)</t>
  </si>
  <si>
    <t>Компас 3D. Система трехмерного проектирования</t>
  </si>
  <si>
    <t>Зейская ГЭС (покупка новых лицензий)</t>
  </si>
  <si>
    <t>ASCON_ОО-0049951</t>
  </si>
  <si>
    <t>КОМПАС-3D v22. Базовая лицензия</t>
  </si>
  <si>
    <t>58.29.29 Обеспечение программное прикладное прочее на электронном носителе</t>
  </si>
  <si>
    <t>№697 от 29.04.2016</t>
  </si>
  <si>
    <t>ASCON_ОО-0049952</t>
  </si>
  <si>
    <t>КОМПАС-График V22. Базовая лицензия</t>
  </si>
  <si>
    <t>№698 от 29.04.2016</t>
  </si>
  <si>
    <t>ASCON_ОО-0050001</t>
  </si>
  <si>
    <t>Комплект: Компaс-3D v22: Приборостроение</t>
  </si>
  <si>
    <t>ASCON_ОО-0049960</t>
  </si>
  <si>
    <t>КОМПАС-Электрик V22. Базовая лицензия</t>
  </si>
  <si>
    <t>№691 от 29.04.2016</t>
  </si>
  <si>
    <t>ASCON_ОО-0055718</t>
  </si>
  <si>
    <t>Стандартные Изделия: Электрические аппараты и арматура 3D для КОМПАС V22</t>
  </si>
  <si>
    <t xml:space="preserve">№1322 от 05.09.2016 </t>
  </si>
  <si>
    <t>ASCON_PPO1_ОО-0052290</t>
  </si>
  <si>
    <t>ООО "Этерсофт"</t>
  </si>
  <si>
    <t>АСКОН. WINE@Etersoft. Лицензия на 5 рабочих мест</t>
  </si>
  <si>
    <t>№2101 от 08.11.2016</t>
  </si>
  <si>
    <t>ASCON_PPO1_ОО-0052284</t>
  </si>
  <si>
    <t>АСКОН. WINE@Etersoft. Лицензия на 1 рабочее место</t>
  </si>
  <si>
    <t>TRASSIR. Система видеонаблюдения</t>
  </si>
  <si>
    <t>Нижегородская ГЭС (покупка новых лицензий)</t>
  </si>
  <si>
    <t>TRASSIR AnyIP Win64</t>
  </si>
  <si>
    <t>ООО "ДССЛ"</t>
  </si>
  <si>
    <t>Профессиональное программное обеспечение TRASSIR AnyIP для подключения 1-й любой IP-видеокамеры, интегрированной в ПО TRASSIR по нативному, RTSP или ONVIF протоколу в ПО
TRASSIR-сервер х64 для ОС Windows 64 х64</t>
  </si>
  <si>
    <t>58.29.12 Обеспечение программное сетевое на электронном носителе</t>
  </si>
  <si>
    <t>№1615 от 05.09.2016</t>
  </si>
  <si>
    <t>По 128 лицензий на основные и резервные сервера</t>
  </si>
  <si>
    <t>USB-TRASSIR</t>
  </si>
  <si>
    <t>Установочный комплект системы видеонаблюдения TRASSIR для IP видеокамер</t>
  </si>
  <si>
    <t>IVA. Платформа видеоконференций</t>
  </si>
  <si>
    <t>ООО "ИВКС"</t>
  </si>
  <si>
    <t>Сертификат на техническую поддержку уровня Advanсed+ программного обеспечения IVA MCU в диапазоне 100+ портов ВКС, 1 год, 7 дней х 24 часа</t>
  </si>
  <si>
    <t>Сертификат на техническую поддержку уровня Advanсed+ программного обеспечения IVA MCU Вебинар, 1 год, 7 дней х 24 часа</t>
  </si>
  <si>
    <t>Исполнительный аппарат (покупка новых лицензий на 1 год)</t>
  </si>
  <si>
    <t>№2379 от 15.12.2016</t>
  </si>
  <si>
    <t>Локальная версия</t>
  </si>
  <si>
    <t xml:space="preserve">Лицензии 1С:Предприятие </t>
  </si>
  <si>
    <t>ООО "1С-СОФТ"</t>
  </si>
  <si>
    <t>1С:Предприятие 8.3 ПРОФ. Лицензия на сервер (x86-64). Электронная поставка</t>
  </si>
  <si>
    <t xml:space="preserve"> №8235 от 28.12.2020</t>
  </si>
  <si>
    <t>1С:Предприятие 8 ПРОФ. Клиентская лицензия на 50 рабочих мест. Электронная поставка</t>
  </si>
  <si>
    <t>Итого по поставке 1:</t>
  </si>
  <si>
    <t>Поставка 2.
Срок поставки: c 09.01.2024 по 08.02.2024
Адрес поставки: г. Москва ул. Архитектора Власова, 51.</t>
  </si>
  <si>
    <t>Сертификат на право получения обновлениий ПО Modes Center</t>
  </si>
  <si>
    <t>Сертификат на техническую поддержку уровня Advanсed+ программного обеспечения IVA MCU WebRTC, 1 год, 7 дней х 24 часа</t>
  </si>
  <si>
    <t>Исполнительный аппарат, ЦОД (покупка тех. поддержки на 1 год и покупка новых лицензий)</t>
  </si>
  <si>
    <t>Исполнительный аппарат, РЦОД (покупка тех. поддержки на 1 год и покупка новых лицензий)</t>
  </si>
  <si>
    <t>Бурейская ГЭС (покупка тех. поддержки на 1 год и покупка новых лицензий)</t>
  </si>
  <si>
    <t>Волжская ГЭС (покупка тех. поддержки на 1 год и покупка новых лицензий)</t>
  </si>
  <si>
    <t>Воткинская ГЭС (покупка тех. поддержки на 1 год и покупка новых лицензий)</t>
  </si>
  <si>
    <t>Дагестанский филиал (покупка тех. поддержки на 1 год и покупка новых лицензий)</t>
  </si>
  <si>
    <t>Жигулевская ГЭС (покупка тех. поддержки на 1 год и покупка новых лицензий)</t>
  </si>
  <si>
    <t>Загорская ГАЭС (покупка тех. поддержки на 1 год и покупка новых лицензий)</t>
  </si>
  <si>
    <t>Зейская ГЭС (покупка тех. поддержки на 1 год и покупка новых лицензий)</t>
  </si>
  <si>
    <t>Камская ГЭС (покупка тех. поддержки на 1 год и покупка новых лицензий)</t>
  </si>
  <si>
    <t>Северо-Осетинский филиал (покупка тех. поддержки на 1 год и покупка новых лицензий)</t>
  </si>
  <si>
    <t>Чебоксарская ГЭС (покупка тех. поддержки на 1 год и покупка новых лицензий)</t>
  </si>
  <si>
    <t>Каскад Кубанских ГЭС (Барсучковская МГЭС) (продление на 1 год, выравнивание дат)</t>
  </si>
  <si>
    <t>VA16RNС</t>
  </si>
  <si>
    <t>Сертификат на техническую поддержку Кибер Бэкап Расширенная редакция для платформы виртуализации – Продление на 362 дня</t>
  </si>
  <si>
    <t xml:space="preserve">362 дня </t>
  </si>
  <si>
    <t>Карачаево-Черкесский филиал (Усть-Джегутинская МГЭС) (продление на 1 год, выравнивание дат)</t>
  </si>
  <si>
    <t>Сертификат на техническую поддержку Кибер Бэкап Расширенная редакция для платформы виртуализации – Продление на 478 дней</t>
  </si>
  <si>
    <t xml:space="preserve">478 дней </t>
  </si>
  <si>
    <t>Сертификат технической поддержки на операционную систему специального назначения "Astra Linux Special Edition" релиз "Орел" на 1 год (сервер)</t>
  </si>
  <si>
    <t>Номер сертификата: 202215144139612</t>
  </si>
  <si>
    <t>Итого по поставке 2:</t>
  </si>
  <si>
    <t>Поставка 3.
Срок поставки: c 09.01.2024 по 31.07.2024 
Адрес поставки: г. Москва ул. Архитектора Власова, 51.</t>
  </si>
  <si>
    <t>CommuniGate Pro. Электронная почта</t>
  </si>
  <si>
    <t>CGP-CSC-100</t>
  </si>
  <si>
    <t>АО "СталкерСофт"</t>
  </si>
  <si>
    <t>CommuniGate Pro ver 6.3 Corporate ClusterReady 1-Year Subscription 100 Users</t>
  </si>
  <si>
    <t>№7112 от 12.10.2020</t>
  </si>
  <si>
    <t>CGP-FSC-0</t>
  </si>
  <si>
    <t>CommuniGate Pro ver 6.3 FrontEnd ClusterReady 1-Year Subscription</t>
  </si>
  <si>
    <t>CGP-BSC-0</t>
  </si>
  <si>
    <t>CommuniGate Pro ver 6.3 BackEnd ClusterReady 1-Year Subscription</t>
  </si>
  <si>
    <t>Итого по поставке 3:</t>
  </si>
  <si>
    <t>ВСЕГО:</t>
  </si>
  <si>
    <t>Лицензиат:</t>
  </si>
  <si>
    <t xml:space="preserve">Лицензиар: </t>
  </si>
  <si>
    <t xml:space="preserve">Директор Департамента информационных технологий и цифрового развития </t>
  </si>
  <si>
    <t xml:space="preserve">Генеральный директор </t>
  </si>
  <si>
    <t>ПАО «РусГидро»</t>
  </si>
  <si>
    <t>ООО «ТС Интеграция»</t>
  </si>
  <si>
    <t>__________________ / С.В. Хомяков</t>
  </si>
  <si>
    <t>_______________ / М.С. Казанцев</t>
  </si>
  <si>
    <t>НДС, %*</t>
  </si>
  <si>
    <t>* При этом сумма НДС является справочной и рассчитана исходя из ставки НДС в соответствии с действующим законодательством Российской Федерации</t>
  </si>
  <si>
    <t>Спецификация 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</si>
</sst>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_₽"/>
    <numFmt numFmtId="165" formatCode="#,##0.00&quot;   &quot;"/>
    <numFmt numFmtId="166" formatCode="#,##0.000"/>
    <numFmt numFmtId="167" formatCode="000000"/>
    <numFmt numFmtId="168" formatCode="#,##0.00&quot; ₽&quot;"/>
  </numFmts>
  <fonts count="2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Verdan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Calibri"/>
      <family val="2"/>
      <charset val="1"/>
    </font>
    <font>
      <sz val="1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BDD7EE"/>
      </patternFill>
    </fill>
    <fill>
      <patternFill patternType="solid">
        <fgColor rgb="FFBDD7EE"/>
        <bgColor rgb="FFD9D9D9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FCC"/>
      </patternFill>
    </fill>
    <fill>
      <patternFill patternType="solid">
        <fgColor rgb="FFA9D18E"/>
        <bgColor rgb="FFBDD7EE"/>
      </patternFill>
    </fill>
    <fill>
      <patternFill patternType="solid">
        <fgColor rgb="FFE2F0D9"/>
        <bgColor rgb="FFDEEBF7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2" fillId="0" borderId="0"/>
    <xf numFmtId="0" fontId="1" fillId="0" borderId="0"/>
    <xf numFmtId="0" fontId="2" fillId="0" borderId="0" applyBorder="0" applyProtection="0">
      <alignment vertical="top" wrapText="1"/>
    </xf>
    <xf numFmtId="0" fontId="22" fillId="0" borderId="0"/>
  </cellStyleXfs>
  <cellXfs count="313">
    <xf numFmtId="0" fontId="0" fillId="0" borderId="0" xfId="0"/>
    <xf numFmtId="0" fontId="19" fillId="5" borderId="1" xfId="2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7" fillId="7" borderId="1" xfId="2" applyFont="1" applyFill="1" applyBorder="1" applyAlignment="1">
      <alignment horizontal="right" vertical="top"/>
    </xf>
    <xf numFmtId="0" fontId="8" fillId="0" borderId="2" xfId="1" applyFont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3" borderId="2" xfId="2" applyFont="1" applyFill="1" applyBorder="1" applyAlignment="1">
      <alignment horizontal="left" vertical="top"/>
    </xf>
    <xf numFmtId="0" fontId="8" fillId="3" borderId="3" xfId="2" applyFont="1" applyFill="1" applyBorder="1" applyAlignment="1">
      <alignment horizontal="left" vertical="top"/>
    </xf>
    <xf numFmtId="164" fontId="8" fillId="3" borderId="3" xfId="2" applyNumberFormat="1" applyFont="1" applyFill="1" applyBorder="1" applyAlignment="1">
      <alignment horizontal="left" vertical="top" wrapText="1"/>
    </xf>
    <xf numFmtId="0" fontId="8" fillId="3" borderId="3" xfId="2" applyFont="1" applyFill="1" applyBorder="1" applyAlignment="1">
      <alignment horizontal="center" vertical="top"/>
    </xf>
    <xf numFmtId="164" fontId="8" fillId="3" borderId="3" xfId="2" applyNumberFormat="1" applyFont="1" applyFill="1" applyBorder="1" applyAlignment="1">
      <alignment vertical="top"/>
    </xf>
    <xf numFmtId="3" fontId="8" fillId="3" borderId="3" xfId="2" applyNumberFormat="1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0" fontId="8" fillId="3" borderId="1" xfId="2" applyFont="1" applyFill="1" applyBorder="1" applyAlignment="1">
      <alignment horizontal="center" vertical="top"/>
    </xf>
    <xf numFmtId="0" fontId="3" fillId="0" borderId="0" xfId="2" applyFont="1" applyAlignment="1">
      <alignment vertical="top"/>
    </xf>
    <xf numFmtId="0" fontId="6" fillId="4" borderId="2" xfId="2" applyFont="1" applyFill="1" applyBorder="1" applyAlignment="1">
      <alignment horizontal="center" vertical="top"/>
    </xf>
    <xf numFmtId="0" fontId="6" fillId="4" borderId="3" xfId="2" applyFont="1" applyFill="1" applyBorder="1" applyAlignment="1">
      <alignment horizontal="left" vertical="top"/>
    </xf>
    <xf numFmtId="164" fontId="6" fillId="4" borderId="3" xfId="2" applyNumberFormat="1" applyFont="1" applyFill="1" applyBorder="1" applyAlignment="1">
      <alignment horizontal="left" vertical="top" wrapText="1"/>
    </xf>
    <xf numFmtId="0" fontId="6" fillId="4" borderId="3" xfId="2" applyFont="1" applyFill="1" applyBorder="1" applyAlignment="1">
      <alignment horizontal="center" vertical="top"/>
    </xf>
    <xf numFmtId="164" fontId="6" fillId="4" borderId="3" xfId="2" applyNumberFormat="1" applyFont="1" applyFill="1" applyBorder="1" applyAlignment="1">
      <alignment vertical="top"/>
    </xf>
    <xf numFmtId="3" fontId="6" fillId="4" borderId="3" xfId="2" applyNumberFormat="1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top"/>
    </xf>
    <xf numFmtId="0" fontId="6" fillId="4" borderId="1" xfId="2" applyFont="1" applyFill="1" applyBorder="1" applyAlignment="1">
      <alignment horizontal="center" vertical="top"/>
    </xf>
    <xf numFmtId="0" fontId="3" fillId="0" borderId="1" xfId="2" applyFont="1" applyBorder="1" applyAlignment="1" applyProtection="1">
      <alignment horizontal="center" vertical="top" wrapText="1"/>
      <protection hidden="1"/>
    </xf>
    <xf numFmtId="0" fontId="3" fillId="0" borderId="1" xfId="2" applyFont="1" applyBorder="1" applyAlignment="1">
      <alignment vertical="top" wrapText="1"/>
    </xf>
    <xf numFmtId="0" fontId="9" fillId="0" borderId="1" xfId="2" applyFont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left" vertical="top" wrapText="1"/>
    </xf>
    <xf numFmtId="0" fontId="9" fillId="0" borderId="1" xfId="2" applyFont="1" applyBorder="1" applyAlignment="1" applyProtection="1">
      <alignment vertical="top" wrapText="1"/>
      <protection hidden="1"/>
    </xf>
    <xf numFmtId="0" fontId="3" fillId="0" borderId="1" xfId="0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top"/>
    </xf>
    <xf numFmtId="4" fontId="9" fillId="0" borderId="1" xfId="0" applyNumberFormat="1" applyFont="1" applyBorder="1" applyAlignment="1">
      <alignment vertical="top"/>
    </xf>
    <xf numFmtId="9" fontId="9" fillId="0" borderId="1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14" fontId="3" fillId="5" borderId="1" xfId="0" applyNumberFormat="1" applyFont="1" applyFill="1" applyBorder="1" applyAlignment="1">
      <alignment horizontal="center" vertical="top" wrapText="1"/>
    </xf>
    <xf numFmtId="0" fontId="3" fillId="0" borderId="2" xfId="2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2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49" fontId="9" fillId="0" borderId="1" xfId="2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4" fontId="9" fillId="0" borderId="2" xfId="0" applyNumberFormat="1" applyFont="1" applyBorder="1" applyAlignment="1">
      <alignment horizontal="left" vertical="top" wrapText="1"/>
    </xf>
    <xf numFmtId="1" fontId="9" fillId="0" borderId="1" xfId="3" applyNumberFormat="1" applyFont="1" applyBorder="1" applyAlignment="1" applyProtection="1">
      <alignment vertical="top" wrapText="1"/>
      <protection hidden="1"/>
    </xf>
    <xf numFmtId="0" fontId="9" fillId="0" borderId="2" xfId="2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>
      <alignment vertical="top"/>
    </xf>
    <xf numFmtId="0" fontId="8" fillId="4" borderId="3" xfId="2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left" vertical="top" wrapText="1"/>
    </xf>
    <xf numFmtId="0" fontId="10" fillId="4" borderId="3" xfId="2" applyFont="1" applyFill="1" applyBorder="1" applyAlignment="1" applyProtection="1">
      <alignment horizontal="left" vertical="top"/>
    </xf>
    <xf numFmtId="165" fontId="10" fillId="4" borderId="3" xfId="2" applyNumberFormat="1" applyFont="1" applyFill="1" applyBorder="1" applyAlignment="1" applyProtection="1">
      <alignment horizontal="left" vertical="top" wrapText="1"/>
    </xf>
    <xf numFmtId="0" fontId="10" fillId="4" borderId="3" xfId="2" applyFont="1" applyFill="1" applyBorder="1" applyAlignment="1" applyProtection="1">
      <alignment horizontal="center" vertical="top"/>
    </xf>
    <xf numFmtId="165" fontId="10" fillId="4" borderId="3" xfId="2" applyNumberFormat="1" applyFont="1" applyFill="1" applyBorder="1" applyAlignment="1" applyProtection="1">
      <alignment vertical="top"/>
    </xf>
    <xf numFmtId="3" fontId="10" fillId="4" borderId="3" xfId="2" applyNumberFormat="1" applyFont="1" applyFill="1" applyBorder="1" applyAlignment="1" applyProtection="1">
      <alignment horizontal="center" vertical="top"/>
    </xf>
    <xf numFmtId="0" fontId="11" fillId="4" borderId="3" xfId="0" applyFont="1" applyFill="1" applyBorder="1" applyAlignment="1" applyProtection="1">
      <alignment vertical="top"/>
    </xf>
    <xf numFmtId="0" fontId="12" fillId="0" borderId="1" xfId="0" applyFont="1" applyBorder="1" applyAlignment="1" applyProtection="1">
      <alignment horizontal="left" vertical="top" wrapText="1"/>
    </xf>
    <xf numFmtId="0" fontId="12" fillId="0" borderId="5" xfId="2" applyFont="1" applyBorder="1" applyAlignment="1" applyProtection="1">
      <alignment horizontal="left" vertical="top"/>
    </xf>
    <xf numFmtId="0" fontId="13" fillId="0" borderId="5" xfId="0" applyFont="1" applyBorder="1" applyAlignment="1" applyProtection="1">
      <alignment horizontal="left" vertical="top" wrapText="1"/>
    </xf>
    <xf numFmtId="0" fontId="13" fillId="0" borderId="5" xfId="0" applyFont="1" applyBorder="1" applyAlignment="1" applyProtection="1">
      <alignment horizontal="center" vertical="top" wrapText="1"/>
    </xf>
    <xf numFmtId="0" fontId="13" fillId="0" borderId="6" xfId="0" applyFont="1" applyBorder="1" applyAlignment="1" applyProtection="1">
      <alignment horizontal="center" vertical="top" wrapText="1"/>
    </xf>
    <xf numFmtId="4" fontId="12" fillId="0" borderId="1" xfId="0" applyNumberFormat="1" applyFont="1" applyBorder="1" applyAlignment="1" applyProtection="1">
      <alignment vertical="top"/>
    </xf>
    <xf numFmtId="4" fontId="12" fillId="0" borderId="5" xfId="0" applyNumberFormat="1" applyFont="1" applyBorder="1" applyAlignment="1" applyProtection="1">
      <alignment vertical="top"/>
    </xf>
    <xf numFmtId="14" fontId="12" fillId="0" borderId="5" xfId="0" applyNumberFormat="1" applyFont="1" applyBorder="1" applyAlignment="1" applyProtection="1">
      <alignment horizontal="center" vertical="top" wrapText="1"/>
    </xf>
    <xf numFmtId="14" fontId="13" fillId="0" borderId="1" xfId="0" applyNumberFormat="1" applyFont="1" applyBorder="1" applyAlignment="1" applyProtection="1">
      <alignment horizontal="center" vertical="top" wrapText="1"/>
    </xf>
    <xf numFmtId="0" fontId="12" fillId="0" borderId="1" xfId="2" applyFont="1" applyBorder="1" applyAlignment="1" applyProtection="1">
      <alignment horizontal="left" vertical="top"/>
    </xf>
    <xf numFmtId="0" fontId="13" fillId="0" borderId="1" xfId="0" applyFont="1" applyBorder="1" applyAlignment="1" applyProtection="1">
      <alignment horizontal="left" vertical="top" wrapText="1"/>
    </xf>
    <xf numFmtId="0" fontId="13" fillId="0" borderId="1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2" fillId="5" borderId="1" xfId="2" applyFont="1" applyFill="1" applyBorder="1" applyAlignment="1" applyProtection="1">
      <alignment horizontal="left" vertical="top"/>
    </xf>
    <xf numFmtId="0" fontId="12" fillId="5" borderId="1" xfId="2" applyFont="1" applyFill="1" applyBorder="1" applyAlignment="1" applyProtection="1">
      <alignment vertical="top" wrapText="1"/>
      <protection hidden="1"/>
    </xf>
    <xf numFmtId="0" fontId="12" fillId="0" borderId="1" xfId="0" applyFont="1" applyBorder="1" applyAlignment="1" applyProtection="1">
      <alignment horizontal="left" vertical="top" wrapText="1"/>
    </xf>
    <xf numFmtId="9" fontId="12" fillId="0" borderId="1" xfId="0" applyNumberFormat="1" applyFont="1" applyBorder="1" applyAlignment="1" applyProtection="1">
      <alignment horizontal="center" vertical="top"/>
    </xf>
    <xf numFmtId="14" fontId="13" fillId="0" borderId="5" xfId="0" applyNumberFormat="1" applyFont="1" applyBorder="1" applyAlignment="1" applyProtection="1">
      <alignment horizontal="center" vertical="top" wrapText="1"/>
    </xf>
    <xf numFmtId="14" fontId="12" fillId="0" borderId="1" xfId="2" applyNumberFormat="1" applyFont="1" applyBorder="1" applyAlignment="1" applyProtection="1">
      <alignment horizontal="center" vertical="top"/>
    </xf>
    <xf numFmtId="14" fontId="13" fillId="0" borderId="1" xfId="0" applyNumberFormat="1" applyFont="1" applyBorder="1" applyAlignment="1" applyProtection="1">
      <alignment horizontal="center" vertical="top" wrapText="1"/>
    </xf>
    <xf numFmtId="0" fontId="8" fillId="4" borderId="2" xfId="2" applyFont="1" applyFill="1" applyBorder="1" applyAlignment="1">
      <alignment horizontal="center" vertical="top"/>
    </xf>
    <xf numFmtId="0" fontId="14" fillId="4" borderId="3" xfId="2" applyFont="1" applyFill="1" applyBorder="1" applyAlignment="1" applyProtection="1">
      <alignment horizontal="left" vertical="top"/>
    </xf>
    <xf numFmtId="165" fontId="14" fillId="4" borderId="3" xfId="2" applyNumberFormat="1" applyFont="1" applyFill="1" applyBorder="1" applyAlignment="1" applyProtection="1">
      <alignment horizontal="left" vertical="top" wrapText="1"/>
    </xf>
    <xf numFmtId="0" fontId="14" fillId="4" borderId="3" xfId="2" applyFont="1" applyFill="1" applyBorder="1" applyAlignment="1" applyProtection="1">
      <alignment horizontal="center" vertical="top"/>
    </xf>
    <xf numFmtId="165" fontId="14" fillId="4" borderId="3" xfId="2" applyNumberFormat="1" applyFont="1" applyFill="1" applyBorder="1" applyAlignment="1" applyProtection="1">
      <alignment vertical="top"/>
    </xf>
    <xf numFmtId="3" fontId="14" fillId="4" borderId="3" xfId="2" applyNumberFormat="1" applyFont="1" applyFill="1" applyBorder="1" applyAlignment="1" applyProtection="1">
      <alignment horizontal="center" vertical="top"/>
    </xf>
    <xf numFmtId="0" fontId="15" fillId="4" borderId="3" xfId="0" applyFont="1" applyFill="1" applyBorder="1" applyAlignment="1" applyProtection="1">
      <alignment vertical="top"/>
    </xf>
    <xf numFmtId="0" fontId="8" fillId="4" borderId="3" xfId="2" applyFont="1" applyFill="1" applyBorder="1" applyAlignment="1">
      <alignment horizontal="center" vertical="top"/>
    </xf>
    <xf numFmtId="0" fontId="12" fillId="0" borderId="1" xfId="2" applyFont="1" applyBorder="1" applyAlignment="1" applyProtection="1">
      <alignment vertical="top" wrapText="1"/>
      <protection hidden="1"/>
    </xf>
    <xf numFmtId="0" fontId="13" fillId="0" borderId="1" xfId="2" applyFont="1" applyBorder="1" applyAlignment="1" applyProtection="1">
      <alignment horizontal="center" vertical="top"/>
    </xf>
    <xf numFmtId="0" fontId="13" fillId="0" borderId="2" xfId="2" applyFont="1" applyBorder="1" applyAlignment="1" applyProtection="1">
      <alignment horizontal="center" vertical="top"/>
    </xf>
    <xf numFmtId="0" fontId="3" fillId="0" borderId="2" xfId="2" applyFont="1" applyBorder="1" applyAlignment="1">
      <alignment horizontal="left" vertical="top" wrapText="1"/>
    </xf>
    <xf numFmtId="0" fontId="9" fillId="0" borderId="0" xfId="2" applyFont="1" applyAlignment="1">
      <alignment vertical="top"/>
    </xf>
    <xf numFmtId="0" fontId="3" fillId="5" borderId="0" xfId="2" applyFont="1" applyFill="1" applyAlignment="1">
      <alignment vertical="top"/>
    </xf>
    <xf numFmtId="0" fontId="3" fillId="5" borderId="1" xfId="2" applyFont="1" applyFill="1" applyBorder="1" applyAlignment="1" applyProtection="1">
      <alignment horizontal="center" vertical="top" wrapText="1"/>
      <protection hidden="1"/>
    </xf>
    <xf numFmtId="0" fontId="12" fillId="0" borderId="1" xfId="2" applyFont="1" applyBorder="1" applyAlignment="1" applyProtection="1">
      <alignment horizontal="left" vertical="top"/>
    </xf>
    <xf numFmtId="0" fontId="13" fillId="0" borderId="1" xfId="0" applyFont="1" applyBorder="1" applyAlignment="1" applyProtection="1">
      <alignment horizontal="center" vertical="top" wrapText="1"/>
    </xf>
    <xf numFmtId="0" fontId="13" fillId="0" borderId="1" xfId="2" applyFont="1" applyBorder="1" applyAlignment="1" applyProtection="1">
      <alignment horizontal="center" vertical="top"/>
    </xf>
    <xf numFmtId="0" fontId="13" fillId="0" borderId="2" xfId="2" applyFont="1" applyBorder="1" applyAlignment="1" applyProtection="1">
      <alignment horizontal="center" vertical="top"/>
    </xf>
    <xf numFmtId="4" fontId="12" fillId="0" borderId="1" xfId="0" applyNumberFormat="1" applyFont="1" applyBorder="1" applyAlignment="1" applyProtection="1">
      <alignment vertical="top"/>
    </xf>
    <xf numFmtId="9" fontId="12" fillId="0" borderId="1" xfId="0" applyNumberFormat="1" applyFont="1" applyBorder="1" applyAlignment="1" applyProtection="1">
      <alignment horizontal="center" vertical="top"/>
    </xf>
    <xf numFmtId="14" fontId="13" fillId="0" borderId="5" xfId="0" applyNumberFormat="1" applyFont="1" applyBorder="1" applyAlignment="1" applyProtection="1">
      <alignment horizontal="center" vertical="top" wrapText="1"/>
    </xf>
    <xf numFmtId="0" fontId="3" fillId="0" borderId="2" xfId="2" applyFont="1" applyBorder="1" applyAlignment="1">
      <alignment horizontal="left" vertical="top"/>
    </xf>
    <xf numFmtId="0" fontId="3" fillId="0" borderId="0" xfId="2" applyFont="1" applyAlignment="1">
      <alignment vertical="top"/>
    </xf>
    <xf numFmtId="0" fontId="12" fillId="0" borderId="1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9" fillId="0" borderId="2" xfId="2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12" fillId="0" borderId="2" xfId="2" applyFont="1" applyBorder="1" applyAlignment="1" applyProtection="1">
      <alignment horizontal="center" vertical="top"/>
    </xf>
    <xf numFmtId="0" fontId="9" fillId="0" borderId="0" xfId="2" applyFont="1" applyAlignment="1">
      <alignment vertical="top"/>
    </xf>
    <xf numFmtId="0" fontId="9" fillId="0" borderId="1" xfId="3" applyFont="1" applyBorder="1" applyAlignment="1" applyProtection="1">
      <alignment vertical="top" wrapText="1"/>
      <protection hidden="1"/>
    </xf>
    <xf numFmtId="0" fontId="9" fillId="0" borderId="1" xfId="2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9" fontId="9" fillId="0" borderId="1" xfId="0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5" borderId="0" xfId="0" applyFont="1" applyFill="1" applyAlignment="1">
      <alignment vertical="top"/>
    </xf>
    <xf numFmtId="164" fontId="8" fillId="4" borderId="3" xfId="2" applyNumberFormat="1" applyFont="1" applyFill="1" applyBorder="1" applyAlignment="1">
      <alignment horizontal="left" vertical="top" wrapText="1"/>
    </xf>
    <xf numFmtId="164" fontId="8" fillId="4" borderId="3" xfId="2" applyNumberFormat="1" applyFont="1" applyFill="1" applyBorder="1" applyAlignment="1">
      <alignment vertical="top"/>
    </xf>
    <xf numFmtId="3" fontId="8" fillId="4" borderId="3" xfId="2" applyNumberFormat="1" applyFont="1" applyFill="1" applyBorder="1" applyAlignment="1">
      <alignment horizontal="center" vertical="top"/>
    </xf>
    <xf numFmtId="0" fontId="16" fillId="4" borderId="3" xfId="0" applyFont="1" applyFill="1" applyBorder="1" applyAlignment="1">
      <alignment vertical="top"/>
    </xf>
    <xf numFmtId="0" fontId="9" fillId="0" borderId="1" xfId="2" applyFont="1" applyBorder="1" applyAlignment="1">
      <alignment horizontal="center" vertical="top" wrapText="1"/>
    </xf>
    <xf numFmtId="14" fontId="9" fillId="5" borderId="1" xfId="0" applyNumberFormat="1" applyFont="1" applyFill="1" applyBorder="1" applyAlignment="1">
      <alignment horizontal="center" vertical="top" wrapText="1"/>
    </xf>
    <xf numFmtId="1" fontId="12" fillId="0" borderId="1" xfId="3" applyNumberFormat="1" applyFont="1" applyBorder="1" applyAlignment="1" applyProtection="1">
      <alignment vertical="top" wrapText="1"/>
      <protection hidden="1"/>
    </xf>
    <xf numFmtId="4" fontId="9" fillId="0" borderId="1" xfId="0" applyNumberFormat="1" applyFont="1" applyBorder="1" applyAlignment="1" applyProtection="1">
      <alignment vertical="top"/>
    </xf>
    <xf numFmtId="0" fontId="9" fillId="0" borderId="1" xfId="3" applyFont="1" applyBorder="1" applyAlignment="1" applyProtection="1">
      <alignment horizontal="left" vertical="top" wrapText="1"/>
      <protection hidden="1"/>
    </xf>
    <xf numFmtId="0" fontId="9" fillId="0" borderId="4" xfId="0" applyFont="1" applyBorder="1" applyAlignment="1">
      <alignment horizontal="left" vertical="top" wrapText="1"/>
    </xf>
    <xf numFmtId="4" fontId="9" fillId="0" borderId="5" xfId="0" applyNumberFormat="1" applyFont="1" applyBorder="1" applyAlignment="1">
      <alignment vertical="top"/>
    </xf>
    <xf numFmtId="14" fontId="9" fillId="0" borderId="7" xfId="0" applyNumberFormat="1" applyFont="1" applyBorder="1" applyAlignment="1">
      <alignment horizontal="center" vertical="top"/>
    </xf>
    <xf numFmtId="0" fontId="9" fillId="0" borderId="2" xfId="2" applyFont="1" applyBorder="1" applyAlignment="1">
      <alignment vertical="top" wrapText="1"/>
    </xf>
    <xf numFmtId="0" fontId="3" fillId="6" borderId="0" xfId="0" applyFont="1" applyFill="1" applyAlignment="1">
      <alignment vertical="top"/>
    </xf>
    <xf numFmtId="0" fontId="9" fillId="0" borderId="1" xfId="2" applyFont="1" applyBorder="1" applyAlignment="1">
      <alignment horizontal="center" vertical="top" wrapText="1"/>
    </xf>
    <xf numFmtId="0" fontId="8" fillId="3" borderId="8" xfId="2" applyFont="1" applyFill="1" applyBorder="1" applyAlignment="1">
      <alignment horizontal="center" vertical="top"/>
    </xf>
    <xf numFmtId="0" fontId="6" fillId="4" borderId="8" xfId="2" applyFont="1" applyFill="1" applyBorder="1" applyAlignment="1">
      <alignment horizontal="center" vertical="top"/>
    </xf>
    <xf numFmtId="0" fontId="6" fillId="4" borderId="9" xfId="2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5" borderId="1" xfId="0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 vertical="top" wrapText="1"/>
    </xf>
    <xf numFmtId="4" fontId="17" fillId="7" borderId="1" xfId="0" applyNumberFormat="1" applyFont="1" applyFill="1" applyBorder="1" applyAlignment="1">
      <alignment vertical="top"/>
    </xf>
    <xf numFmtId="14" fontId="12" fillId="7" borderId="2" xfId="0" applyNumberFormat="1" applyFont="1" applyFill="1" applyBorder="1" applyAlignment="1">
      <alignment horizontal="center" vertical="top" wrapText="1"/>
    </xf>
    <xf numFmtId="14" fontId="12" fillId="7" borderId="3" xfId="0" applyNumberFormat="1" applyFont="1" applyFill="1" applyBorder="1" applyAlignment="1">
      <alignment horizontal="center" vertical="top"/>
    </xf>
    <xf numFmtId="0" fontId="12" fillId="7" borderId="8" xfId="0" applyFont="1" applyFill="1" applyBorder="1" applyAlignment="1">
      <alignment horizontal="center" vertical="top"/>
    </xf>
    <xf numFmtId="0" fontId="12" fillId="7" borderId="3" xfId="0" applyFont="1" applyFill="1" applyBorder="1" applyAlignment="1">
      <alignment horizontal="center" vertical="top"/>
    </xf>
    <xf numFmtId="0" fontId="12" fillId="7" borderId="1" xfId="2" applyFont="1" applyFill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18" fillId="7" borderId="2" xfId="0" applyFont="1" applyFill="1" applyBorder="1" applyAlignment="1">
      <alignment vertical="top"/>
    </xf>
    <xf numFmtId="0" fontId="18" fillId="7" borderId="3" xfId="0" applyFont="1" applyFill="1" applyBorder="1" applyAlignment="1">
      <alignment vertical="top"/>
    </xf>
    <xf numFmtId="0" fontId="17" fillId="7" borderId="8" xfId="2" applyFont="1" applyFill="1" applyBorder="1" applyAlignment="1">
      <alignment horizontal="right" vertical="top"/>
    </xf>
    <xf numFmtId="4" fontId="17" fillId="7" borderId="2" xfId="0" applyNumberFormat="1" applyFont="1" applyFill="1" applyBorder="1" applyAlignment="1">
      <alignment vertical="top"/>
    </xf>
    <xf numFmtId="4" fontId="17" fillId="7" borderId="3" xfId="0" applyNumberFormat="1" applyFont="1" applyFill="1" applyBorder="1" applyAlignment="1">
      <alignment vertical="top"/>
    </xf>
    <xf numFmtId="4" fontId="17" fillId="7" borderId="8" xfId="0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left" vertical="top"/>
    </xf>
    <xf numFmtId="0" fontId="6" fillId="4" borderId="10" xfId="2" applyFont="1" applyFill="1" applyBorder="1" applyAlignment="1">
      <alignment horizontal="left" vertical="top"/>
    </xf>
    <xf numFmtId="4" fontId="12" fillId="0" borderId="2" xfId="0" applyNumberFormat="1" applyFont="1" applyBorder="1" applyAlignment="1" applyProtection="1">
      <alignment horizontal="left" vertical="top" wrapText="1"/>
    </xf>
    <xf numFmtId="0" fontId="12" fillId="0" borderId="1" xfId="2" applyFont="1" applyBorder="1" applyAlignment="1" applyProtection="1">
      <alignment horizontal="center" vertical="top" wrapText="1"/>
    </xf>
    <xf numFmtId="4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3" borderId="3" xfId="2" applyFont="1" applyFill="1" applyBorder="1" applyAlignment="1">
      <alignment horizontal="right" vertical="top"/>
    </xf>
    <xf numFmtId="0" fontId="8" fillId="3" borderId="3" xfId="2" applyFont="1" applyFill="1" applyBorder="1" applyAlignment="1">
      <alignment horizontal="left" vertical="top" wrapText="1"/>
    </xf>
    <xf numFmtId="0" fontId="8" fillId="3" borderId="8" xfId="2" applyFont="1" applyFill="1" applyBorder="1" applyAlignment="1">
      <alignment horizontal="left" vertical="top"/>
    </xf>
    <xf numFmtId="0" fontId="6" fillId="4" borderId="3" xfId="2" applyFont="1" applyFill="1" applyBorder="1" applyAlignment="1">
      <alignment horizontal="right" vertical="top"/>
    </xf>
    <xf numFmtId="0" fontId="6" fillId="4" borderId="3" xfId="2" applyFont="1" applyFill="1" applyBorder="1" applyAlignment="1">
      <alignment horizontal="left" vertical="top" wrapText="1"/>
    </xf>
    <xf numFmtId="0" fontId="6" fillId="4" borderId="8" xfId="2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4" fontId="9" fillId="0" borderId="1" xfId="0" applyNumberFormat="1" applyFont="1" applyBorder="1" applyAlignment="1">
      <alignment horizontal="right" vertical="top"/>
    </xf>
    <xf numFmtId="4" fontId="9" fillId="5" borderId="2" xfId="0" applyNumberFormat="1" applyFont="1" applyFill="1" applyBorder="1" applyAlignment="1">
      <alignment horizontal="right" vertical="top"/>
    </xf>
    <xf numFmtId="14" fontId="3" fillId="5" borderId="1" xfId="0" applyNumberFormat="1" applyFont="1" applyFill="1" applyBorder="1" applyAlignment="1">
      <alignment horizontal="left" vertical="top" wrapText="1"/>
    </xf>
    <xf numFmtId="164" fontId="9" fillId="3" borderId="3" xfId="2" applyNumberFormat="1" applyFont="1" applyFill="1" applyBorder="1" applyAlignment="1">
      <alignment horizontal="center" vertical="top"/>
    </xf>
    <xf numFmtId="3" fontId="9" fillId="3" borderId="2" xfId="2" applyNumberFormat="1" applyFont="1" applyFill="1" applyBorder="1" applyAlignment="1">
      <alignment horizontal="center" vertical="top"/>
    </xf>
    <xf numFmtId="164" fontId="9" fillId="3" borderId="3" xfId="2" applyNumberFormat="1" applyFont="1" applyFill="1" applyBorder="1" applyAlignment="1">
      <alignment horizontal="right" vertical="top"/>
    </xf>
    <xf numFmtId="164" fontId="8" fillId="3" borderId="3" xfId="2" applyNumberFormat="1" applyFont="1" applyFill="1" applyBorder="1" applyAlignment="1">
      <alignment horizontal="right" vertical="top"/>
    </xf>
    <xf numFmtId="164" fontId="9" fillId="4" borderId="3" xfId="2" applyNumberFormat="1" applyFont="1" applyFill="1" applyBorder="1" applyAlignment="1">
      <alignment horizontal="center" vertical="top"/>
    </xf>
    <xf numFmtId="3" fontId="9" fillId="4" borderId="2" xfId="2" applyNumberFormat="1" applyFont="1" applyFill="1" applyBorder="1" applyAlignment="1">
      <alignment horizontal="center" vertical="top"/>
    </xf>
    <xf numFmtId="164" fontId="9" fillId="4" borderId="3" xfId="2" applyNumberFormat="1" applyFont="1" applyFill="1" applyBorder="1" applyAlignment="1">
      <alignment horizontal="right" vertical="top"/>
    </xf>
    <xf numFmtId="164" fontId="3" fillId="4" borderId="3" xfId="2" applyNumberFormat="1" applyFont="1" applyFill="1" applyBorder="1" applyAlignment="1">
      <alignment horizontal="right" vertical="top"/>
    </xf>
    <xf numFmtId="164" fontId="3" fillId="4" borderId="3" xfId="2" applyNumberFormat="1" applyFont="1" applyFill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right" vertical="top"/>
    </xf>
    <xf numFmtId="164" fontId="6" fillId="4" borderId="3" xfId="2" applyNumberFormat="1" applyFont="1" applyFill="1" applyBorder="1" applyAlignment="1">
      <alignment horizontal="center" vertical="top"/>
    </xf>
    <xf numFmtId="164" fontId="6" fillId="4" borderId="3" xfId="2" applyNumberFormat="1" applyFont="1" applyFill="1" applyBorder="1" applyAlignment="1">
      <alignment horizontal="right" vertical="top"/>
    </xf>
    <xf numFmtId="3" fontId="6" fillId="4" borderId="2" xfId="2" applyNumberFormat="1" applyFont="1" applyFill="1" applyBorder="1" applyAlignment="1">
      <alignment horizontal="center" vertical="top"/>
    </xf>
    <xf numFmtId="164" fontId="8" fillId="3" borderId="3" xfId="2" applyNumberFormat="1" applyFont="1" applyFill="1" applyBorder="1" applyAlignment="1">
      <alignment horizontal="center" vertical="top"/>
    </xf>
    <xf numFmtId="3" fontId="8" fillId="3" borderId="2" xfId="2" applyNumberFormat="1" applyFont="1" applyFill="1" applyBorder="1" applyAlignment="1">
      <alignment horizontal="center" vertical="top"/>
    </xf>
    <xf numFmtId="0" fontId="6" fillId="4" borderId="2" xfId="2" applyFont="1" applyFill="1" applyBorder="1" applyAlignment="1">
      <alignment horizontal="left" vertical="top"/>
    </xf>
    <xf numFmtId="4" fontId="9" fillId="0" borderId="1" xfId="0" applyNumberFormat="1" applyFont="1" applyBorder="1" applyAlignment="1">
      <alignment horizontal="center" vertical="top"/>
    </xf>
    <xf numFmtId="164" fontId="3" fillId="5" borderId="1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Border="1" applyAlignment="1">
      <alignment horizontal="left" vertical="top" wrapText="1"/>
    </xf>
    <xf numFmtId="0" fontId="9" fillId="5" borderId="1" xfId="2" applyFont="1" applyFill="1" applyBorder="1" applyAlignment="1">
      <alignment horizontal="left" vertical="top"/>
    </xf>
    <xf numFmtId="4" fontId="9" fillId="5" borderId="1" xfId="0" applyNumberFormat="1" applyFont="1" applyFill="1" applyBorder="1" applyAlignment="1">
      <alignment horizontal="right" vertical="top"/>
    </xf>
    <xf numFmtId="9" fontId="9" fillId="5" borderId="1" xfId="0" applyNumberFormat="1" applyFont="1" applyFill="1" applyBorder="1" applyAlignment="1">
      <alignment horizontal="center" vertical="top"/>
    </xf>
    <xf numFmtId="0" fontId="9" fillId="5" borderId="1" xfId="2" applyFont="1" applyFill="1" applyBorder="1" applyAlignment="1" applyProtection="1">
      <alignment horizontal="left" vertical="top" wrapText="1"/>
      <protection hidden="1"/>
    </xf>
    <xf numFmtId="0" fontId="3" fillId="0" borderId="1" xfId="2" applyFont="1" applyBorder="1" applyAlignment="1">
      <alignment horizontal="left" vertical="top" wrapText="1"/>
    </xf>
    <xf numFmtId="0" fontId="3" fillId="5" borderId="1" xfId="2" applyFont="1" applyFill="1" applyBorder="1" applyAlignment="1">
      <alignment horizontal="center" vertical="top"/>
    </xf>
    <xf numFmtId="0" fontId="3" fillId="5" borderId="1" xfId="2" applyFont="1" applyFill="1" applyBorder="1" applyAlignment="1">
      <alignment horizontal="left" vertical="top" wrapText="1"/>
    </xf>
    <xf numFmtId="14" fontId="9" fillId="5" borderId="1" xfId="2" applyNumberFormat="1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top"/>
    </xf>
    <xf numFmtId="0" fontId="9" fillId="5" borderId="1" xfId="3" applyFont="1" applyFill="1" applyBorder="1" applyAlignment="1" applyProtection="1">
      <alignment horizontal="left" vertical="top" wrapText="1"/>
      <protection hidden="1"/>
    </xf>
    <xf numFmtId="1" fontId="9" fillId="5" borderId="1" xfId="3" applyNumberFormat="1" applyFont="1" applyFill="1" applyBorder="1" applyAlignment="1" applyProtection="1">
      <alignment horizontal="left" vertical="top" wrapText="1"/>
      <protection hidden="1"/>
    </xf>
    <xf numFmtId="1" fontId="9" fillId="0" borderId="1" xfId="3" applyNumberFormat="1" applyFont="1" applyBorder="1" applyAlignment="1" applyProtection="1">
      <alignment horizontal="left" vertical="top" wrapText="1"/>
      <protection hidden="1"/>
    </xf>
    <xf numFmtId="164" fontId="3" fillId="0" borderId="4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right" vertical="top"/>
    </xf>
    <xf numFmtId="0" fontId="9" fillId="5" borderId="1" xfId="2" applyFont="1" applyFill="1" applyBorder="1" applyAlignment="1">
      <alignment horizontal="left" vertical="top" wrapText="1"/>
    </xf>
    <xf numFmtId="0" fontId="9" fillId="5" borderId="1" xfId="2" applyFont="1" applyFill="1" applyBorder="1" applyAlignment="1">
      <alignment horizontal="center" vertical="top"/>
    </xf>
    <xf numFmtId="4" fontId="9" fillId="5" borderId="1" xfId="0" applyNumberFormat="1" applyFont="1" applyFill="1" applyBorder="1" applyAlignment="1">
      <alignment horizontal="center" vertical="top"/>
    </xf>
    <xf numFmtId="0" fontId="3" fillId="5" borderId="1" xfId="2" applyFont="1" applyFill="1" applyBorder="1" applyAlignment="1">
      <alignment horizontal="center" vertical="top" wrapText="1"/>
    </xf>
    <xf numFmtId="0" fontId="3" fillId="5" borderId="1" xfId="2" applyFont="1" applyFill="1" applyBorder="1" applyAlignment="1">
      <alignment vertical="top" wrapText="1"/>
    </xf>
    <xf numFmtId="0" fontId="9" fillId="5" borderId="1" xfId="2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wrapText="1"/>
    </xf>
    <xf numFmtId="0" fontId="3" fillId="5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center" vertical="top"/>
    </xf>
    <xf numFmtId="0" fontId="3" fillId="5" borderId="4" xfId="2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2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center" vertical="top" wrapText="1"/>
    </xf>
    <xf numFmtId="0" fontId="8" fillId="3" borderId="1" xfId="2" applyFont="1" applyFill="1" applyBorder="1" applyAlignment="1">
      <alignment horizontal="left" vertical="top" wrapText="1"/>
    </xf>
    <xf numFmtId="0" fontId="6" fillId="4" borderId="1" xfId="2" applyFont="1" applyFill="1" applyBorder="1" applyAlignment="1">
      <alignment horizontal="left" vertical="top" wrapText="1"/>
    </xf>
    <xf numFmtId="0" fontId="6" fillId="4" borderId="1" xfId="2" applyFont="1" applyFill="1" applyBorder="1" applyAlignment="1">
      <alignment horizontal="left" vertical="top"/>
    </xf>
    <xf numFmtId="167" fontId="3" fillId="5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9" fillId="7" borderId="2" xfId="2" applyFont="1" applyFill="1" applyBorder="1" applyAlignment="1">
      <alignment horizontal="left" vertical="top"/>
    </xf>
    <xf numFmtId="0" fontId="19" fillId="7" borderId="3" xfId="2" applyFont="1" applyFill="1" applyBorder="1" applyAlignment="1">
      <alignment horizontal="left" vertical="top"/>
    </xf>
    <xf numFmtId="0" fontId="19" fillId="7" borderId="3" xfId="2" applyFont="1" applyFill="1" applyBorder="1" applyAlignment="1">
      <alignment horizontal="center" vertical="top"/>
    </xf>
    <xf numFmtId="0" fontId="19" fillId="7" borderId="8" xfId="2" applyFont="1" applyFill="1" applyBorder="1" applyAlignment="1">
      <alignment horizontal="right" vertical="top"/>
    </xf>
    <xf numFmtId="4" fontId="19" fillId="7" borderId="1" xfId="0" applyNumberFormat="1" applyFont="1" applyFill="1" applyBorder="1" applyAlignment="1">
      <alignment horizontal="right" vertical="top"/>
    </xf>
    <xf numFmtId="4" fontId="19" fillId="7" borderId="0" xfId="0" applyNumberFormat="1" applyFont="1" applyFill="1" applyBorder="1" applyAlignment="1">
      <alignment horizontal="left" vertical="top" wrapText="1"/>
    </xf>
    <xf numFmtId="0" fontId="19" fillId="7" borderId="0" xfId="2" applyFont="1" applyFill="1" applyBorder="1" applyAlignment="1">
      <alignment horizontal="center" vertical="top"/>
    </xf>
    <xf numFmtId="0" fontId="19" fillId="7" borderId="12" xfId="2" applyFont="1" applyFill="1" applyBorder="1" applyAlignment="1">
      <alignment horizontal="left" vertical="top"/>
    </xf>
    <xf numFmtId="0" fontId="21" fillId="5" borderId="0" xfId="2" applyFont="1" applyFill="1" applyAlignment="1">
      <alignment vertical="top"/>
    </xf>
    <xf numFmtId="0" fontId="19" fillId="7" borderId="0" xfId="2" applyFont="1" applyFill="1" applyBorder="1" applyAlignment="1">
      <alignment horizontal="left" vertical="top"/>
    </xf>
    <xf numFmtId="0" fontId="19" fillId="7" borderId="0" xfId="2" applyFont="1" applyFill="1" applyBorder="1" applyAlignment="1">
      <alignment horizontal="right" vertical="top"/>
    </xf>
    <xf numFmtId="4" fontId="19" fillId="7" borderId="4" xfId="0" applyNumberFormat="1" applyFont="1" applyFill="1" applyBorder="1" applyAlignment="1">
      <alignment horizontal="right" vertical="top"/>
    </xf>
    <xf numFmtId="0" fontId="8" fillId="7" borderId="2" xfId="2" applyFont="1" applyFill="1" applyBorder="1" applyAlignment="1">
      <alignment horizontal="left" vertical="top"/>
    </xf>
    <xf numFmtId="0" fontId="8" fillId="7" borderId="3" xfId="2" applyFont="1" applyFill="1" applyBorder="1" applyAlignment="1">
      <alignment horizontal="left" vertical="top"/>
    </xf>
    <xf numFmtId="0" fontId="8" fillId="7" borderId="3" xfId="2" applyFont="1" applyFill="1" applyBorder="1" applyAlignment="1">
      <alignment horizontal="center" vertical="top"/>
    </xf>
    <xf numFmtId="0" fontId="19" fillId="7" borderId="3" xfId="2" applyFont="1" applyFill="1" applyBorder="1" applyAlignment="1">
      <alignment horizontal="right" vertical="top"/>
    </xf>
    <xf numFmtId="4" fontId="19" fillId="7" borderId="3" xfId="0" applyNumberFormat="1" applyFont="1" applyFill="1" applyBorder="1" applyAlignment="1">
      <alignment horizontal="left" vertical="top" wrapText="1"/>
    </xf>
    <xf numFmtId="0" fontId="8" fillId="7" borderId="8" xfId="2" applyFont="1" applyFill="1" applyBorder="1" applyAlignment="1">
      <alignment horizontal="left" vertical="top"/>
    </xf>
    <xf numFmtId="168" fontId="3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168" fontId="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21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</cellXfs>
  <cellStyles count="5">
    <cellStyle name="Обычный" xfId="0" builtinId="0"/>
    <cellStyle name="Обычный 11" xfId="1"/>
    <cellStyle name="Обычный 2" xfId="2"/>
    <cellStyle name="Обычный 3" xfId="3"/>
    <cellStyle name="Обычный 6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2"/>
  <sheetViews>
    <sheetView tabSelected="1" view="pageBreakPreview" topLeftCell="A2" zoomScaleNormal="100" workbookViewId="0">
      <pane ySplit="4" topLeftCell="A262" activePane="bottomLeft" state="frozen"/>
      <selection activeCell="F2" sqref="F2"/>
      <selection pane="bottomLeft" activeCell="C287" sqref="C287"/>
    </sheetView>
  </sheetViews>
  <sheetFormatPr defaultColWidth="8.85546875" defaultRowHeight="12.75" x14ac:dyDescent="0.25"/>
  <cols>
    <col min="1" max="1" width="4.7109375" style="13" customWidth="1"/>
    <col min="2" max="2" width="23.42578125" style="13" customWidth="1"/>
    <col min="3" max="3" width="27.5703125" style="13" customWidth="1"/>
    <col min="4" max="4" width="14.7109375" style="14" customWidth="1"/>
    <col min="5" max="5" width="73.85546875" style="13" customWidth="1"/>
    <col min="6" max="6" width="42" style="14" customWidth="1"/>
    <col min="7" max="7" width="17.140625" style="15" customWidth="1"/>
    <col min="8" max="8" width="6.7109375" style="13" customWidth="1"/>
    <col min="9" max="9" width="7.7109375" style="13" customWidth="1"/>
    <col min="10" max="10" width="19.5703125" style="16" customWidth="1"/>
    <col min="11" max="11" width="15.7109375" style="16" customWidth="1"/>
    <col min="12" max="12" width="15.7109375" style="17" customWidth="1"/>
    <col min="13" max="14" width="15.7109375" style="16" customWidth="1"/>
    <col min="15" max="15" width="10.7109375" style="13" customWidth="1"/>
    <col min="16" max="16" width="11.7109375" style="13" customWidth="1"/>
    <col min="17" max="17" width="15.7109375" style="15" customWidth="1"/>
    <col min="18" max="18" width="27.7109375" style="18" customWidth="1"/>
    <col min="19" max="19" width="14.85546875" style="15" hidden="1" customWidth="1"/>
    <col min="20" max="20" width="10.7109375" style="15" hidden="1" customWidth="1"/>
    <col min="21" max="21" width="18.28515625" style="15" hidden="1" customWidth="1"/>
    <col min="22" max="22" width="24.28515625" style="15" hidden="1" customWidth="1"/>
    <col min="23" max="16384" width="8.85546875" style="19"/>
  </cols>
  <sheetData>
    <row r="1" spans="1:24" ht="15.75" hidden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9"/>
      <c r="T1" s="19"/>
      <c r="U1" s="19"/>
      <c r="V1" s="19"/>
    </row>
    <row r="2" spans="1:24" ht="15.7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 t="s">
        <v>590</v>
      </c>
      <c r="S2" s="22"/>
      <c r="T2" s="19"/>
      <c r="U2" s="19"/>
      <c r="V2" s="19"/>
    </row>
    <row r="3" spans="1:24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 t="s">
        <v>1</v>
      </c>
      <c r="S3" s="22"/>
      <c r="T3" s="19"/>
      <c r="U3" s="19"/>
      <c r="V3" s="19"/>
    </row>
    <row r="4" spans="1:24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 t="s">
        <v>2</v>
      </c>
      <c r="S4" s="22"/>
      <c r="T4" s="19"/>
      <c r="U4" s="19"/>
      <c r="V4" s="19"/>
    </row>
    <row r="5" spans="1:24" s="28" customFormat="1" ht="75" customHeight="1" x14ac:dyDescent="0.25">
      <c r="A5" s="11" t="s">
        <v>3</v>
      </c>
      <c r="B5" s="10" t="s">
        <v>4</v>
      </c>
      <c r="C5" s="9" t="s">
        <v>5</v>
      </c>
      <c r="D5" s="8" t="s">
        <v>6</v>
      </c>
      <c r="E5" s="11" t="s">
        <v>7</v>
      </c>
      <c r="F5" s="11" t="s">
        <v>8</v>
      </c>
      <c r="G5" s="7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6" t="s">
        <v>588</v>
      </c>
      <c r="M5" s="11" t="s">
        <v>15</v>
      </c>
      <c r="N5" s="11" t="s">
        <v>16</v>
      </c>
      <c r="O5" s="8" t="s">
        <v>17</v>
      </c>
      <c r="P5" s="8"/>
      <c r="Q5" s="8" t="s">
        <v>18</v>
      </c>
      <c r="R5" s="11" t="s">
        <v>19</v>
      </c>
      <c r="X5" s="29"/>
    </row>
    <row r="6" spans="1:24" s="29" customFormat="1" ht="25.5" x14ac:dyDescent="0.25">
      <c r="A6" s="11"/>
      <c r="B6" s="10"/>
      <c r="C6" s="9"/>
      <c r="D6" s="8"/>
      <c r="E6" s="11"/>
      <c r="F6" s="11"/>
      <c r="G6" s="7"/>
      <c r="H6" s="11"/>
      <c r="I6" s="11"/>
      <c r="J6" s="11"/>
      <c r="K6" s="11"/>
      <c r="L6" s="6"/>
      <c r="M6" s="11"/>
      <c r="N6" s="11"/>
      <c r="O6" s="26" t="s">
        <v>20</v>
      </c>
      <c r="P6" s="26" t="s">
        <v>21</v>
      </c>
      <c r="Q6" s="8"/>
      <c r="R6" s="11"/>
    </row>
    <row r="7" spans="1:24" s="32" customFormat="1" ht="61.5" customHeight="1" x14ac:dyDescent="0.2">
      <c r="A7" s="5" t="s">
        <v>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30"/>
      <c r="T7" s="31"/>
      <c r="U7" s="31"/>
      <c r="V7" s="31"/>
    </row>
    <row r="8" spans="1:24" s="41" customFormat="1" ht="12.75" customHeight="1" x14ac:dyDescent="0.25">
      <c r="A8" s="33" t="s">
        <v>23</v>
      </c>
      <c r="B8" s="34"/>
      <c r="C8" s="34"/>
      <c r="D8" s="35"/>
      <c r="E8" s="34"/>
      <c r="F8" s="35"/>
      <c r="G8" s="36"/>
      <c r="H8" s="34"/>
      <c r="I8" s="34"/>
      <c r="J8" s="37"/>
      <c r="K8" s="37"/>
      <c r="L8" s="38"/>
      <c r="M8" s="37"/>
      <c r="N8" s="37"/>
      <c r="O8" s="39"/>
      <c r="P8" s="39"/>
      <c r="Q8" s="36"/>
      <c r="R8" s="36"/>
      <c r="S8" s="40"/>
      <c r="T8" s="40"/>
      <c r="U8" s="40"/>
      <c r="V8" s="40"/>
    </row>
    <row r="9" spans="1:24" s="41" customFormat="1" ht="12.75" customHeight="1" x14ac:dyDescent="0.25">
      <c r="A9" s="42"/>
      <c r="B9" s="43" t="s">
        <v>24</v>
      </c>
      <c r="C9" s="43"/>
      <c r="D9" s="44"/>
      <c r="E9" s="43"/>
      <c r="F9" s="44"/>
      <c r="G9" s="45"/>
      <c r="H9" s="43"/>
      <c r="I9" s="43"/>
      <c r="J9" s="46"/>
      <c r="K9" s="46"/>
      <c r="L9" s="47"/>
      <c r="M9" s="46"/>
      <c r="N9" s="46"/>
      <c r="O9" s="48"/>
      <c r="P9" s="48"/>
      <c r="Q9" s="45"/>
      <c r="R9" s="45"/>
      <c r="S9" s="49"/>
      <c r="T9" s="49"/>
      <c r="U9" s="49"/>
      <c r="V9" s="49"/>
    </row>
    <row r="10" spans="1:24" s="41" customFormat="1" ht="25.5" customHeight="1" x14ac:dyDescent="0.25">
      <c r="A10" s="50">
        <v>1</v>
      </c>
      <c r="B10" s="51" t="s">
        <v>25</v>
      </c>
      <c r="C10" s="52" t="s">
        <v>26</v>
      </c>
      <c r="D10" s="53" t="s">
        <v>27</v>
      </c>
      <c r="E10" s="54" t="s">
        <v>28</v>
      </c>
      <c r="F10" s="53" t="s">
        <v>29</v>
      </c>
      <c r="G10" s="55"/>
      <c r="H10" s="56" t="s">
        <v>30</v>
      </c>
      <c r="I10" s="57">
        <v>1</v>
      </c>
      <c r="J10" s="58"/>
      <c r="K10" s="58">
        <f t="shared" ref="K10:K15" si="0">ROUND(I10*J10,2)</f>
        <v>0</v>
      </c>
      <c r="L10" s="59" t="s">
        <v>31</v>
      </c>
      <c r="M10" s="58">
        <v>0</v>
      </c>
      <c r="N10" s="58">
        <f t="shared" ref="N10:N15" si="1">M10+K10</f>
        <v>0</v>
      </c>
      <c r="O10" s="60">
        <v>46357</v>
      </c>
      <c r="P10" s="60">
        <v>46721</v>
      </c>
      <c r="Q10" s="61" t="s">
        <v>32</v>
      </c>
      <c r="R10" s="62" t="s">
        <v>33</v>
      </c>
      <c r="S10" s="60" t="s">
        <v>34</v>
      </c>
      <c r="T10" s="60" t="s">
        <v>35</v>
      </c>
      <c r="U10" s="58" t="s">
        <v>36</v>
      </c>
      <c r="V10" s="63" t="str">
        <f t="shared" ref="V10:V15" si="2">CONCATENATE(T10,", ",U10)</f>
        <v>ОПБ, Этап 1 (4 кв 2026 г.)</v>
      </c>
    </row>
    <row r="11" spans="1:24" s="41" customFormat="1" ht="25.5" customHeight="1" x14ac:dyDescent="0.25">
      <c r="A11" s="64">
        <f>A10+1</f>
        <v>2</v>
      </c>
      <c r="B11" s="51" t="s">
        <v>25</v>
      </c>
      <c r="C11" s="52" t="s">
        <v>26</v>
      </c>
      <c r="D11" s="53" t="s">
        <v>27</v>
      </c>
      <c r="E11" s="54" t="s">
        <v>37</v>
      </c>
      <c r="F11" s="53" t="s">
        <v>29</v>
      </c>
      <c r="G11" s="55"/>
      <c r="H11" s="64" t="s">
        <v>30</v>
      </c>
      <c r="I11" s="57">
        <v>1</v>
      </c>
      <c r="J11" s="58"/>
      <c r="K11" s="58">
        <f t="shared" si="0"/>
        <v>0</v>
      </c>
      <c r="L11" s="59" t="s">
        <v>31</v>
      </c>
      <c r="M11" s="58">
        <v>0</v>
      </c>
      <c r="N11" s="58">
        <f t="shared" si="1"/>
        <v>0</v>
      </c>
      <c r="O11" s="60">
        <v>46357</v>
      </c>
      <c r="P11" s="60">
        <v>46721</v>
      </c>
      <c r="Q11" s="61" t="s">
        <v>32</v>
      </c>
      <c r="R11" s="62" t="s">
        <v>33</v>
      </c>
      <c r="S11" s="60" t="s">
        <v>34</v>
      </c>
      <c r="T11" s="60" t="s">
        <v>35</v>
      </c>
      <c r="U11" s="58" t="s">
        <v>36</v>
      </c>
      <c r="V11" s="63" t="str">
        <f t="shared" si="2"/>
        <v>ОПБ, Этап 1 (4 кв 2026 г.)</v>
      </c>
    </row>
    <row r="12" spans="1:24" s="41" customFormat="1" ht="25.5" customHeight="1" x14ac:dyDescent="0.25">
      <c r="A12" s="64">
        <f>A11+1</f>
        <v>3</v>
      </c>
      <c r="B12" s="51" t="s">
        <v>25</v>
      </c>
      <c r="C12" s="52" t="s">
        <v>26</v>
      </c>
      <c r="D12" s="53" t="s">
        <v>27</v>
      </c>
      <c r="E12" s="54" t="s">
        <v>38</v>
      </c>
      <c r="F12" s="53" t="s">
        <v>29</v>
      </c>
      <c r="G12" s="65"/>
      <c r="H12" s="64" t="s">
        <v>30</v>
      </c>
      <c r="I12" s="57">
        <v>1</v>
      </c>
      <c r="J12" s="58"/>
      <c r="K12" s="58">
        <f t="shared" si="0"/>
        <v>0</v>
      </c>
      <c r="L12" s="59" t="s">
        <v>31</v>
      </c>
      <c r="M12" s="58">
        <v>0</v>
      </c>
      <c r="N12" s="58">
        <f t="shared" si="1"/>
        <v>0</v>
      </c>
      <c r="O12" s="60">
        <v>46357</v>
      </c>
      <c r="P12" s="60">
        <v>46721</v>
      </c>
      <c r="Q12" s="61" t="s">
        <v>32</v>
      </c>
      <c r="R12" s="62" t="s">
        <v>33</v>
      </c>
      <c r="S12" s="60" t="s">
        <v>34</v>
      </c>
      <c r="T12" s="60" t="s">
        <v>35</v>
      </c>
      <c r="U12" s="58" t="s">
        <v>36</v>
      </c>
      <c r="V12" s="63" t="str">
        <f t="shared" si="2"/>
        <v>ОПБ, Этап 1 (4 кв 2026 г.)</v>
      </c>
    </row>
    <row r="13" spans="1:24" s="41" customFormat="1" ht="25.5" customHeight="1" x14ac:dyDescent="0.25">
      <c r="A13" s="64">
        <f>A12+1</f>
        <v>4</v>
      </c>
      <c r="B13" s="51" t="s">
        <v>25</v>
      </c>
      <c r="C13" s="52" t="s">
        <v>26</v>
      </c>
      <c r="D13" s="53" t="s">
        <v>27</v>
      </c>
      <c r="E13" s="54" t="s">
        <v>39</v>
      </c>
      <c r="F13" s="53" t="s">
        <v>29</v>
      </c>
      <c r="G13" s="55"/>
      <c r="H13" s="64" t="s">
        <v>30</v>
      </c>
      <c r="I13" s="57">
        <v>1</v>
      </c>
      <c r="J13" s="58"/>
      <c r="K13" s="58">
        <f t="shared" si="0"/>
        <v>0</v>
      </c>
      <c r="L13" s="59" t="s">
        <v>31</v>
      </c>
      <c r="M13" s="58">
        <v>0</v>
      </c>
      <c r="N13" s="58">
        <f t="shared" si="1"/>
        <v>0</v>
      </c>
      <c r="O13" s="60">
        <v>46357</v>
      </c>
      <c r="P13" s="60">
        <v>46721</v>
      </c>
      <c r="Q13" s="61" t="s">
        <v>32</v>
      </c>
      <c r="R13" s="62" t="s">
        <v>33</v>
      </c>
      <c r="S13" s="60" t="s">
        <v>34</v>
      </c>
      <c r="T13" s="60" t="s">
        <v>35</v>
      </c>
      <c r="U13" s="58" t="s">
        <v>36</v>
      </c>
      <c r="V13" s="63" t="str">
        <f t="shared" si="2"/>
        <v>ОПБ, Этап 1 (4 кв 2026 г.)</v>
      </c>
    </row>
    <row r="14" spans="1:24" s="41" customFormat="1" ht="25.5" customHeight="1" x14ac:dyDescent="0.25">
      <c r="A14" s="64">
        <f>A13+1</f>
        <v>5</v>
      </c>
      <c r="B14" s="51" t="s">
        <v>25</v>
      </c>
      <c r="C14" s="52" t="s">
        <v>26</v>
      </c>
      <c r="D14" s="53" t="s">
        <v>27</v>
      </c>
      <c r="E14" s="54" t="s">
        <v>40</v>
      </c>
      <c r="F14" s="53" t="s">
        <v>29</v>
      </c>
      <c r="G14" s="55"/>
      <c r="H14" s="64" t="s">
        <v>30</v>
      </c>
      <c r="I14" s="57">
        <v>1</v>
      </c>
      <c r="J14" s="58"/>
      <c r="K14" s="58">
        <f t="shared" si="0"/>
        <v>0</v>
      </c>
      <c r="L14" s="59" t="s">
        <v>31</v>
      </c>
      <c r="M14" s="58">
        <v>0</v>
      </c>
      <c r="N14" s="58">
        <f t="shared" si="1"/>
        <v>0</v>
      </c>
      <c r="O14" s="60">
        <v>46357</v>
      </c>
      <c r="P14" s="60">
        <v>46721</v>
      </c>
      <c r="Q14" s="61" t="s">
        <v>32</v>
      </c>
      <c r="R14" s="62" t="s">
        <v>33</v>
      </c>
      <c r="S14" s="60" t="s">
        <v>34</v>
      </c>
      <c r="T14" s="60" t="s">
        <v>35</v>
      </c>
      <c r="U14" s="58" t="s">
        <v>36</v>
      </c>
      <c r="V14" s="63" t="str">
        <f t="shared" si="2"/>
        <v>ОПБ, Этап 1 (4 кв 2026 г.)</v>
      </c>
    </row>
    <row r="15" spans="1:24" s="41" customFormat="1" ht="25.5" customHeight="1" x14ac:dyDescent="0.25">
      <c r="A15" s="64">
        <f>A14+1</f>
        <v>6</v>
      </c>
      <c r="B15" s="51" t="s">
        <v>25</v>
      </c>
      <c r="C15" s="52" t="s">
        <v>26</v>
      </c>
      <c r="D15" s="53" t="s">
        <v>27</v>
      </c>
      <c r="E15" s="54" t="s">
        <v>41</v>
      </c>
      <c r="F15" s="53" t="s">
        <v>29</v>
      </c>
      <c r="G15" s="55"/>
      <c r="H15" s="64" t="s">
        <v>30</v>
      </c>
      <c r="I15" s="57">
        <v>1</v>
      </c>
      <c r="J15" s="58"/>
      <c r="K15" s="58">
        <f t="shared" si="0"/>
        <v>0</v>
      </c>
      <c r="L15" s="59" t="s">
        <v>31</v>
      </c>
      <c r="M15" s="58">
        <v>0</v>
      </c>
      <c r="N15" s="58">
        <f t="shared" si="1"/>
        <v>0</v>
      </c>
      <c r="O15" s="60">
        <v>46357</v>
      </c>
      <c r="P15" s="60">
        <v>46721</v>
      </c>
      <c r="Q15" s="61" t="s">
        <v>32</v>
      </c>
      <c r="R15" s="62" t="s">
        <v>33</v>
      </c>
      <c r="S15" s="60" t="s">
        <v>34</v>
      </c>
      <c r="T15" s="60" t="s">
        <v>35</v>
      </c>
      <c r="U15" s="58" t="s">
        <v>36</v>
      </c>
      <c r="V15" s="63" t="str">
        <f t="shared" si="2"/>
        <v>ОПБ, Этап 1 (4 кв 2026 г.)</v>
      </c>
    </row>
    <row r="16" spans="1:24" s="41" customFormat="1" ht="12.75" customHeight="1" x14ac:dyDescent="0.25">
      <c r="A16" s="33" t="s">
        <v>42</v>
      </c>
      <c r="B16" s="34"/>
      <c r="C16" s="34"/>
      <c r="D16" s="35"/>
      <c r="E16" s="34"/>
      <c r="F16" s="35"/>
      <c r="G16" s="36"/>
      <c r="H16" s="34"/>
      <c r="I16" s="34"/>
      <c r="J16" s="37"/>
      <c r="K16" s="37"/>
      <c r="L16" s="38"/>
      <c r="M16" s="37"/>
      <c r="N16" s="37"/>
      <c r="O16" s="39"/>
      <c r="P16" s="39"/>
      <c r="Q16" s="36"/>
      <c r="R16" s="36"/>
      <c r="S16" s="40"/>
      <c r="T16" s="40"/>
      <c r="U16" s="40"/>
      <c r="V16" s="40"/>
    </row>
    <row r="17" spans="1:22" s="41" customFormat="1" ht="12.75" customHeight="1" x14ac:dyDescent="0.25">
      <c r="A17" s="42"/>
      <c r="B17" s="43" t="s">
        <v>43</v>
      </c>
      <c r="C17" s="43"/>
      <c r="D17" s="44"/>
      <c r="E17" s="43"/>
      <c r="F17" s="44"/>
      <c r="G17" s="45"/>
      <c r="H17" s="43"/>
      <c r="I17" s="43"/>
      <c r="J17" s="46"/>
      <c r="K17" s="46"/>
      <c r="L17" s="47"/>
      <c r="M17" s="46"/>
      <c r="N17" s="46"/>
      <c r="O17" s="48"/>
      <c r="P17" s="48"/>
      <c r="Q17" s="45"/>
      <c r="R17" s="45"/>
      <c r="S17" s="49"/>
      <c r="T17" s="49"/>
      <c r="U17" s="49"/>
      <c r="V17" s="49"/>
    </row>
    <row r="18" spans="1:22" s="41" customFormat="1" ht="127.5" customHeight="1" x14ac:dyDescent="0.25">
      <c r="A18" s="50">
        <f>A15+1</f>
        <v>7</v>
      </c>
      <c r="B18" s="66" t="s">
        <v>25</v>
      </c>
      <c r="C18" s="67" t="s">
        <v>44</v>
      </c>
      <c r="D18" s="68" t="s">
        <v>27</v>
      </c>
      <c r="E18" s="69" t="s">
        <v>45</v>
      </c>
      <c r="F18" s="68" t="s">
        <v>46</v>
      </c>
      <c r="G18" s="55"/>
      <c r="H18" s="64" t="s">
        <v>30</v>
      </c>
      <c r="I18" s="70">
        <v>3</v>
      </c>
      <c r="J18" s="58"/>
      <c r="K18" s="58">
        <f>ROUND(I18*J18,2)</f>
        <v>0</v>
      </c>
      <c r="L18" s="59">
        <v>0.22</v>
      </c>
      <c r="M18" s="58">
        <f>ROUND(K18*L18,2)</f>
        <v>0</v>
      </c>
      <c r="N18" s="58">
        <f>M18+K18</f>
        <v>0</v>
      </c>
      <c r="O18" s="60">
        <v>46408</v>
      </c>
      <c r="P18" s="60">
        <v>46772</v>
      </c>
      <c r="Q18" s="60" t="s">
        <v>32</v>
      </c>
      <c r="R18" s="71" t="s">
        <v>47</v>
      </c>
      <c r="S18" s="60" t="s">
        <v>48</v>
      </c>
      <c r="T18" s="60" t="s">
        <v>35</v>
      </c>
      <c r="U18" s="58" t="s">
        <v>36</v>
      </c>
      <c r="V18" s="63" t="str">
        <f>CONCATENATE(T18,", ",U18)</f>
        <v>ОПБ, Этап 1 (4 кв 2026 г.)</v>
      </c>
    </row>
    <row r="19" spans="1:22" s="41" customFormat="1" ht="12.75" customHeight="1" x14ac:dyDescent="0.25">
      <c r="A19" s="33" t="s">
        <v>49</v>
      </c>
      <c r="B19" s="34"/>
      <c r="C19" s="34"/>
      <c r="D19" s="35"/>
      <c r="E19" s="34"/>
      <c r="F19" s="35"/>
      <c r="G19" s="36"/>
      <c r="H19" s="34"/>
      <c r="I19" s="34"/>
      <c r="J19" s="37"/>
      <c r="K19" s="37"/>
      <c r="L19" s="38"/>
      <c r="M19" s="37"/>
      <c r="N19" s="37"/>
      <c r="O19" s="39"/>
      <c r="P19" s="39"/>
      <c r="Q19" s="36"/>
      <c r="R19" s="36"/>
      <c r="S19" s="40"/>
      <c r="T19" s="40"/>
      <c r="U19" s="40"/>
      <c r="V19" s="40"/>
    </row>
    <row r="20" spans="1:22" s="41" customFormat="1" ht="12.75" customHeight="1" x14ac:dyDescent="0.25">
      <c r="A20" s="42"/>
      <c r="B20" s="43" t="s">
        <v>50</v>
      </c>
      <c r="C20" s="43"/>
      <c r="D20" s="44"/>
      <c r="E20" s="43"/>
      <c r="F20" s="44"/>
      <c r="G20" s="45"/>
      <c r="H20" s="43"/>
      <c r="I20" s="43"/>
      <c r="J20" s="46"/>
      <c r="K20" s="46"/>
      <c r="L20" s="47"/>
      <c r="M20" s="46"/>
      <c r="N20" s="46"/>
      <c r="O20" s="48"/>
      <c r="P20" s="48"/>
      <c r="Q20" s="45"/>
      <c r="R20" s="45"/>
      <c r="S20" s="49"/>
      <c r="T20" s="49"/>
      <c r="U20" s="49"/>
      <c r="V20" s="49"/>
    </row>
    <row r="21" spans="1:22" s="75" customFormat="1" ht="38.25" customHeight="1" x14ac:dyDescent="0.25">
      <c r="A21" s="50">
        <f>A18+1</f>
        <v>8</v>
      </c>
      <c r="B21" s="72" t="s">
        <v>25</v>
      </c>
      <c r="C21" s="72" t="s">
        <v>51</v>
      </c>
      <c r="D21" s="68" t="s">
        <v>27</v>
      </c>
      <c r="E21" s="72" t="s">
        <v>52</v>
      </c>
      <c r="F21" s="73" t="s">
        <v>46</v>
      </c>
      <c r="G21" s="55"/>
      <c r="H21" s="64" t="s">
        <v>30</v>
      </c>
      <c r="I21" s="55">
        <v>1</v>
      </c>
      <c r="J21" s="58"/>
      <c r="K21" s="58">
        <f>ROUND(I21*J21,2)</f>
        <v>0</v>
      </c>
      <c r="L21" s="59">
        <v>0.22</v>
      </c>
      <c r="M21" s="58">
        <f>ROUND(K21*L21,2)</f>
        <v>0</v>
      </c>
      <c r="N21" s="58">
        <f>M21+K21</f>
        <v>0</v>
      </c>
      <c r="O21" s="74">
        <v>46371</v>
      </c>
      <c r="P21" s="74">
        <v>46735</v>
      </c>
      <c r="Q21" s="60" t="s">
        <v>32</v>
      </c>
      <c r="R21" s="68" t="s">
        <v>25</v>
      </c>
      <c r="S21" s="60" t="s">
        <v>48</v>
      </c>
      <c r="T21" s="60" t="s">
        <v>35</v>
      </c>
      <c r="U21" s="58" t="s">
        <v>36</v>
      </c>
      <c r="V21" s="63" t="str">
        <f>CONCATENATE(T21,", ",U21)</f>
        <v>ОПБ, Этап 1 (4 кв 2026 г.)</v>
      </c>
    </row>
    <row r="22" spans="1:22" s="41" customFormat="1" ht="12.75" customHeight="1" x14ac:dyDescent="0.25">
      <c r="A22" s="33" t="s">
        <v>53</v>
      </c>
      <c r="B22" s="34"/>
      <c r="C22" s="34"/>
      <c r="D22" s="35"/>
      <c r="E22" s="34"/>
      <c r="F22" s="35"/>
      <c r="G22" s="36"/>
      <c r="H22" s="34"/>
      <c r="I22" s="34"/>
      <c r="J22" s="37"/>
      <c r="K22" s="37"/>
      <c r="L22" s="38"/>
      <c r="M22" s="37"/>
      <c r="N22" s="37"/>
      <c r="O22" s="39"/>
      <c r="P22" s="39"/>
      <c r="Q22" s="36"/>
      <c r="R22" s="36"/>
      <c r="S22" s="40"/>
      <c r="T22" s="40"/>
      <c r="U22" s="40"/>
      <c r="V22" s="40"/>
    </row>
    <row r="23" spans="1:22" s="41" customFormat="1" ht="12.75" customHeight="1" x14ac:dyDescent="0.25">
      <c r="A23" s="42"/>
      <c r="B23" s="43" t="s">
        <v>54</v>
      </c>
      <c r="C23" s="43"/>
      <c r="D23" s="44"/>
      <c r="E23" s="43"/>
      <c r="F23" s="44"/>
      <c r="G23" s="45"/>
      <c r="H23" s="43"/>
      <c r="I23" s="43"/>
      <c r="J23" s="46"/>
      <c r="K23" s="46"/>
      <c r="L23" s="47"/>
      <c r="M23" s="46"/>
      <c r="N23" s="46"/>
      <c r="O23" s="48"/>
      <c r="P23" s="48"/>
      <c r="Q23" s="45"/>
      <c r="R23" s="45"/>
      <c r="S23" s="49"/>
      <c r="T23" s="49"/>
      <c r="U23" s="49"/>
      <c r="V23" s="49"/>
    </row>
    <row r="24" spans="1:22" ht="38.25" customHeight="1" x14ac:dyDescent="0.25">
      <c r="A24" s="50">
        <f>A21+1</f>
        <v>9</v>
      </c>
      <c r="B24" s="72" t="s">
        <v>25</v>
      </c>
      <c r="C24" s="67" t="s">
        <v>55</v>
      </c>
      <c r="D24" s="68" t="s">
        <v>27</v>
      </c>
      <c r="E24" s="69" t="s">
        <v>56</v>
      </c>
      <c r="F24" s="73" t="s">
        <v>46</v>
      </c>
      <c r="G24" s="55"/>
      <c r="H24" s="55" t="s">
        <v>30</v>
      </c>
      <c r="I24" s="76">
        <v>6000</v>
      </c>
      <c r="J24" s="58"/>
      <c r="K24" s="58">
        <f>ROUND(I24*J24,2)</f>
        <v>0</v>
      </c>
      <c r="L24" s="59">
        <v>0.22</v>
      </c>
      <c r="M24" s="58">
        <f>ROUND(K24*L24,2)</f>
        <v>0</v>
      </c>
      <c r="N24" s="58">
        <f>M24+K24</f>
        <v>0</v>
      </c>
      <c r="O24" s="60">
        <v>46374</v>
      </c>
      <c r="P24" s="60">
        <v>47104</v>
      </c>
      <c r="Q24" s="60" t="s">
        <v>57</v>
      </c>
      <c r="R24" s="77" t="s">
        <v>25</v>
      </c>
      <c r="S24" s="60" t="s">
        <v>48</v>
      </c>
      <c r="T24" s="60" t="s">
        <v>35</v>
      </c>
      <c r="U24" s="58" t="s">
        <v>36</v>
      </c>
      <c r="V24" s="63" t="str">
        <f>CONCATENATE(T24,", ",U24)</f>
        <v>ОПБ, Этап 1 (4 кв 2026 г.)</v>
      </c>
    </row>
    <row r="25" spans="1:22" s="41" customFormat="1" ht="12.75" customHeight="1" x14ac:dyDescent="0.25">
      <c r="A25" s="33" t="s">
        <v>58</v>
      </c>
      <c r="B25" s="34"/>
      <c r="C25" s="34"/>
      <c r="D25" s="35"/>
      <c r="E25" s="34"/>
      <c r="F25" s="35"/>
      <c r="G25" s="36"/>
      <c r="H25" s="34"/>
      <c r="I25" s="34"/>
      <c r="J25" s="37"/>
      <c r="K25" s="37"/>
      <c r="L25" s="38"/>
      <c r="M25" s="37"/>
      <c r="N25" s="37"/>
      <c r="O25" s="39"/>
      <c r="P25" s="39"/>
      <c r="Q25" s="36"/>
      <c r="R25" s="36"/>
      <c r="S25" s="40"/>
      <c r="T25" s="40"/>
      <c r="U25" s="40"/>
      <c r="V25" s="40"/>
    </row>
    <row r="26" spans="1:22" s="41" customFormat="1" ht="12.75" customHeight="1" x14ac:dyDescent="0.25">
      <c r="A26" s="42"/>
      <c r="B26" s="43" t="s">
        <v>59</v>
      </c>
      <c r="C26" s="43"/>
      <c r="D26" s="44"/>
      <c r="E26" s="43"/>
      <c r="F26" s="44"/>
      <c r="G26" s="45"/>
      <c r="H26" s="43"/>
      <c r="I26" s="43"/>
      <c r="J26" s="46"/>
      <c r="K26" s="46"/>
      <c r="L26" s="47"/>
      <c r="M26" s="46"/>
      <c r="N26" s="46"/>
      <c r="O26" s="48"/>
      <c r="P26" s="48"/>
      <c r="Q26" s="45"/>
      <c r="R26" s="45"/>
      <c r="S26" s="49"/>
      <c r="T26" s="49"/>
      <c r="U26" s="49"/>
      <c r="V26" s="49"/>
    </row>
    <row r="27" spans="1:22" ht="45.75" customHeight="1" x14ac:dyDescent="0.25">
      <c r="A27" s="78">
        <f>A24+1</f>
        <v>10</v>
      </c>
      <c r="B27" s="73" t="s">
        <v>25</v>
      </c>
      <c r="C27" s="73" t="s">
        <v>60</v>
      </c>
      <c r="D27" s="53" t="s">
        <v>27</v>
      </c>
      <c r="E27" s="73" t="s">
        <v>61</v>
      </c>
      <c r="F27" s="68" t="s">
        <v>62</v>
      </c>
      <c r="G27" s="78"/>
      <c r="H27" s="78" t="s">
        <v>30</v>
      </c>
      <c r="I27" s="79">
        <v>2</v>
      </c>
      <c r="J27" s="58"/>
      <c r="K27" s="58">
        <f t="shared" ref="K27:K32" si="3">ROUND(I27*J27,2)</f>
        <v>0</v>
      </c>
      <c r="L27" s="59" t="s">
        <v>31</v>
      </c>
      <c r="M27" s="58">
        <v>0</v>
      </c>
      <c r="N27" s="58">
        <f t="shared" ref="N27:N32" si="4">M27+K27</f>
        <v>0</v>
      </c>
      <c r="O27" s="74">
        <v>46379</v>
      </c>
      <c r="P27" s="74">
        <v>46743</v>
      </c>
      <c r="Q27" s="74" t="s">
        <v>32</v>
      </c>
      <c r="R27" s="80" t="s">
        <v>25</v>
      </c>
      <c r="S27" s="60" t="s">
        <v>34</v>
      </c>
      <c r="T27" s="60" t="s">
        <v>35</v>
      </c>
      <c r="U27" s="58" t="s">
        <v>36</v>
      </c>
      <c r="V27" s="63" t="str">
        <f t="shared" ref="V27:V32" si="5">CONCATENATE(T27,", ",U27)</f>
        <v>ОПБ, Этап 1 (4 кв 2026 г.)</v>
      </c>
    </row>
    <row r="28" spans="1:22" ht="38.25" customHeight="1" x14ac:dyDescent="0.25">
      <c r="A28" s="55">
        <f>A27+1</f>
        <v>11</v>
      </c>
      <c r="B28" s="72" t="s">
        <v>25</v>
      </c>
      <c r="C28" s="73" t="s">
        <v>63</v>
      </c>
      <c r="D28" s="68" t="s">
        <v>27</v>
      </c>
      <c r="E28" s="72" t="s">
        <v>64</v>
      </c>
      <c r="F28" s="68" t="s">
        <v>62</v>
      </c>
      <c r="G28" s="55"/>
      <c r="H28" s="55" t="s">
        <v>30</v>
      </c>
      <c r="I28" s="76">
        <v>1</v>
      </c>
      <c r="J28" s="58"/>
      <c r="K28" s="58">
        <f t="shared" si="3"/>
        <v>0</v>
      </c>
      <c r="L28" s="59" t="s">
        <v>31</v>
      </c>
      <c r="M28" s="58">
        <v>0</v>
      </c>
      <c r="N28" s="58">
        <f t="shared" si="4"/>
        <v>0</v>
      </c>
      <c r="O28" s="74">
        <v>46370</v>
      </c>
      <c r="P28" s="74">
        <v>46734</v>
      </c>
      <c r="Q28" s="60" t="s">
        <v>32</v>
      </c>
      <c r="R28" s="71" t="s">
        <v>25</v>
      </c>
      <c r="S28" s="60" t="s">
        <v>34</v>
      </c>
      <c r="T28" s="60" t="s">
        <v>35</v>
      </c>
      <c r="U28" s="58" t="s">
        <v>36</v>
      </c>
      <c r="V28" s="63" t="str">
        <f t="shared" si="5"/>
        <v>ОПБ, Этап 1 (4 кв 2026 г.)</v>
      </c>
    </row>
    <row r="29" spans="1:22" ht="38.25" customHeight="1" x14ac:dyDescent="0.25">
      <c r="A29" s="55">
        <f>A28+1</f>
        <v>12</v>
      </c>
      <c r="B29" s="72" t="s">
        <v>25</v>
      </c>
      <c r="C29" s="73" t="s">
        <v>63</v>
      </c>
      <c r="D29" s="68" t="s">
        <v>27</v>
      </c>
      <c r="E29" s="72" t="s">
        <v>65</v>
      </c>
      <c r="F29" s="68" t="s">
        <v>62</v>
      </c>
      <c r="G29" s="55"/>
      <c r="H29" s="55" t="s">
        <v>30</v>
      </c>
      <c r="I29" s="76">
        <v>1</v>
      </c>
      <c r="J29" s="58"/>
      <c r="K29" s="58">
        <f t="shared" si="3"/>
        <v>0</v>
      </c>
      <c r="L29" s="59" t="s">
        <v>31</v>
      </c>
      <c r="M29" s="58">
        <v>0</v>
      </c>
      <c r="N29" s="58">
        <f t="shared" si="4"/>
        <v>0</v>
      </c>
      <c r="O29" s="74">
        <v>46370</v>
      </c>
      <c r="P29" s="74">
        <v>46734</v>
      </c>
      <c r="Q29" s="60" t="s">
        <v>32</v>
      </c>
      <c r="R29" s="71" t="s">
        <v>25</v>
      </c>
      <c r="S29" s="60" t="s">
        <v>34</v>
      </c>
      <c r="T29" s="60" t="s">
        <v>35</v>
      </c>
      <c r="U29" s="58" t="s">
        <v>36</v>
      </c>
      <c r="V29" s="63" t="str">
        <f t="shared" si="5"/>
        <v>ОПБ, Этап 1 (4 кв 2026 г.)</v>
      </c>
    </row>
    <row r="30" spans="1:22" ht="25.5" customHeight="1" x14ac:dyDescent="0.25">
      <c r="A30" s="55">
        <f>A29+1</f>
        <v>13</v>
      </c>
      <c r="B30" s="72" t="s">
        <v>25</v>
      </c>
      <c r="C30" s="73" t="s">
        <v>66</v>
      </c>
      <c r="D30" s="68" t="s">
        <v>27</v>
      </c>
      <c r="E30" s="72" t="s">
        <v>67</v>
      </c>
      <c r="F30" s="68" t="s">
        <v>29</v>
      </c>
      <c r="G30" s="55"/>
      <c r="H30" s="55" t="s">
        <v>30</v>
      </c>
      <c r="I30" s="76">
        <v>301</v>
      </c>
      <c r="J30" s="58"/>
      <c r="K30" s="58">
        <f t="shared" si="3"/>
        <v>0</v>
      </c>
      <c r="L30" s="59" t="s">
        <v>31</v>
      </c>
      <c r="M30" s="58">
        <v>0</v>
      </c>
      <c r="N30" s="58">
        <f t="shared" si="4"/>
        <v>0</v>
      </c>
      <c r="O30" s="60">
        <v>46388</v>
      </c>
      <c r="P30" s="60">
        <v>46752</v>
      </c>
      <c r="Q30" s="60" t="s">
        <v>32</v>
      </c>
      <c r="R30" s="71" t="s">
        <v>68</v>
      </c>
      <c r="S30" s="60" t="s">
        <v>34</v>
      </c>
      <c r="T30" s="60" t="s">
        <v>35</v>
      </c>
      <c r="U30" s="58" t="s">
        <v>36</v>
      </c>
      <c r="V30" s="63" t="str">
        <f t="shared" si="5"/>
        <v>ОПБ, Этап 1 (4 кв 2026 г.)</v>
      </c>
    </row>
    <row r="31" spans="1:22" ht="38.25" customHeight="1" x14ac:dyDescent="0.25">
      <c r="A31" s="55">
        <f>A30+1</f>
        <v>14</v>
      </c>
      <c r="B31" s="72" t="s">
        <v>25</v>
      </c>
      <c r="C31" s="73" t="s">
        <v>69</v>
      </c>
      <c r="D31" s="68" t="s">
        <v>27</v>
      </c>
      <c r="E31" s="73" t="s">
        <v>70</v>
      </c>
      <c r="F31" s="68" t="s">
        <v>62</v>
      </c>
      <c r="G31" s="55"/>
      <c r="H31" s="55" t="s">
        <v>30</v>
      </c>
      <c r="I31" s="76">
        <v>1</v>
      </c>
      <c r="J31" s="58"/>
      <c r="K31" s="58">
        <f t="shared" si="3"/>
        <v>0</v>
      </c>
      <c r="L31" s="59" t="s">
        <v>31</v>
      </c>
      <c r="M31" s="58">
        <v>0</v>
      </c>
      <c r="N31" s="58">
        <f t="shared" si="4"/>
        <v>0</v>
      </c>
      <c r="O31" s="74">
        <v>46373</v>
      </c>
      <c r="P31" s="74">
        <v>46737</v>
      </c>
      <c r="Q31" s="60" t="s">
        <v>32</v>
      </c>
      <c r="R31" s="71" t="s">
        <v>25</v>
      </c>
      <c r="S31" s="60" t="s">
        <v>34</v>
      </c>
      <c r="T31" s="60" t="s">
        <v>35</v>
      </c>
      <c r="U31" s="58" t="s">
        <v>36</v>
      </c>
      <c r="V31" s="63" t="str">
        <f t="shared" si="5"/>
        <v>ОПБ, Этап 1 (4 кв 2026 г.)</v>
      </c>
    </row>
    <row r="32" spans="1:22" s="75" customFormat="1" ht="38.25" customHeight="1" x14ac:dyDescent="0.25">
      <c r="A32" s="81">
        <f>A31+1</f>
        <v>15</v>
      </c>
      <c r="B32" s="72" t="s">
        <v>25</v>
      </c>
      <c r="C32" s="72" t="s">
        <v>71</v>
      </c>
      <c r="D32" s="53" t="s">
        <v>27</v>
      </c>
      <c r="E32" s="72" t="s">
        <v>72</v>
      </c>
      <c r="F32" s="68" t="s">
        <v>62</v>
      </c>
      <c r="G32" s="55"/>
      <c r="H32" s="55" t="s">
        <v>30</v>
      </c>
      <c r="I32" s="76">
        <v>2</v>
      </c>
      <c r="J32" s="58"/>
      <c r="K32" s="58">
        <f t="shared" si="3"/>
        <v>0</v>
      </c>
      <c r="L32" s="59" t="s">
        <v>31</v>
      </c>
      <c r="M32" s="58">
        <v>0</v>
      </c>
      <c r="N32" s="58">
        <f t="shared" si="4"/>
        <v>0</v>
      </c>
      <c r="O32" s="60">
        <v>46379</v>
      </c>
      <c r="P32" s="60">
        <v>46743</v>
      </c>
      <c r="Q32" s="60" t="s">
        <v>32</v>
      </c>
      <c r="R32" s="71" t="s">
        <v>73</v>
      </c>
      <c r="S32" s="60" t="s">
        <v>34</v>
      </c>
      <c r="T32" s="60" t="s">
        <v>35</v>
      </c>
      <c r="U32" s="58" t="s">
        <v>36</v>
      </c>
      <c r="V32" s="63" t="str">
        <f t="shared" si="5"/>
        <v>ОПБ, Этап 1 (4 кв 2026 г.)</v>
      </c>
    </row>
    <row r="33" spans="1:22" s="41" customFormat="1" ht="12.75" customHeight="1" x14ac:dyDescent="0.25">
      <c r="A33" s="33" t="s">
        <v>74</v>
      </c>
      <c r="B33" s="34"/>
      <c r="C33" s="34"/>
      <c r="D33" s="35"/>
      <c r="E33" s="34"/>
      <c r="F33" s="35"/>
      <c r="G33" s="36"/>
      <c r="H33" s="34"/>
      <c r="I33" s="34"/>
      <c r="J33" s="37"/>
      <c r="K33" s="37"/>
      <c r="L33" s="38"/>
      <c r="M33" s="37"/>
      <c r="N33" s="37"/>
      <c r="O33" s="39"/>
      <c r="P33" s="39"/>
      <c r="Q33" s="36"/>
      <c r="R33" s="36"/>
      <c r="S33" s="40"/>
      <c r="T33" s="40"/>
      <c r="U33" s="40"/>
      <c r="V33" s="40"/>
    </row>
    <row r="34" spans="1:22" s="41" customFormat="1" ht="12.75" customHeight="1" x14ac:dyDescent="0.25">
      <c r="A34" s="42"/>
      <c r="B34" s="43" t="s">
        <v>50</v>
      </c>
      <c r="C34" s="43"/>
      <c r="D34" s="44"/>
      <c r="E34" s="43"/>
      <c r="F34" s="44"/>
      <c r="G34" s="45"/>
      <c r="H34" s="43"/>
      <c r="I34" s="43"/>
      <c r="J34" s="46"/>
      <c r="K34" s="46"/>
      <c r="L34" s="47"/>
      <c r="M34" s="46"/>
      <c r="N34" s="46"/>
      <c r="O34" s="48"/>
      <c r="P34" s="48"/>
      <c r="Q34" s="45"/>
      <c r="R34" s="45"/>
      <c r="S34" s="49"/>
      <c r="T34" s="49"/>
      <c r="U34" s="49"/>
      <c r="V34" s="49"/>
    </row>
    <row r="35" spans="1:22" s="75" customFormat="1" ht="76.5" customHeight="1" x14ac:dyDescent="0.25">
      <c r="A35" s="55">
        <f>A32+1</f>
        <v>16</v>
      </c>
      <c r="B35" s="73" t="s">
        <v>75</v>
      </c>
      <c r="C35" s="73" t="s">
        <v>76</v>
      </c>
      <c r="D35" s="53" t="s">
        <v>27</v>
      </c>
      <c r="E35" s="73" t="s">
        <v>77</v>
      </c>
      <c r="F35" s="73" t="s">
        <v>46</v>
      </c>
      <c r="G35" s="55"/>
      <c r="H35" s="55" t="s">
        <v>30</v>
      </c>
      <c r="I35" s="76">
        <v>76</v>
      </c>
      <c r="J35" s="58"/>
      <c r="K35" s="82">
        <f t="shared" ref="K35:K41" si="6">ROUND(I35*J35,2)</f>
        <v>0</v>
      </c>
      <c r="L35" s="59">
        <v>0.22</v>
      </c>
      <c r="M35" s="82">
        <f t="shared" ref="M35:M41" si="7">ROUND(K35*L35,2)</f>
        <v>0</v>
      </c>
      <c r="N35" s="82">
        <f t="shared" ref="N35:N41" si="8">M35+K35</f>
        <v>0</v>
      </c>
      <c r="O35" s="74">
        <v>46372</v>
      </c>
      <c r="P35" s="74">
        <v>46736</v>
      </c>
      <c r="Q35" s="61" t="s">
        <v>32</v>
      </c>
      <c r="R35" s="71" t="s">
        <v>78</v>
      </c>
      <c r="S35" s="60" t="s">
        <v>48</v>
      </c>
      <c r="T35" s="60" t="s">
        <v>35</v>
      </c>
      <c r="U35" s="58" t="s">
        <v>36</v>
      </c>
      <c r="V35" s="63" t="str">
        <f t="shared" ref="V35:V41" si="9">CONCATENATE(T35,", ",U35)</f>
        <v>ОПБ, Этап 1 (4 кв 2026 г.)</v>
      </c>
    </row>
    <row r="36" spans="1:22" s="75" customFormat="1" ht="76.5" customHeight="1" x14ac:dyDescent="0.25">
      <c r="A36" s="55">
        <f t="shared" ref="A36:A41" si="10">A35+1</f>
        <v>17</v>
      </c>
      <c r="B36" s="73" t="s">
        <v>75</v>
      </c>
      <c r="C36" s="73" t="s">
        <v>76</v>
      </c>
      <c r="D36" s="53" t="s">
        <v>27</v>
      </c>
      <c r="E36" s="73" t="s">
        <v>77</v>
      </c>
      <c r="F36" s="73" t="s">
        <v>46</v>
      </c>
      <c r="G36" s="55"/>
      <c r="H36" s="55" t="s">
        <v>30</v>
      </c>
      <c r="I36" s="76">
        <v>40</v>
      </c>
      <c r="J36" s="58"/>
      <c r="K36" s="82">
        <f t="shared" si="6"/>
        <v>0</v>
      </c>
      <c r="L36" s="59">
        <v>0.22</v>
      </c>
      <c r="M36" s="82">
        <f t="shared" si="7"/>
        <v>0</v>
      </c>
      <c r="N36" s="82">
        <f t="shared" si="8"/>
        <v>0</v>
      </c>
      <c r="O36" s="74">
        <v>46372</v>
      </c>
      <c r="P36" s="74">
        <v>46736</v>
      </c>
      <c r="Q36" s="61" t="s">
        <v>32</v>
      </c>
      <c r="R36" s="71" t="s">
        <v>79</v>
      </c>
      <c r="S36" s="60" t="s">
        <v>48</v>
      </c>
      <c r="T36" s="60" t="s">
        <v>35</v>
      </c>
      <c r="U36" s="58" t="s">
        <v>36</v>
      </c>
      <c r="V36" s="63" t="str">
        <f t="shared" si="9"/>
        <v>ОПБ, Этап 1 (4 кв 2026 г.)</v>
      </c>
    </row>
    <row r="37" spans="1:22" s="75" customFormat="1" ht="63.75" customHeight="1" x14ac:dyDescent="0.25">
      <c r="A37" s="55">
        <f t="shared" si="10"/>
        <v>18</v>
      </c>
      <c r="B37" s="73" t="s">
        <v>80</v>
      </c>
      <c r="C37" s="73" t="s">
        <v>76</v>
      </c>
      <c r="D37" s="53" t="s">
        <v>27</v>
      </c>
      <c r="E37" s="73" t="s">
        <v>81</v>
      </c>
      <c r="F37" s="73" t="s">
        <v>46</v>
      </c>
      <c r="G37" s="55"/>
      <c r="H37" s="55" t="s">
        <v>30</v>
      </c>
      <c r="I37" s="76">
        <v>85</v>
      </c>
      <c r="J37" s="58"/>
      <c r="K37" s="82">
        <f t="shared" si="6"/>
        <v>0</v>
      </c>
      <c r="L37" s="59">
        <v>0.22</v>
      </c>
      <c r="M37" s="82">
        <f t="shared" si="7"/>
        <v>0</v>
      </c>
      <c r="N37" s="82">
        <f t="shared" si="8"/>
        <v>0</v>
      </c>
      <c r="O37" s="74">
        <v>46372</v>
      </c>
      <c r="P37" s="74">
        <v>46736</v>
      </c>
      <c r="Q37" s="61" t="s">
        <v>32</v>
      </c>
      <c r="R37" s="71" t="s">
        <v>82</v>
      </c>
      <c r="S37" s="60" t="s">
        <v>48</v>
      </c>
      <c r="T37" s="60" t="s">
        <v>35</v>
      </c>
      <c r="U37" s="58" t="s">
        <v>36</v>
      </c>
      <c r="V37" s="63" t="str">
        <f t="shared" si="9"/>
        <v>ОПБ, Этап 1 (4 кв 2026 г.)</v>
      </c>
    </row>
    <row r="38" spans="1:22" s="75" customFormat="1" ht="76.5" customHeight="1" x14ac:dyDescent="0.25">
      <c r="A38" s="55">
        <f t="shared" si="10"/>
        <v>19</v>
      </c>
      <c r="B38" s="73" t="s">
        <v>75</v>
      </c>
      <c r="C38" s="73" t="s">
        <v>76</v>
      </c>
      <c r="D38" s="53" t="s">
        <v>27</v>
      </c>
      <c r="E38" s="73" t="s">
        <v>77</v>
      </c>
      <c r="F38" s="73" t="s">
        <v>46</v>
      </c>
      <c r="G38" s="55"/>
      <c r="H38" s="55" t="s">
        <v>30</v>
      </c>
      <c r="I38" s="76">
        <v>24</v>
      </c>
      <c r="J38" s="58"/>
      <c r="K38" s="58">
        <f t="shared" si="6"/>
        <v>0</v>
      </c>
      <c r="L38" s="59">
        <v>0.22</v>
      </c>
      <c r="M38" s="58">
        <f t="shared" si="7"/>
        <v>0</v>
      </c>
      <c r="N38" s="58">
        <f t="shared" si="8"/>
        <v>0</v>
      </c>
      <c r="O38" s="55" t="s">
        <v>83</v>
      </c>
      <c r="P38" s="60" t="s">
        <v>25</v>
      </c>
      <c r="Q38" s="61" t="s">
        <v>32</v>
      </c>
      <c r="R38" s="71" t="s">
        <v>25</v>
      </c>
      <c r="S38" s="60" t="s">
        <v>48</v>
      </c>
      <c r="T38" s="60" t="s">
        <v>35</v>
      </c>
      <c r="U38" s="58" t="s">
        <v>36</v>
      </c>
      <c r="V38" s="63" t="str">
        <f t="shared" si="9"/>
        <v>ОПБ, Этап 1 (4 кв 2026 г.)</v>
      </c>
    </row>
    <row r="39" spans="1:22" s="75" customFormat="1" ht="76.5" customHeight="1" x14ac:dyDescent="0.25">
      <c r="A39" s="55">
        <f t="shared" si="10"/>
        <v>20</v>
      </c>
      <c r="B39" s="73" t="s">
        <v>75</v>
      </c>
      <c r="C39" s="73" t="s">
        <v>76</v>
      </c>
      <c r="D39" s="53" t="s">
        <v>27</v>
      </c>
      <c r="E39" s="73" t="s">
        <v>77</v>
      </c>
      <c r="F39" s="73" t="s">
        <v>46</v>
      </c>
      <c r="G39" s="55"/>
      <c r="H39" s="55" t="s">
        <v>30</v>
      </c>
      <c r="I39" s="76">
        <v>19</v>
      </c>
      <c r="J39" s="58"/>
      <c r="K39" s="58">
        <f t="shared" si="6"/>
        <v>0</v>
      </c>
      <c r="L39" s="59">
        <v>0.22</v>
      </c>
      <c r="M39" s="82">
        <f t="shared" si="7"/>
        <v>0</v>
      </c>
      <c r="N39" s="82">
        <f t="shared" si="8"/>
        <v>0</v>
      </c>
      <c r="O39" s="74">
        <v>46365</v>
      </c>
      <c r="P39" s="60">
        <v>46729</v>
      </c>
      <c r="Q39" s="61" t="s">
        <v>32</v>
      </c>
      <c r="R39" s="71" t="s">
        <v>84</v>
      </c>
      <c r="S39" s="60" t="s">
        <v>48</v>
      </c>
      <c r="T39" s="60" t="s">
        <v>35</v>
      </c>
      <c r="U39" s="58" t="s">
        <v>36</v>
      </c>
      <c r="V39" s="63" t="str">
        <f t="shared" si="9"/>
        <v>ОПБ, Этап 1 (4 кв 2026 г.)</v>
      </c>
    </row>
    <row r="40" spans="1:22" s="75" customFormat="1" ht="63.75" customHeight="1" x14ac:dyDescent="0.25">
      <c r="A40" s="55">
        <f t="shared" si="10"/>
        <v>21</v>
      </c>
      <c r="B40" s="73" t="s">
        <v>80</v>
      </c>
      <c r="C40" s="73" t="s">
        <v>76</v>
      </c>
      <c r="D40" s="53" t="s">
        <v>27</v>
      </c>
      <c r="E40" s="73" t="s">
        <v>81</v>
      </c>
      <c r="F40" s="73" t="s">
        <v>46</v>
      </c>
      <c r="G40" s="55"/>
      <c r="H40" s="55" t="s">
        <v>30</v>
      </c>
      <c r="I40" s="76">
        <v>165</v>
      </c>
      <c r="J40" s="58"/>
      <c r="K40" s="58">
        <f t="shared" si="6"/>
        <v>0</v>
      </c>
      <c r="L40" s="59">
        <v>0.22</v>
      </c>
      <c r="M40" s="82">
        <f t="shared" si="7"/>
        <v>0</v>
      </c>
      <c r="N40" s="82">
        <f t="shared" si="8"/>
        <v>0</v>
      </c>
      <c r="O40" s="74">
        <v>46365</v>
      </c>
      <c r="P40" s="60">
        <v>46729</v>
      </c>
      <c r="Q40" s="61" t="s">
        <v>32</v>
      </c>
      <c r="R40" s="71" t="s">
        <v>85</v>
      </c>
      <c r="S40" s="60" t="s">
        <v>48</v>
      </c>
      <c r="T40" s="60" t="s">
        <v>35</v>
      </c>
      <c r="U40" s="58" t="s">
        <v>36</v>
      </c>
      <c r="V40" s="63" t="str">
        <f t="shared" si="9"/>
        <v>ОПБ, Этап 1 (4 кв 2026 г.)</v>
      </c>
    </row>
    <row r="41" spans="1:22" s="75" customFormat="1" ht="63.75" customHeight="1" x14ac:dyDescent="0.25">
      <c r="A41" s="55">
        <f t="shared" si="10"/>
        <v>22</v>
      </c>
      <c r="B41" s="73" t="s">
        <v>86</v>
      </c>
      <c r="C41" s="73" t="s">
        <v>76</v>
      </c>
      <c r="D41" s="53" t="s">
        <v>27</v>
      </c>
      <c r="E41" s="73" t="s">
        <v>87</v>
      </c>
      <c r="F41" s="73" t="s">
        <v>46</v>
      </c>
      <c r="G41" s="55"/>
      <c r="H41" s="55" t="s">
        <v>30</v>
      </c>
      <c r="I41" s="76">
        <v>2</v>
      </c>
      <c r="J41" s="58"/>
      <c r="K41" s="58">
        <f t="shared" si="6"/>
        <v>0</v>
      </c>
      <c r="L41" s="59">
        <v>0.22</v>
      </c>
      <c r="M41" s="82">
        <f t="shared" si="7"/>
        <v>0</v>
      </c>
      <c r="N41" s="82">
        <f t="shared" si="8"/>
        <v>0</v>
      </c>
      <c r="O41" s="55" t="s">
        <v>83</v>
      </c>
      <c r="P41" s="60" t="s">
        <v>25</v>
      </c>
      <c r="Q41" s="60" t="s">
        <v>32</v>
      </c>
      <c r="R41" s="71" t="s">
        <v>25</v>
      </c>
      <c r="S41" s="60" t="s">
        <v>48</v>
      </c>
      <c r="T41" s="60" t="s">
        <v>35</v>
      </c>
      <c r="U41" s="58" t="s">
        <v>36</v>
      </c>
      <c r="V41" s="63" t="str">
        <f t="shared" si="9"/>
        <v>ОПБ, Этап 1 (4 кв 2026 г.)</v>
      </c>
    </row>
    <row r="42" spans="1:22" s="41" customFormat="1" ht="12.75" customHeight="1" x14ac:dyDescent="0.25">
      <c r="A42" s="42"/>
      <c r="B42" s="43" t="s">
        <v>88</v>
      </c>
      <c r="C42" s="43"/>
      <c r="D42" s="44"/>
      <c r="E42" s="43"/>
      <c r="F42" s="44"/>
      <c r="G42" s="45"/>
      <c r="H42" s="43"/>
      <c r="I42" s="43"/>
      <c r="J42" s="46"/>
      <c r="K42" s="46"/>
      <c r="L42" s="47"/>
      <c r="M42" s="46"/>
      <c r="N42" s="46"/>
      <c r="O42" s="48"/>
      <c r="P42" s="48"/>
      <c r="Q42" s="45"/>
      <c r="R42" s="45"/>
      <c r="S42" s="49"/>
      <c r="T42" s="49"/>
      <c r="U42" s="49"/>
      <c r="V42" s="49"/>
    </row>
    <row r="43" spans="1:22" s="75" customFormat="1" ht="94.5" customHeight="1" x14ac:dyDescent="0.25">
      <c r="A43" s="81">
        <f>A41+1</f>
        <v>23</v>
      </c>
      <c r="B43" s="73" t="s">
        <v>89</v>
      </c>
      <c r="C43" s="73" t="s">
        <v>76</v>
      </c>
      <c r="D43" s="53" t="s">
        <v>27</v>
      </c>
      <c r="E43" s="73" t="s">
        <v>90</v>
      </c>
      <c r="F43" s="73" t="s">
        <v>46</v>
      </c>
      <c r="G43" s="55"/>
      <c r="H43" s="55" t="s">
        <v>30</v>
      </c>
      <c r="I43" s="76">
        <v>1</v>
      </c>
      <c r="J43" s="58"/>
      <c r="K43" s="58">
        <f>ROUND(I43*J43,2)</f>
        <v>0</v>
      </c>
      <c r="L43" s="59">
        <v>0.22</v>
      </c>
      <c r="M43" s="58">
        <f>ROUND(K43*L43,2)</f>
        <v>0</v>
      </c>
      <c r="N43" s="58">
        <f>M43+K43</f>
        <v>0</v>
      </c>
      <c r="O43" s="55" t="s">
        <v>83</v>
      </c>
      <c r="P43" s="60" t="s">
        <v>25</v>
      </c>
      <c r="Q43" s="61" t="s">
        <v>32</v>
      </c>
      <c r="R43" s="71" t="s">
        <v>25</v>
      </c>
      <c r="S43" s="60" t="s">
        <v>48</v>
      </c>
      <c r="T43" s="60" t="s">
        <v>35</v>
      </c>
      <c r="U43" s="58" t="s">
        <v>36</v>
      </c>
      <c r="V43" s="63" t="str">
        <f>CONCATENATE(T43,", ",U43)</f>
        <v>ОПБ, Этап 1 (4 кв 2026 г.)</v>
      </c>
    </row>
    <row r="44" spans="1:22" s="41" customFormat="1" ht="12.75" customHeight="1" x14ac:dyDescent="0.25">
      <c r="A44" s="42"/>
      <c r="B44" s="83" t="s">
        <v>91</v>
      </c>
      <c r="C44" s="83"/>
      <c r="D44" s="44"/>
      <c r="E44" s="83"/>
      <c r="F44" s="44"/>
      <c r="G44" s="45"/>
      <c r="H44" s="43"/>
      <c r="I44" s="43"/>
      <c r="J44" s="46"/>
      <c r="K44" s="46"/>
      <c r="L44" s="47"/>
      <c r="M44" s="46"/>
      <c r="N44" s="46"/>
      <c r="O44" s="48"/>
      <c r="P44" s="48"/>
      <c r="Q44" s="45"/>
      <c r="R44" s="45"/>
      <c r="S44" s="49"/>
      <c r="T44" s="49"/>
      <c r="U44" s="49"/>
      <c r="V44" s="49"/>
    </row>
    <row r="45" spans="1:22" s="75" customFormat="1" ht="94.5" customHeight="1" x14ac:dyDescent="0.25">
      <c r="A45" s="81">
        <f>A43+1</f>
        <v>24</v>
      </c>
      <c r="B45" s="73" t="s">
        <v>75</v>
      </c>
      <c r="C45" s="73" t="s">
        <v>76</v>
      </c>
      <c r="D45" s="53" t="s">
        <v>27</v>
      </c>
      <c r="E45" s="73" t="s">
        <v>77</v>
      </c>
      <c r="F45" s="73" t="s">
        <v>46</v>
      </c>
      <c r="G45" s="55"/>
      <c r="H45" s="55" t="s">
        <v>30</v>
      </c>
      <c r="I45" s="76">
        <v>2</v>
      </c>
      <c r="J45" s="58"/>
      <c r="K45" s="82">
        <f>ROUND(I45*J45,2)</f>
        <v>0</v>
      </c>
      <c r="L45" s="59">
        <v>0.22</v>
      </c>
      <c r="M45" s="82">
        <f>ROUND(K45*L45,2)</f>
        <v>0</v>
      </c>
      <c r="N45" s="82">
        <f>M45+K45</f>
        <v>0</v>
      </c>
      <c r="O45" s="74">
        <v>46348</v>
      </c>
      <c r="P45" s="74">
        <v>46712</v>
      </c>
      <c r="Q45" s="61" t="s">
        <v>32</v>
      </c>
      <c r="R45" s="71" t="s">
        <v>92</v>
      </c>
      <c r="S45" s="60" t="s">
        <v>48</v>
      </c>
      <c r="T45" s="60" t="s">
        <v>35</v>
      </c>
      <c r="U45" s="58" t="s">
        <v>36</v>
      </c>
      <c r="V45" s="63" t="str">
        <f>CONCATENATE(T45,", ",U45)</f>
        <v>ОПБ, Этап 1 (4 кв 2026 г.)</v>
      </c>
    </row>
    <row r="46" spans="1:22" s="41" customFormat="1" ht="12.75" customHeight="1" x14ac:dyDescent="0.25">
      <c r="A46" s="42"/>
      <c r="B46" s="43" t="s">
        <v>93</v>
      </c>
      <c r="C46" s="43"/>
      <c r="D46" s="44"/>
      <c r="E46" s="43"/>
      <c r="F46" s="44"/>
      <c r="G46" s="45"/>
      <c r="H46" s="43"/>
      <c r="I46" s="43"/>
      <c r="J46" s="46"/>
      <c r="K46" s="46"/>
      <c r="L46" s="47"/>
      <c r="M46" s="46"/>
      <c r="N46" s="46"/>
      <c r="O46" s="48"/>
      <c r="P46" s="48"/>
      <c r="Q46" s="45"/>
      <c r="R46" s="45"/>
      <c r="S46" s="49"/>
      <c r="T46" s="49"/>
      <c r="U46" s="49"/>
      <c r="V46" s="49"/>
    </row>
    <row r="47" spans="1:22" s="75" customFormat="1" ht="95.25" customHeight="1" x14ac:dyDescent="0.25">
      <c r="A47" s="81">
        <f>A45+1</f>
        <v>25</v>
      </c>
      <c r="B47" s="73" t="s">
        <v>94</v>
      </c>
      <c r="C47" s="73" t="s">
        <v>76</v>
      </c>
      <c r="D47" s="68" t="s">
        <v>27</v>
      </c>
      <c r="E47" s="73" t="s">
        <v>95</v>
      </c>
      <c r="F47" s="68" t="s">
        <v>29</v>
      </c>
      <c r="G47" s="55"/>
      <c r="H47" s="55" t="s">
        <v>30</v>
      </c>
      <c r="I47" s="76">
        <v>1</v>
      </c>
      <c r="J47" s="58"/>
      <c r="K47" s="58">
        <f>ROUND(I47*J47,2)</f>
        <v>0</v>
      </c>
      <c r="L47" s="59" t="s">
        <v>31</v>
      </c>
      <c r="M47" s="58">
        <v>0</v>
      </c>
      <c r="N47" s="58">
        <f>M47+K47</f>
        <v>0</v>
      </c>
      <c r="O47" s="55" t="s">
        <v>83</v>
      </c>
      <c r="P47" s="60" t="s">
        <v>25</v>
      </c>
      <c r="Q47" s="60" t="s">
        <v>96</v>
      </c>
      <c r="R47" s="71" t="s">
        <v>25</v>
      </c>
      <c r="S47" s="60" t="s">
        <v>97</v>
      </c>
      <c r="T47" s="60" t="s">
        <v>35</v>
      </c>
      <c r="U47" s="58" t="s">
        <v>36</v>
      </c>
      <c r="V47" s="63" t="str">
        <f>CONCATENATE(T47,", ",U47)</f>
        <v>ОПБ, Этап 1 (4 кв 2026 г.)</v>
      </c>
    </row>
    <row r="48" spans="1:22" s="75" customFormat="1" ht="93" customHeight="1" x14ac:dyDescent="0.25">
      <c r="A48" s="55">
        <f>A47+1</f>
        <v>26</v>
      </c>
      <c r="B48" s="73" t="s">
        <v>98</v>
      </c>
      <c r="C48" s="73" t="s">
        <v>76</v>
      </c>
      <c r="D48" s="53" t="s">
        <v>27</v>
      </c>
      <c r="E48" s="73" t="s">
        <v>99</v>
      </c>
      <c r="F48" s="73" t="s">
        <v>46</v>
      </c>
      <c r="G48" s="55"/>
      <c r="H48" s="55" t="s">
        <v>30</v>
      </c>
      <c r="I48" s="76">
        <v>1</v>
      </c>
      <c r="J48" s="58"/>
      <c r="K48" s="58">
        <f>ROUND(I48*J48,2)</f>
        <v>0</v>
      </c>
      <c r="L48" s="59">
        <v>0.22</v>
      </c>
      <c r="M48" s="58">
        <f>ROUND(K48*L48,2)</f>
        <v>0</v>
      </c>
      <c r="N48" s="58">
        <f>M48+K48</f>
        <v>0</v>
      </c>
      <c r="O48" s="55" t="s">
        <v>83</v>
      </c>
      <c r="P48" s="60" t="s">
        <v>25</v>
      </c>
      <c r="Q48" s="61" t="s">
        <v>32</v>
      </c>
      <c r="R48" s="71" t="s">
        <v>25</v>
      </c>
      <c r="S48" s="60" t="s">
        <v>48</v>
      </c>
      <c r="T48" s="60" t="s">
        <v>35</v>
      </c>
      <c r="U48" s="58" t="s">
        <v>36</v>
      </c>
      <c r="V48" s="63" t="str">
        <f>CONCATENATE(T48,", ",U48)</f>
        <v>ОПБ, Этап 1 (4 кв 2026 г.)</v>
      </c>
    </row>
    <row r="49" spans="1:22" s="41" customFormat="1" ht="12.75" customHeight="1" x14ac:dyDescent="0.25">
      <c r="A49" s="42"/>
      <c r="B49" s="43" t="s">
        <v>100</v>
      </c>
      <c r="C49" s="43"/>
      <c r="D49" s="44"/>
      <c r="E49" s="43"/>
      <c r="F49" s="44"/>
      <c r="G49" s="45"/>
      <c r="H49" s="43"/>
      <c r="I49" s="43"/>
      <c r="J49" s="46"/>
      <c r="K49" s="46"/>
      <c r="L49" s="47"/>
      <c r="M49" s="46"/>
      <c r="N49" s="46"/>
      <c r="O49" s="48"/>
      <c r="P49" s="48"/>
      <c r="Q49" s="45"/>
      <c r="R49" s="45"/>
      <c r="S49" s="49"/>
      <c r="T49" s="49"/>
      <c r="U49" s="49"/>
      <c r="V49" s="49"/>
    </row>
    <row r="50" spans="1:22" s="75" customFormat="1" ht="94.5" customHeight="1" x14ac:dyDescent="0.25">
      <c r="A50" s="81">
        <f>A48+1</f>
        <v>27</v>
      </c>
      <c r="B50" s="73" t="s">
        <v>75</v>
      </c>
      <c r="C50" s="73" t="s">
        <v>76</v>
      </c>
      <c r="D50" s="53" t="s">
        <v>27</v>
      </c>
      <c r="E50" s="73" t="s">
        <v>77</v>
      </c>
      <c r="F50" s="73" t="s">
        <v>46</v>
      </c>
      <c r="G50" s="55"/>
      <c r="H50" s="55" t="s">
        <v>30</v>
      </c>
      <c r="I50" s="76">
        <v>3</v>
      </c>
      <c r="J50" s="58"/>
      <c r="K50" s="82">
        <f>ROUND(I50*J50,2)</f>
        <v>0</v>
      </c>
      <c r="L50" s="59">
        <v>0.22</v>
      </c>
      <c r="M50" s="82">
        <f>ROUND(K50*L50,2)</f>
        <v>0</v>
      </c>
      <c r="N50" s="82">
        <f>M50+K50</f>
        <v>0</v>
      </c>
      <c r="O50" s="74">
        <v>46348</v>
      </c>
      <c r="P50" s="74">
        <v>46712</v>
      </c>
      <c r="Q50" s="61" t="s">
        <v>32</v>
      </c>
      <c r="R50" s="71" t="s">
        <v>101</v>
      </c>
      <c r="S50" s="60" t="s">
        <v>48</v>
      </c>
      <c r="T50" s="60" t="s">
        <v>35</v>
      </c>
      <c r="U50" s="58" t="s">
        <v>36</v>
      </c>
      <c r="V50" s="63" t="str">
        <f>CONCATENATE(T50,", ",U50)</f>
        <v>ОПБ, Этап 1 (4 кв 2026 г.)</v>
      </c>
    </row>
    <row r="51" spans="1:22" s="41" customFormat="1" ht="12.75" customHeight="1" x14ac:dyDescent="0.25">
      <c r="A51" s="42"/>
      <c r="B51" s="83" t="s">
        <v>102</v>
      </c>
      <c r="C51" s="83"/>
      <c r="D51" s="44"/>
      <c r="E51" s="83"/>
      <c r="F51" s="44"/>
      <c r="G51" s="45"/>
      <c r="H51" s="43"/>
      <c r="I51" s="43"/>
      <c r="J51" s="46"/>
      <c r="K51" s="46"/>
      <c r="L51" s="47"/>
      <c r="M51" s="46"/>
      <c r="N51" s="46"/>
      <c r="O51" s="48"/>
      <c r="P51" s="48"/>
      <c r="Q51" s="45"/>
      <c r="R51" s="45"/>
      <c r="S51" s="49"/>
      <c r="T51" s="49"/>
      <c r="U51" s="49"/>
      <c r="V51" s="49"/>
    </row>
    <row r="52" spans="1:22" s="75" customFormat="1" ht="94.5" customHeight="1" x14ac:dyDescent="0.25">
      <c r="A52" s="81">
        <f>A50+1</f>
        <v>28</v>
      </c>
      <c r="B52" s="73" t="s">
        <v>75</v>
      </c>
      <c r="C52" s="73" t="s">
        <v>76</v>
      </c>
      <c r="D52" s="53" t="s">
        <v>27</v>
      </c>
      <c r="E52" s="73" t="s">
        <v>77</v>
      </c>
      <c r="F52" s="73" t="s">
        <v>46</v>
      </c>
      <c r="G52" s="55"/>
      <c r="H52" s="55" t="s">
        <v>30</v>
      </c>
      <c r="I52" s="76">
        <v>1</v>
      </c>
      <c r="J52" s="58"/>
      <c r="K52" s="82">
        <f>ROUND(I52*J52,2)</f>
        <v>0</v>
      </c>
      <c r="L52" s="59">
        <v>0.22</v>
      </c>
      <c r="M52" s="82">
        <f>ROUND(K52*L52,2)</f>
        <v>0</v>
      </c>
      <c r="N52" s="82">
        <f>M52+K52</f>
        <v>0</v>
      </c>
      <c r="O52" s="74">
        <v>46348</v>
      </c>
      <c r="P52" s="74">
        <v>46712</v>
      </c>
      <c r="Q52" s="61" t="s">
        <v>32</v>
      </c>
      <c r="R52" s="71" t="s">
        <v>103</v>
      </c>
      <c r="S52" s="60" t="s">
        <v>48</v>
      </c>
      <c r="T52" s="60" t="s">
        <v>35</v>
      </c>
      <c r="U52" s="58" t="s">
        <v>36</v>
      </c>
      <c r="V52" s="63" t="str">
        <f>CONCATENATE(T52,", ",U52)</f>
        <v>ОПБ, Этап 1 (4 кв 2026 г.)</v>
      </c>
    </row>
    <row r="53" spans="1:22" s="75" customFormat="1" ht="95.25" customHeight="1" x14ac:dyDescent="0.25">
      <c r="A53" s="55">
        <f>A52+1</f>
        <v>29</v>
      </c>
      <c r="B53" s="73" t="s">
        <v>86</v>
      </c>
      <c r="C53" s="73" t="s">
        <v>76</v>
      </c>
      <c r="D53" s="53" t="s">
        <v>27</v>
      </c>
      <c r="E53" s="73" t="s">
        <v>87</v>
      </c>
      <c r="F53" s="73" t="s">
        <v>46</v>
      </c>
      <c r="G53" s="55"/>
      <c r="H53" s="55" t="s">
        <v>30</v>
      </c>
      <c r="I53" s="76">
        <v>1</v>
      </c>
      <c r="J53" s="58"/>
      <c r="K53" s="82">
        <f>ROUND(I53*J53,2)</f>
        <v>0</v>
      </c>
      <c r="L53" s="59">
        <v>0.22</v>
      </c>
      <c r="M53" s="82">
        <f>ROUND(K53*L53,2)</f>
        <v>0</v>
      </c>
      <c r="N53" s="82">
        <f>M53+K53</f>
        <v>0</v>
      </c>
      <c r="O53" s="60">
        <v>46514</v>
      </c>
      <c r="P53" s="60">
        <v>46879</v>
      </c>
      <c r="Q53" s="61" t="s">
        <v>32</v>
      </c>
      <c r="R53" s="71" t="s">
        <v>104</v>
      </c>
      <c r="S53" s="60" t="s">
        <v>48</v>
      </c>
      <c r="T53" s="60" t="s">
        <v>35</v>
      </c>
      <c r="U53" s="58" t="s">
        <v>36</v>
      </c>
      <c r="V53" s="63" t="str">
        <f>CONCATENATE(T53,", ",U53)</f>
        <v>ОПБ, Этап 1 (4 кв 2026 г.)</v>
      </c>
    </row>
    <row r="54" spans="1:22" s="41" customFormat="1" ht="12.75" customHeight="1" x14ac:dyDescent="0.25">
      <c r="A54" s="33" t="s">
        <v>105</v>
      </c>
      <c r="B54" s="34"/>
      <c r="C54" s="34"/>
      <c r="D54" s="35"/>
      <c r="E54" s="34"/>
      <c r="F54" s="35"/>
      <c r="G54" s="36"/>
      <c r="H54" s="34"/>
      <c r="I54" s="34"/>
      <c r="J54" s="37"/>
      <c r="K54" s="37"/>
      <c r="L54" s="38"/>
      <c r="M54" s="37"/>
      <c r="N54" s="37"/>
      <c r="O54" s="39"/>
      <c r="P54" s="39"/>
      <c r="Q54" s="36"/>
      <c r="R54" s="36"/>
      <c r="S54" s="40"/>
      <c r="T54" s="40"/>
      <c r="U54" s="40"/>
      <c r="V54" s="40"/>
    </row>
    <row r="55" spans="1:22" s="41" customFormat="1" ht="12.75" customHeight="1" x14ac:dyDescent="0.25">
      <c r="A55" s="42"/>
      <c r="B55" s="43" t="s">
        <v>50</v>
      </c>
      <c r="C55" s="43"/>
      <c r="D55" s="44"/>
      <c r="E55" s="43"/>
      <c r="F55" s="44"/>
      <c r="G55" s="45"/>
      <c r="H55" s="43"/>
      <c r="I55" s="43"/>
      <c r="J55" s="46"/>
      <c r="K55" s="46"/>
      <c r="L55" s="47"/>
      <c r="M55" s="46"/>
      <c r="N55" s="46"/>
      <c r="O55" s="48"/>
      <c r="P55" s="48"/>
      <c r="Q55" s="45"/>
      <c r="R55" s="45"/>
      <c r="S55" s="49"/>
      <c r="T55" s="49"/>
      <c r="U55" s="49"/>
      <c r="V55" s="49"/>
    </row>
    <row r="56" spans="1:22" s="75" customFormat="1" ht="38.25" customHeight="1" x14ac:dyDescent="0.25">
      <c r="A56" s="55">
        <f>A53+1</f>
        <v>30</v>
      </c>
      <c r="B56" s="72" t="s">
        <v>106</v>
      </c>
      <c r="C56" s="67" t="s">
        <v>107</v>
      </c>
      <c r="D56" s="53" t="s">
        <v>27</v>
      </c>
      <c r="E56" s="72" t="s">
        <v>108</v>
      </c>
      <c r="F56" s="73" t="s">
        <v>46</v>
      </c>
      <c r="G56" s="55"/>
      <c r="H56" s="55" t="s">
        <v>30</v>
      </c>
      <c r="I56" s="76">
        <v>17</v>
      </c>
      <c r="J56" s="58"/>
      <c r="K56" s="82">
        <f>ROUND(I56*J56,2)</f>
        <v>0</v>
      </c>
      <c r="L56" s="59">
        <v>0.22</v>
      </c>
      <c r="M56" s="82">
        <f>ROUND(K56*L56,2)</f>
        <v>0</v>
      </c>
      <c r="N56" s="82">
        <f>M56+K56</f>
        <v>0</v>
      </c>
      <c r="O56" s="60">
        <v>46371</v>
      </c>
      <c r="P56" s="60">
        <v>46735</v>
      </c>
      <c r="Q56" s="61" t="s">
        <v>32</v>
      </c>
      <c r="R56" s="84" t="s">
        <v>109</v>
      </c>
      <c r="S56" s="60" t="s">
        <v>48</v>
      </c>
      <c r="T56" s="60" t="s">
        <v>35</v>
      </c>
      <c r="U56" s="58" t="s">
        <v>36</v>
      </c>
      <c r="V56" s="63" t="str">
        <f>CONCATENATE(T56,", ",U56)</f>
        <v>ОПБ, Этап 1 (4 кв 2026 г.)</v>
      </c>
    </row>
    <row r="57" spans="1:22" s="75" customFormat="1" ht="38.25" customHeight="1" x14ac:dyDescent="0.25">
      <c r="A57" s="55">
        <f>A56+1</f>
        <v>31</v>
      </c>
      <c r="B57" s="72" t="s">
        <v>110</v>
      </c>
      <c r="C57" s="67" t="s">
        <v>107</v>
      </c>
      <c r="D57" s="53" t="s">
        <v>27</v>
      </c>
      <c r="E57" s="72" t="s">
        <v>111</v>
      </c>
      <c r="F57" s="73" t="s">
        <v>46</v>
      </c>
      <c r="G57" s="55"/>
      <c r="H57" s="55" t="s">
        <v>30</v>
      </c>
      <c r="I57" s="76">
        <v>7</v>
      </c>
      <c r="J57" s="58"/>
      <c r="K57" s="82">
        <f>ROUND(I57*J57,2)</f>
        <v>0</v>
      </c>
      <c r="L57" s="59">
        <v>0.22</v>
      </c>
      <c r="M57" s="82">
        <f>ROUND(K57*L57,2)</f>
        <v>0</v>
      </c>
      <c r="N57" s="82">
        <f>M57+K57</f>
        <v>0</v>
      </c>
      <c r="O57" s="60">
        <v>46371</v>
      </c>
      <c r="P57" s="60">
        <v>46735</v>
      </c>
      <c r="Q57" s="61" t="s">
        <v>32</v>
      </c>
      <c r="R57" s="84" t="s">
        <v>112</v>
      </c>
      <c r="S57" s="60" t="s">
        <v>48</v>
      </c>
      <c r="T57" s="60" t="s">
        <v>35</v>
      </c>
      <c r="U57" s="58" t="s">
        <v>36</v>
      </c>
      <c r="V57" s="63" t="str">
        <f>CONCATENATE(T57,", ",U57)</f>
        <v>ОПБ, Этап 1 (4 кв 2026 г.)</v>
      </c>
    </row>
    <row r="58" spans="1:22" s="41" customFormat="1" ht="12.75" customHeight="1" x14ac:dyDescent="0.25">
      <c r="A58" s="33" t="s">
        <v>113</v>
      </c>
      <c r="B58" s="34"/>
      <c r="C58" s="34"/>
      <c r="D58" s="35"/>
      <c r="E58" s="34"/>
      <c r="F58" s="35"/>
      <c r="G58" s="36"/>
      <c r="H58" s="34"/>
      <c r="I58" s="34"/>
      <c r="J58" s="37"/>
      <c r="K58" s="37"/>
      <c r="L58" s="38"/>
      <c r="M58" s="37"/>
      <c r="N58" s="37"/>
      <c r="O58" s="39"/>
      <c r="P58" s="39"/>
      <c r="Q58" s="36"/>
      <c r="R58" s="36"/>
      <c r="S58" s="40"/>
      <c r="T58" s="40"/>
      <c r="U58" s="40"/>
      <c r="V58" s="40"/>
    </row>
    <row r="59" spans="1:22" s="41" customFormat="1" ht="12.75" customHeight="1" x14ac:dyDescent="0.25">
      <c r="A59" s="42"/>
      <c r="B59" s="43" t="s">
        <v>50</v>
      </c>
      <c r="C59" s="43"/>
      <c r="D59" s="44"/>
      <c r="E59" s="43"/>
      <c r="F59" s="44"/>
      <c r="G59" s="45"/>
      <c r="H59" s="43"/>
      <c r="I59" s="43"/>
      <c r="J59" s="46"/>
      <c r="K59" s="46"/>
      <c r="L59" s="47"/>
      <c r="M59" s="46"/>
      <c r="N59" s="46"/>
      <c r="O59" s="48"/>
      <c r="P59" s="48"/>
      <c r="Q59" s="45"/>
      <c r="R59" s="45"/>
      <c r="S59" s="49"/>
      <c r="T59" s="49"/>
      <c r="U59" s="49"/>
      <c r="V59" s="49"/>
    </row>
    <row r="60" spans="1:22" s="75" customFormat="1" ht="51" customHeight="1" x14ac:dyDescent="0.25">
      <c r="A60" s="55">
        <f>A57+1</f>
        <v>32</v>
      </c>
      <c r="B60" s="72" t="s">
        <v>114</v>
      </c>
      <c r="C60" s="67" t="s">
        <v>115</v>
      </c>
      <c r="D60" s="53" t="s">
        <v>27</v>
      </c>
      <c r="E60" s="72" t="s">
        <v>116</v>
      </c>
      <c r="F60" s="73" t="s">
        <v>46</v>
      </c>
      <c r="G60" s="55"/>
      <c r="H60" s="55" t="s">
        <v>30</v>
      </c>
      <c r="I60" s="76">
        <v>140</v>
      </c>
      <c r="J60" s="58"/>
      <c r="K60" s="58">
        <f>ROUND(I60*J60,2)</f>
        <v>0</v>
      </c>
      <c r="L60" s="59">
        <v>0.22</v>
      </c>
      <c r="M60" s="58">
        <f>ROUND(K60*L60,2)</f>
        <v>0</v>
      </c>
      <c r="N60" s="58">
        <f>M60+K60</f>
        <v>0</v>
      </c>
      <c r="O60" s="74" t="s">
        <v>83</v>
      </c>
      <c r="P60" s="61" t="s">
        <v>25</v>
      </c>
      <c r="Q60" s="61" t="s">
        <v>32</v>
      </c>
      <c r="R60" s="71" t="s">
        <v>25</v>
      </c>
      <c r="S60" s="60" t="s">
        <v>48</v>
      </c>
      <c r="T60" s="60" t="s">
        <v>35</v>
      </c>
      <c r="U60" s="58" t="s">
        <v>36</v>
      </c>
      <c r="V60" s="63" t="str">
        <f>CONCATENATE(T60,", ",U60)</f>
        <v>ОПБ, Этап 1 (4 кв 2026 г.)</v>
      </c>
    </row>
    <row r="61" spans="1:22" s="75" customFormat="1" ht="51" customHeight="1" x14ac:dyDescent="0.25">
      <c r="A61" s="55">
        <f>A60+1</f>
        <v>33</v>
      </c>
      <c r="B61" s="72" t="s">
        <v>117</v>
      </c>
      <c r="C61" s="67" t="s">
        <v>115</v>
      </c>
      <c r="D61" s="53" t="s">
        <v>27</v>
      </c>
      <c r="E61" s="72" t="s">
        <v>118</v>
      </c>
      <c r="F61" s="73" t="s">
        <v>46</v>
      </c>
      <c r="G61" s="55"/>
      <c r="H61" s="55" t="s">
        <v>30</v>
      </c>
      <c r="I61" s="76">
        <v>34</v>
      </c>
      <c r="J61" s="58"/>
      <c r="K61" s="58">
        <f>ROUND(I61*J61,2)</f>
        <v>0</v>
      </c>
      <c r="L61" s="59">
        <v>0.22</v>
      </c>
      <c r="M61" s="58">
        <f>ROUND(K61*L61,2)</f>
        <v>0</v>
      </c>
      <c r="N61" s="58">
        <f>M61+K61</f>
        <v>0</v>
      </c>
      <c r="O61" s="74" t="s">
        <v>83</v>
      </c>
      <c r="P61" s="61" t="s">
        <v>25</v>
      </c>
      <c r="Q61" s="61" t="s">
        <v>32</v>
      </c>
      <c r="R61" s="71" t="s">
        <v>25</v>
      </c>
      <c r="S61" s="60" t="s">
        <v>48</v>
      </c>
      <c r="T61" s="60" t="s">
        <v>35</v>
      </c>
      <c r="U61" s="58" t="s">
        <v>36</v>
      </c>
      <c r="V61" s="63" t="str">
        <f>CONCATENATE(T61,", ",U61)</f>
        <v>ОПБ, Этап 1 (4 кв 2026 г.)</v>
      </c>
    </row>
    <row r="62" spans="1:22" s="75" customFormat="1" ht="51" customHeight="1" x14ac:dyDescent="0.25">
      <c r="A62" s="55">
        <f>A61+1</f>
        <v>34</v>
      </c>
      <c r="B62" s="73" t="s">
        <v>119</v>
      </c>
      <c r="C62" s="67" t="s">
        <v>115</v>
      </c>
      <c r="D62" s="53" t="s">
        <v>27</v>
      </c>
      <c r="E62" s="73" t="s">
        <v>120</v>
      </c>
      <c r="F62" s="73" t="s">
        <v>46</v>
      </c>
      <c r="G62" s="55"/>
      <c r="H62" s="55" t="s">
        <v>30</v>
      </c>
      <c r="I62" s="76">
        <v>112</v>
      </c>
      <c r="J62" s="58"/>
      <c r="K62" s="58">
        <f>ROUND(I62*J62,2)</f>
        <v>0</v>
      </c>
      <c r="L62" s="59">
        <v>0.22</v>
      </c>
      <c r="M62" s="58">
        <f>ROUND(K62*L62,2)</f>
        <v>0</v>
      </c>
      <c r="N62" s="58">
        <f>M62+K62</f>
        <v>0</v>
      </c>
      <c r="O62" s="74" t="s">
        <v>83</v>
      </c>
      <c r="P62" s="61" t="s">
        <v>25</v>
      </c>
      <c r="Q62" s="61" t="s">
        <v>32</v>
      </c>
      <c r="R62" s="71" t="s">
        <v>25</v>
      </c>
      <c r="S62" s="60" t="s">
        <v>48</v>
      </c>
      <c r="T62" s="60" t="s">
        <v>35</v>
      </c>
      <c r="U62" s="58" t="s">
        <v>36</v>
      </c>
      <c r="V62" s="63" t="str">
        <f>CONCATENATE(T62,", ",U62)</f>
        <v>ОПБ, Этап 1 (4 кв 2026 г.)</v>
      </c>
    </row>
    <row r="63" spans="1:22" s="41" customFormat="1" ht="12.75" customHeight="1" x14ac:dyDescent="0.25">
      <c r="A63" s="33" t="s">
        <v>121</v>
      </c>
      <c r="B63" s="34"/>
      <c r="C63" s="34"/>
      <c r="D63" s="35"/>
      <c r="E63" s="34"/>
      <c r="F63" s="35"/>
      <c r="G63" s="36"/>
      <c r="H63" s="34"/>
      <c r="I63" s="34"/>
      <c r="J63" s="37"/>
      <c r="K63" s="37"/>
      <c r="L63" s="38"/>
      <c r="M63" s="37"/>
      <c r="N63" s="37"/>
      <c r="O63" s="39"/>
      <c r="P63" s="39"/>
      <c r="Q63" s="36"/>
      <c r="R63" s="36"/>
      <c r="S63" s="40"/>
      <c r="T63" s="40"/>
      <c r="U63" s="40"/>
      <c r="V63" s="40"/>
    </row>
    <row r="64" spans="1:22" s="41" customFormat="1" ht="12.75" customHeight="1" x14ac:dyDescent="0.25">
      <c r="A64" s="42"/>
      <c r="B64" s="43" t="s">
        <v>122</v>
      </c>
      <c r="C64" s="85"/>
      <c r="D64" s="86"/>
      <c r="E64" s="85"/>
      <c r="F64" s="86"/>
      <c r="G64" s="87"/>
      <c r="H64" s="85"/>
      <c r="I64" s="85"/>
      <c r="J64" s="88"/>
      <c r="K64" s="88"/>
      <c r="L64" s="89"/>
      <c r="M64" s="88"/>
      <c r="N64" s="88"/>
      <c r="O64" s="90"/>
      <c r="P64" s="90"/>
      <c r="Q64" s="87"/>
      <c r="R64" s="45"/>
      <c r="S64" s="49"/>
      <c r="T64" s="49"/>
      <c r="U64" s="49"/>
      <c r="V64" s="49"/>
    </row>
    <row r="65" spans="1:22" ht="25.5" customHeight="1" x14ac:dyDescent="0.25">
      <c r="A65" s="55">
        <f>A62+1</f>
        <v>35</v>
      </c>
      <c r="B65" s="91" t="s">
        <v>123</v>
      </c>
      <c r="C65" s="92" t="s">
        <v>124</v>
      </c>
      <c r="D65" s="53" t="s">
        <v>27</v>
      </c>
      <c r="E65" s="93" t="s">
        <v>125</v>
      </c>
      <c r="F65" s="53" t="s">
        <v>29</v>
      </c>
      <c r="G65" s="94"/>
      <c r="H65" s="94" t="s">
        <v>30</v>
      </c>
      <c r="I65" s="95">
        <v>1</v>
      </c>
      <c r="J65" s="96"/>
      <c r="K65" s="97">
        <f>ROUND(I65*J65,2)</f>
        <v>0</v>
      </c>
      <c r="L65" s="59" t="s">
        <v>31</v>
      </c>
      <c r="M65" s="97">
        <v>0</v>
      </c>
      <c r="N65" s="97">
        <f>M65+K65</f>
        <v>0</v>
      </c>
      <c r="O65" s="98">
        <v>46367</v>
      </c>
      <c r="P65" s="98">
        <v>46731</v>
      </c>
      <c r="Q65" s="99" t="s">
        <v>32</v>
      </c>
      <c r="R65" s="77" t="s">
        <v>126</v>
      </c>
      <c r="S65" s="60" t="s">
        <v>34</v>
      </c>
      <c r="T65" s="60" t="s">
        <v>35</v>
      </c>
      <c r="U65" s="58" t="s">
        <v>36</v>
      </c>
      <c r="V65" s="63" t="str">
        <f>CONCATENATE(T65,", ",U65)</f>
        <v>ОПБ, Этап 1 (4 кв 2026 г.)</v>
      </c>
    </row>
    <row r="66" spans="1:22" ht="25.5" customHeight="1" x14ac:dyDescent="0.25">
      <c r="A66" s="55">
        <f>A65+1</f>
        <v>36</v>
      </c>
      <c r="B66" s="91" t="s">
        <v>127</v>
      </c>
      <c r="C66" s="100" t="s">
        <v>124</v>
      </c>
      <c r="D66" s="53" t="s">
        <v>27</v>
      </c>
      <c r="E66" s="101" t="s">
        <v>128</v>
      </c>
      <c r="F66" s="53" t="s">
        <v>29</v>
      </c>
      <c r="G66" s="102"/>
      <c r="H66" s="102" t="s">
        <v>30</v>
      </c>
      <c r="I66" s="103">
        <v>1</v>
      </c>
      <c r="J66" s="96"/>
      <c r="K66" s="96">
        <f>ROUND(I66*J66,2)</f>
        <v>0</v>
      </c>
      <c r="L66" s="59" t="s">
        <v>31</v>
      </c>
      <c r="M66" s="96">
        <v>0</v>
      </c>
      <c r="N66" s="96">
        <f>M66+K66</f>
        <v>0</v>
      </c>
      <c r="O66" s="98">
        <v>46367</v>
      </c>
      <c r="P66" s="98">
        <v>46731</v>
      </c>
      <c r="Q66" s="99" t="s">
        <v>32</v>
      </c>
      <c r="R66" s="77" t="s">
        <v>126</v>
      </c>
      <c r="S66" s="60" t="s">
        <v>34</v>
      </c>
      <c r="T66" s="60" t="s">
        <v>35</v>
      </c>
      <c r="U66" s="58" t="s">
        <v>36</v>
      </c>
      <c r="V66" s="63" t="str">
        <f>CONCATENATE(T66,", ",U66)</f>
        <v>ОПБ, Этап 1 (4 кв 2026 г.)</v>
      </c>
    </row>
    <row r="67" spans="1:22" ht="42" customHeight="1" x14ac:dyDescent="0.25">
      <c r="A67" s="55">
        <f>A66+1</f>
        <v>37</v>
      </c>
      <c r="B67" s="91" t="s">
        <v>129</v>
      </c>
      <c r="C67" s="104" t="s">
        <v>124</v>
      </c>
      <c r="D67" s="53" t="s">
        <v>27</v>
      </c>
      <c r="E67" s="105" t="s">
        <v>130</v>
      </c>
      <c r="F67" s="106" t="s">
        <v>46</v>
      </c>
      <c r="G67" s="102"/>
      <c r="H67" s="102" t="s">
        <v>30</v>
      </c>
      <c r="I67" s="103">
        <v>8</v>
      </c>
      <c r="J67" s="96"/>
      <c r="K67" s="96">
        <f>ROUND(I67*J67,2)</f>
        <v>0</v>
      </c>
      <c r="L67" s="107">
        <v>0.22</v>
      </c>
      <c r="M67" s="96">
        <f>ROUND(K67*L67,2)</f>
        <v>0</v>
      </c>
      <c r="N67" s="96">
        <f>M67+K67</f>
        <v>0</v>
      </c>
      <c r="O67" s="108">
        <v>46322</v>
      </c>
      <c r="P67" s="109">
        <v>47052</v>
      </c>
      <c r="Q67" s="110" t="s">
        <v>57</v>
      </c>
      <c r="R67" s="77" t="s">
        <v>126</v>
      </c>
      <c r="S67" s="60" t="s">
        <v>48</v>
      </c>
      <c r="T67" s="60" t="s">
        <v>35</v>
      </c>
      <c r="U67" s="58" t="s">
        <v>36</v>
      </c>
      <c r="V67" s="63" t="str">
        <f>CONCATENATE(T67,", ",U67)</f>
        <v>ОПБ, Этап 1 (4 кв 2026 г.)</v>
      </c>
    </row>
    <row r="68" spans="1:22" s="41" customFormat="1" ht="12.75" customHeight="1" x14ac:dyDescent="0.25">
      <c r="A68" s="111"/>
      <c r="B68" s="43" t="s">
        <v>131</v>
      </c>
      <c r="C68" s="112"/>
      <c r="D68" s="113"/>
      <c r="E68" s="112"/>
      <c r="F68" s="113"/>
      <c r="G68" s="114"/>
      <c r="H68" s="112"/>
      <c r="I68" s="112"/>
      <c r="J68" s="115"/>
      <c r="K68" s="115"/>
      <c r="L68" s="116"/>
      <c r="M68" s="115"/>
      <c r="N68" s="115"/>
      <c r="O68" s="117"/>
      <c r="P68" s="117"/>
      <c r="Q68" s="114"/>
      <c r="R68" s="118"/>
      <c r="S68" s="49"/>
      <c r="T68" s="49"/>
      <c r="U68" s="49"/>
      <c r="V68" s="49"/>
    </row>
    <row r="69" spans="1:22" s="123" customFormat="1" ht="38.25" customHeight="1" x14ac:dyDescent="0.25">
      <c r="A69" s="55">
        <f>A67+1</f>
        <v>38</v>
      </c>
      <c r="B69" s="119" t="s">
        <v>132</v>
      </c>
      <c r="C69" s="104" t="s">
        <v>124</v>
      </c>
      <c r="D69" s="53" t="s">
        <v>27</v>
      </c>
      <c r="E69" s="119" t="s">
        <v>133</v>
      </c>
      <c r="F69" s="106" t="s">
        <v>46</v>
      </c>
      <c r="G69" s="102"/>
      <c r="H69" s="120" t="s">
        <v>30</v>
      </c>
      <c r="I69" s="121">
        <v>4</v>
      </c>
      <c r="J69" s="96"/>
      <c r="K69" s="96">
        <f>ROUND(I69*J69,2)</f>
        <v>0</v>
      </c>
      <c r="L69" s="107">
        <v>0.22</v>
      </c>
      <c r="M69" s="96">
        <f>ROUND(K69*L69,2)</f>
        <v>0</v>
      </c>
      <c r="N69" s="96">
        <f>M69+K69</f>
        <v>0</v>
      </c>
      <c r="O69" s="108">
        <v>46322</v>
      </c>
      <c r="P69" s="109">
        <v>47052</v>
      </c>
      <c r="Q69" s="99" t="s">
        <v>57</v>
      </c>
      <c r="R69" s="122" t="s">
        <v>134</v>
      </c>
      <c r="S69" s="60" t="s">
        <v>48</v>
      </c>
      <c r="T69" s="60" t="s">
        <v>35</v>
      </c>
      <c r="U69" s="58" t="s">
        <v>36</v>
      </c>
      <c r="V69" s="63" t="str">
        <f>CONCATENATE(T69,", ",U69)</f>
        <v>ОПБ, Этап 1 (4 кв 2026 г.)</v>
      </c>
    </row>
    <row r="70" spans="1:22" s="124" customFormat="1" ht="38.25" customHeight="1" x14ac:dyDescent="0.25">
      <c r="A70" s="55">
        <f>A69+1</f>
        <v>39</v>
      </c>
      <c r="B70" s="91" t="s">
        <v>129</v>
      </c>
      <c r="C70" s="104" t="s">
        <v>124</v>
      </c>
      <c r="D70" s="53" t="s">
        <v>27</v>
      </c>
      <c r="E70" s="105" t="s">
        <v>130</v>
      </c>
      <c r="F70" s="106" t="s">
        <v>46</v>
      </c>
      <c r="G70" s="102"/>
      <c r="H70" s="120" t="s">
        <v>30</v>
      </c>
      <c r="I70" s="121">
        <v>2</v>
      </c>
      <c r="J70" s="96"/>
      <c r="K70" s="96">
        <f>ROUND(I70*J70,2)</f>
        <v>0</v>
      </c>
      <c r="L70" s="107">
        <v>0.22</v>
      </c>
      <c r="M70" s="96">
        <f>ROUND(K70*L70,2)</f>
        <v>0</v>
      </c>
      <c r="N70" s="96">
        <f>M70+K70</f>
        <v>0</v>
      </c>
      <c r="O70" s="108">
        <v>46322</v>
      </c>
      <c r="P70" s="109">
        <v>47052</v>
      </c>
      <c r="Q70" s="99" t="s">
        <v>57</v>
      </c>
      <c r="R70" s="122" t="s">
        <v>134</v>
      </c>
      <c r="S70" s="60" t="s">
        <v>48</v>
      </c>
      <c r="T70" s="60" t="s">
        <v>35</v>
      </c>
      <c r="U70" s="58" t="s">
        <v>36</v>
      </c>
      <c r="V70" s="63" t="str">
        <f>CONCATENATE(T70,", ",U70)</f>
        <v>ОПБ, Этап 1 (4 кв 2026 г.)</v>
      </c>
    </row>
    <row r="71" spans="1:22" s="41" customFormat="1" ht="12.75" customHeight="1" x14ac:dyDescent="0.25">
      <c r="A71" s="42"/>
      <c r="B71" s="43" t="s">
        <v>135</v>
      </c>
      <c r="C71" s="85"/>
      <c r="D71" s="86"/>
      <c r="E71" s="85"/>
      <c r="F71" s="86"/>
      <c r="G71" s="87"/>
      <c r="H71" s="85"/>
      <c r="I71" s="85"/>
      <c r="J71" s="88"/>
      <c r="K71" s="88"/>
      <c r="L71" s="89"/>
      <c r="M71" s="88"/>
      <c r="N71" s="88"/>
      <c r="O71" s="90"/>
      <c r="P71" s="90"/>
      <c r="Q71" s="87"/>
      <c r="R71" s="45"/>
      <c r="S71" s="49"/>
      <c r="T71" s="49"/>
      <c r="U71" s="49"/>
      <c r="V71" s="49"/>
    </row>
    <row r="72" spans="1:22" s="41" customFormat="1" ht="38.25" customHeight="1" x14ac:dyDescent="0.25">
      <c r="A72" s="55">
        <f>A70+1</f>
        <v>40</v>
      </c>
      <c r="B72" s="119" t="s">
        <v>132</v>
      </c>
      <c r="C72" s="104" t="s">
        <v>124</v>
      </c>
      <c r="D72" s="53" t="s">
        <v>27</v>
      </c>
      <c r="E72" s="105" t="s">
        <v>136</v>
      </c>
      <c r="F72" s="106" t="s">
        <v>46</v>
      </c>
      <c r="G72" s="102"/>
      <c r="H72" s="120" t="s">
        <v>30</v>
      </c>
      <c r="I72" s="121">
        <v>8</v>
      </c>
      <c r="J72" s="96"/>
      <c r="K72" s="96">
        <f>ROUND(I72*J72,2)</f>
        <v>0</v>
      </c>
      <c r="L72" s="107">
        <v>0.22</v>
      </c>
      <c r="M72" s="96">
        <f>ROUND(K72*L72,2)</f>
        <v>0</v>
      </c>
      <c r="N72" s="96">
        <f>M72+K72</f>
        <v>0</v>
      </c>
      <c r="O72" s="108">
        <v>46322</v>
      </c>
      <c r="P72" s="109">
        <v>47052</v>
      </c>
      <c r="Q72" s="110" t="s">
        <v>57</v>
      </c>
      <c r="R72" s="122" t="s">
        <v>137</v>
      </c>
      <c r="S72" s="60" t="s">
        <v>48</v>
      </c>
      <c r="T72" s="60" t="s">
        <v>35</v>
      </c>
      <c r="U72" s="58" t="s">
        <v>36</v>
      </c>
      <c r="V72" s="63" t="str">
        <f>CONCATENATE(T72,", ",U72)</f>
        <v>ОПБ, Этап 1 (4 кв 2026 г.)</v>
      </c>
    </row>
    <row r="73" spans="1:22" s="41" customFormat="1" ht="38.25" customHeight="1" x14ac:dyDescent="0.25">
      <c r="A73" s="55">
        <f>A72+1</f>
        <v>41</v>
      </c>
      <c r="B73" s="91" t="s">
        <v>129</v>
      </c>
      <c r="C73" s="104" t="s">
        <v>124</v>
      </c>
      <c r="D73" s="53" t="s">
        <v>27</v>
      </c>
      <c r="E73" s="105" t="s">
        <v>130</v>
      </c>
      <c r="F73" s="106" t="s">
        <v>46</v>
      </c>
      <c r="G73" s="102"/>
      <c r="H73" s="120" t="s">
        <v>30</v>
      </c>
      <c r="I73" s="121">
        <v>2</v>
      </c>
      <c r="J73" s="96"/>
      <c r="K73" s="96">
        <f>ROUND(I73*J73,2)</f>
        <v>0</v>
      </c>
      <c r="L73" s="107">
        <v>0.22</v>
      </c>
      <c r="M73" s="96">
        <f>ROUND(K73*L73,2)</f>
        <v>0</v>
      </c>
      <c r="N73" s="96">
        <f>M73+K73</f>
        <v>0</v>
      </c>
      <c r="O73" s="108">
        <v>46322</v>
      </c>
      <c r="P73" s="109">
        <v>47052</v>
      </c>
      <c r="Q73" s="110" t="s">
        <v>57</v>
      </c>
      <c r="R73" s="122" t="s">
        <v>137</v>
      </c>
      <c r="S73" s="60" t="s">
        <v>48</v>
      </c>
      <c r="T73" s="60" t="s">
        <v>35</v>
      </c>
      <c r="U73" s="58" t="s">
        <v>36</v>
      </c>
      <c r="V73" s="63" t="str">
        <f>CONCATENATE(T73,", ",U73)</f>
        <v>ОПБ, Этап 1 (4 кв 2026 г.)</v>
      </c>
    </row>
    <row r="74" spans="1:22" s="41" customFormat="1" ht="38.25" customHeight="1" x14ac:dyDescent="0.25">
      <c r="A74" s="125">
        <f>A73+1</f>
        <v>42</v>
      </c>
      <c r="B74" s="119" t="s">
        <v>138</v>
      </c>
      <c r="C74" s="104" t="s">
        <v>124</v>
      </c>
      <c r="D74" s="53" t="s">
        <v>27</v>
      </c>
      <c r="E74" s="119" t="s">
        <v>139</v>
      </c>
      <c r="F74" s="106" t="s">
        <v>46</v>
      </c>
      <c r="G74" s="102"/>
      <c r="H74" s="120" t="s">
        <v>30</v>
      </c>
      <c r="I74" s="121">
        <v>10</v>
      </c>
      <c r="J74" s="96"/>
      <c r="K74" s="96">
        <f>ROUND(I74*J74,2)</f>
        <v>0</v>
      </c>
      <c r="L74" s="107">
        <v>0.22</v>
      </c>
      <c r="M74" s="96">
        <f>ROUND(K74*L74,2)</f>
        <v>0</v>
      </c>
      <c r="N74" s="96">
        <f>M74+K74</f>
        <v>0</v>
      </c>
      <c r="O74" s="108">
        <v>46322</v>
      </c>
      <c r="P74" s="109">
        <v>47052</v>
      </c>
      <c r="Q74" s="110" t="s">
        <v>57</v>
      </c>
      <c r="R74" s="122" t="s">
        <v>137</v>
      </c>
      <c r="S74" s="60" t="s">
        <v>48</v>
      </c>
      <c r="T74" s="60" t="s">
        <v>35</v>
      </c>
      <c r="U74" s="58" t="s">
        <v>36</v>
      </c>
      <c r="V74" s="63" t="str">
        <f>CONCATENATE(T74,", ",U74)</f>
        <v>ОПБ, Этап 1 (4 кв 2026 г.)</v>
      </c>
    </row>
    <row r="75" spans="1:22" s="41" customFormat="1" ht="38.25" customHeight="1" x14ac:dyDescent="0.25">
      <c r="A75" s="50">
        <f>A74+1</f>
        <v>43</v>
      </c>
      <c r="B75" s="91" t="s">
        <v>129</v>
      </c>
      <c r="C75" s="126" t="s">
        <v>124</v>
      </c>
      <c r="D75" s="68" t="s">
        <v>27</v>
      </c>
      <c r="E75" s="119" t="s">
        <v>130</v>
      </c>
      <c r="F75" s="91" t="s">
        <v>46</v>
      </c>
      <c r="G75" s="127"/>
      <c r="H75" s="128" t="s">
        <v>30</v>
      </c>
      <c r="I75" s="129">
        <v>12</v>
      </c>
      <c r="J75" s="130"/>
      <c r="K75" s="130">
        <f>ROUND(I75*J75,2)</f>
        <v>0</v>
      </c>
      <c r="L75" s="131">
        <v>0.22</v>
      </c>
      <c r="M75" s="130">
        <f>ROUND(K75*L75,2)</f>
        <v>0</v>
      </c>
      <c r="N75" s="130">
        <f>M75+K75</f>
        <v>0</v>
      </c>
      <c r="O75" s="132">
        <v>46322</v>
      </c>
      <c r="P75" s="109">
        <v>47052</v>
      </c>
      <c r="Q75" s="110" t="s">
        <v>57</v>
      </c>
      <c r="R75" s="62" t="s">
        <v>140</v>
      </c>
      <c r="S75" s="60" t="s">
        <v>48</v>
      </c>
      <c r="T75" s="60" t="s">
        <v>35</v>
      </c>
      <c r="U75" s="58" t="s">
        <v>36</v>
      </c>
      <c r="V75" s="63" t="str">
        <f>CONCATENATE(T75,", ",U75)</f>
        <v>ОПБ, Этап 1 (4 кв 2026 г.)</v>
      </c>
    </row>
    <row r="76" spans="1:22" s="41" customFormat="1" ht="38.25" customHeight="1" x14ac:dyDescent="0.25">
      <c r="A76" s="50">
        <f>A75+1</f>
        <v>44</v>
      </c>
      <c r="B76" s="119" t="s">
        <v>138</v>
      </c>
      <c r="C76" s="126" t="s">
        <v>124</v>
      </c>
      <c r="D76" s="68" t="s">
        <v>27</v>
      </c>
      <c r="E76" s="119" t="s">
        <v>139</v>
      </c>
      <c r="F76" s="91" t="s">
        <v>46</v>
      </c>
      <c r="G76" s="127"/>
      <c r="H76" s="128" t="s">
        <v>30</v>
      </c>
      <c r="I76" s="129">
        <v>6</v>
      </c>
      <c r="J76" s="130"/>
      <c r="K76" s="130">
        <f>ROUND(I76*J76,2)</f>
        <v>0</v>
      </c>
      <c r="L76" s="131">
        <v>0.22</v>
      </c>
      <c r="M76" s="130">
        <f>ROUND(K76*L76,2)</f>
        <v>0</v>
      </c>
      <c r="N76" s="130">
        <f>M76+K76</f>
        <v>0</v>
      </c>
      <c r="O76" s="132">
        <v>46322</v>
      </c>
      <c r="P76" s="109">
        <v>47052</v>
      </c>
      <c r="Q76" s="110" t="s">
        <v>57</v>
      </c>
      <c r="R76" s="62" t="s">
        <v>141</v>
      </c>
      <c r="S76" s="60" t="s">
        <v>48</v>
      </c>
      <c r="T76" s="60" t="s">
        <v>35</v>
      </c>
      <c r="U76" s="58" t="s">
        <v>36</v>
      </c>
      <c r="V76" s="63" t="str">
        <f>CONCATENATE(T76,", ",U76)</f>
        <v>ОПБ, Этап 1 (4 кв 2026 г.)</v>
      </c>
    </row>
    <row r="77" spans="1:22" s="41" customFormat="1" ht="12.75" customHeight="1" x14ac:dyDescent="0.25">
      <c r="A77" s="42"/>
      <c r="B77" s="43" t="s">
        <v>142</v>
      </c>
      <c r="C77" s="85"/>
      <c r="D77" s="86"/>
      <c r="E77" s="85"/>
      <c r="F77" s="86"/>
      <c r="G77" s="87"/>
      <c r="H77" s="85"/>
      <c r="I77" s="85"/>
      <c r="J77" s="88"/>
      <c r="K77" s="88"/>
      <c r="L77" s="89"/>
      <c r="M77" s="88"/>
      <c r="N77" s="88"/>
      <c r="O77" s="90"/>
      <c r="P77" s="90"/>
      <c r="Q77" s="87"/>
      <c r="R77" s="45"/>
      <c r="S77" s="49"/>
      <c r="T77" s="49"/>
      <c r="U77" s="49"/>
      <c r="V77" s="49"/>
    </row>
    <row r="78" spans="1:22" s="41" customFormat="1" ht="38.25" customHeight="1" x14ac:dyDescent="0.25">
      <c r="A78" s="55">
        <f>A76+1</f>
        <v>45</v>
      </c>
      <c r="B78" s="119" t="s">
        <v>132</v>
      </c>
      <c r="C78" s="104" t="s">
        <v>124</v>
      </c>
      <c r="D78" s="53" t="s">
        <v>27</v>
      </c>
      <c r="E78" s="105" t="s">
        <v>133</v>
      </c>
      <c r="F78" s="106" t="s">
        <v>46</v>
      </c>
      <c r="G78" s="102"/>
      <c r="H78" s="120" t="s">
        <v>30</v>
      </c>
      <c r="I78" s="121">
        <v>5</v>
      </c>
      <c r="J78" s="96"/>
      <c r="K78" s="96">
        <f>ROUND(I78*J78,2)</f>
        <v>0</v>
      </c>
      <c r="L78" s="107">
        <v>0.22</v>
      </c>
      <c r="M78" s="96">
        <f>ROUND(K78*L78,2)</f>
        <v>0</v>
      </c>
      <c r="N78" s="96">
        <f>M78+K78</f>
        <v>0</v>
      </c>
      <c r="O78" s="108">
        <v>46322</v>
      </c>
      <c r="P78" s="109">
        <v>47052</v>
      </c>
      <c r="Q78" s="99" t="s">
        <v>57</v>
      </c>
      <c r="R78" s="122" t="s">
        <v>143</v>
      </c>
      <c r="S78" s="60" t="s">
        <v>48</v>
      </c>
      <c r="T78" s="60" t="s">
        <v>35</v>
      </c>
      <c r="U78" s="58" t="s">
        <v>36</v>
      </c>
      <c r="V78" s="63" t="str">
        <f>CONCATENATE(T78,", ",U78)</f>
        <v>ОПБ, Этап 1 (4 кв 2026 г.)</v>
      </c>
    </row>
    <row r="79" spans="1:22" s="41" customFormat="1" ht="12.75" customHeight="1" x14ac:dyDescent="0.25">
      <c r="A79" s="42"/>
      <c r="B79" s="43" t="s">
        <v>144</v>
      </c>
      <c r="C79" s="112"/>
      <c r="D79" s="86"/>
      <c r="E79" s="112"/>
      <c r="F79" s="86"/>
      <c r="G79" s="87"/>
      <c r="H79" s="85"/>
      <c r="I79" s="85"/>
      <c r="J79" s="88"/>
      <c r="K79" s="88"/>
      <c r="L79" s="89"/>
      <c r="M79" s="88"/>
      <c r="N79" s="88"/>
      <c r="O79" s="90"/>
      <c r="P79" s="90"/>
      <c r="Q79" s="87"/>
      <c r="R79" s="45"/>
      <c r="S79" s="49"/>
      <c r="T79" s="49"/>
      <c r="U79" s="49"/>
      <c r="V79" s="49"/>
    </row>
    <row r="80" spans="1:22" s="41" customFormat="1" ht="38.25" customHeight="1" x14ac:dyDescent="0.25">
      <c r="A80" s="125">
        <f>A78+1</f>
        <v>46</v>
      </c>
      <c r="B80" s="119" t="s">
        <v>132</v>
      </c>
      <c r="C80" s="104" t="s">
        <v>124</v>
      </c>
      <c r="D80" s="53" t="s">
        <v>27</v>
      </c>
      <c r="E80" s="105" t="s">
        <v>133</v>
      </c>
      <c r="F80" s="106" t="s">
        <v>46</v>
      </c>
      <c r="G80" s="102"/>
      <c r="H80" s="120" t="s">
        <v>30</v>
      </c>
      <c r="I80" s="121">
        <v>5</v>
      </c>
      <c r="J80" s="96"/>
      <c r="K80" s="96">
        <f>ROUND(I80*J80,2)</f>
        <v>0</v>
      </c>
      <c r="L80" s="107">
        <v>0.22</v>
      </c>
      <c r="M80" s="96">
        <f>ROUND(K80*L80,2)</f>
        <v>0</v>
      </c>
      <c r="N80" s="96">
        <f>M80+K80</f>
        <v>0</v>
      </c>
      <c r="O80" s="108">
        <v>46322</v>
      </c>
      <c r="P80" s="109">
        <v>47052</v>
      </c>
      <c r="Q80" s="99" t="s">
        <v>57</v>
      </c>
      <c r="R80" s="122" t="s">
        <v>145</v>
      </c>
      <c r="S80" s="60" t="s">
        <v>48</v>
      </c>
      <c r="T80" s="60" t="s">
        <v>35</v>
      </c>
      <c r="U80" s="58" t="s">
        <v>36</v>
      </c>
      <c r="V80" s="63" t="str">
        <f>CONCATENATE(T80,", ",U80)</f>
        <v>ОПБ, Этап 1 (4 кв 2026 г.)</v>
      </c>
    </row>
    <row r="81" spans="1:22" s="41" customFormat="1" ht="30" customHeight="1" x14ac:dyDescent="0.25">
      <c r="A81" s="125">
        <f>A80+1</f>
        <v>47</v>
      </c>
      <c r="B81" s="91" t="s">
        <v>129</v>
      </c>
      <c r="C81" s="104" t="s">
        <v>124</v>
      </c>
      <c r="D81" s="53" t="s">
        <v>27</v>
      </c>
      <c r="E81" s="105" t="s">
        <v>130</v>
      </c>
      <c r="F81" s="106" t="s">
        <v>46</v>
      </c>
      <c r="G81" s="102"/>
      <c r="H81" s="120" t="s">
        <v>30</v>
      </c>
      <c r="I81" s="121">
        <v>12</v>
      </c>
      <c r="J81" s="96"/>
      <c r="K81" s="96">
        <f>ROUND(I81*J81,2)</f>
        <v>0</v>
      </c>
      <c r="L81" s="107">
        <v>0.22</v>
      </c>
      <c r="M81" s="96">
        <f>ROUND(K81*L81,2)</f>
        <v>0</v>
      </c>
      <c r="N81" s="96">
        <f>M81+K81</f>
        <v>0</v>
      </c>
      <c r="O81" s="108">
        <v>46322</v>
      </c>
      <c r="P81" s="109">
        <v>47052</v>
      </c>
      <c r="Q81" s="99" t="s">
        <v>57</v>
      </c>
      <c r="R81" s="122" t="s">
        <v>146</v>
      </c>
      <c r="S81" s="60" t="s">
        <v>48</v>
      </c>
      <c r="T81" s="60" t="s">
        <v>35</v>
      </c>
      <c r="U81" s="58" t="s">
        <v>36</v>
      </c>
      <c r="V81" s="63" t="str">
        <f>CONCATENATE(T81,", ",U81)</f>
        <v>ОПБ, Этап 1 (4 кв 2026 г.)</v>
      </c>
    </row>
    <row r="82" spans="1:22" s="41" customFormat="1" ht="12.75" customHeight="1" x14ac:dyDescent="0.25">
      <c r="A82" s="42"/>
      <c r="B82" s="43" t="s">
        <v>147</v>
      </c>
      <c r="C82" s="112"/>
      <c r="D82" s="86"/>
      <c r="E82" s="112"/>
      <c r="F82" s="86"/>
      <c r="G82" s="87"/>
      <c r="H82" s="85"/>
      <c r="I82" s="85"/>
      <c r="J82" s="88"/>
      <c r="K82" s="88"/>
      <c r="L82" s="89"/>
      <c r="M82" s="88"/>
      <c r="N82" s="88"/>
      <c r="O82" s="90"/>
      <c r="P82" s="90"/>
      <c r="Q82" s="87"/>
      <c r="R82" s="45"/>
      <c r="S82" s="49"/>
      <c r="T82" s="49"/>
      <c r="U82" s="49"/>
      <c r="V82" s="49"/>
    </row>
    <row r="83" spans="1:22" s="41" customFormat="1" ht="38.25" customHeight="1" x14ac:dyDescent="0.25">
      <c r="A83" s="125">
        <f>A81+1</f>
        <v>48</v>
      </c>
      <c r="B83" s="119" t="s">
        <v>132</v>
      </c>
      <c r="C83" s="104" t="s">
        <v>124</v>
      </c>
      <c r="D83" s="53" t="s">
        <v>27</v>
      </c>
      <c r="E83" s="105" t="s">
        <v>133</v>
      </c>
      <c r="F83" s="106" t="s">
        <v>46</v>
      </c>
      <c r="G83" s="102"/>
      <c r="H83" s="120" t="s">
        <v>30</v>
      </c>
      <c r="I83" s="121">
        <v>5</v>
      </c>
      <c r="J83" s="96"/>
      <c r="K83" s="96">
        <f>ROUND(I83*J83,2)</f>
        <v>0</v>
      </c>
      <c r="L83" s="107">
        <v>0.22</v>
      </c>
      <c r="M83" s="96">
        <f>ROUND(K83*L83,2)</f>
        <v>0</v>
      </c>
      <c r="N83" s="96">
        <f>M83+K83</f>
        <v>0</v>
      </c>
      <c r="O83" s="108">
        <v>46322</v>
      </c>
      <c r="P83" s="109">
        <v>47052</v>
      </c>
      <c r="Q83" s="99" t="s">
        <v>57</v>
      </c>
      <c r="R83" s="122" t="s">
        <v>148</v>
      </c>
      <c r="S83" s="60" t="s">
        <v>48</v>
      </c>
      <c r="T83" s="60" t="s">
        <v>35</v>
      </c>
      <c r="U83" s="58" t="s">
        <v>36</v>
      </c>
      <c r="V83" s="63" t="str">
        <f>CONCATENATE(T83,", ",U83)</f>
        <v>ОПБ, Этап 1 (4 кв 2026 г.)</v>
      </c>
    </row>
    <row r="84" spans="1:22" s="41" customFormat="1" ht="30.75" customHeight="1" x14ac:dyDescent="0.25">
      <c r="A84" s="125">
        <f>A83+1</f>
        <v>49</v>
      </c>
      <c r="B84" s="91" t="s">
        <v>129</v>
      </c>
      <c r="C84" s="104" t="s">
        <v>124</v>
      </c>
      <c r="D84" s="53" t="s">
        <v>27</v>
      </c>
      <c r="E84" s="105" t="s">
        <v>130</v>
      </c>
      <c r="F84" s="106" t="s">
        <v>46</v>
      </c>
      <c r="G84" s="102"/>
      <c r="H84" s="120" t="s">
        <v>30</v>
      </c>
      <c r="I84" s="121">
        <v>8</v>
      </c>
      <c r="J84" s="96"/>
      <c r="K84" s="96">
        <f>ROUND(I84*J84,2)</f>
        <v>0</v>
      </c>
      <c r="L84" s="107">
        <v>0.22</v>
      </c>
      <c r="M84" s="96">
        <f>ROUND(K84*L84,2)</f>
        <v>0</v>
      </c>
      <c r="N84" s="96">
        <f>M84+K84</f>
        <v>0</v>
      </c>
      <c r="O84" s="108">
        <v>46322</v>
      </c>
      <c r="P84" s="109">
        <v>47052</v>
      </c>
      <c r="Q84" s="99" t="s">
        <v>57</v>
      </c>
      <c r="R84" s="122" t="s">
        <v>149</v>
      </c>
      <c r="S84" s="60" t="s">
        <v>48</v>
      </c>
      <c r="T84" s="60" t="s">
        <v>35</v>
      </c>
      <c r="U84" s="58" t="s">
        <v>36</v>
      </c>
      <c r="V84" s="63" t="str">
        <f>CONCATENATE(T84,", ",U84)</f>
        <v>ОПБ, Этап 1 (4 кв 2026 г.)</v>
      </c>
    </row>
    <row r="85" spans="1:22" s="41" customFormat="1" ht="12.75" customHeight="1" x14ac:dyDescent="0.25">
      <c r="A85" s="42"/>
      <c r="B85" s="43" t="s">
        <v>150</v>
      </c>
      <c r="C85" s="112"/>
      <c r="D85" s="86"/>
      <c r="E85" s="112"/>
      <c r="F85" s="86"/>
      <c r="G85" s="87"/>
      <c r="H85" s="85"/>
      <c r="I85" s="85"/>
      <c r="J85" s="88"/>
      <c r="K85" s="88"/>
      <c r="L85" s="89"/>
      <c r="M85" s="88"/>
      <c r="N85" s="88"/>
      <c r="O85" s="90"/>
      <c r="P85" s="90"/>
      <c r="Q85" s="87"/>
      <c r="R85" s="45"/>
      <c r="S85" s="49"/>
      <c r="T85" s="49"/>
      <c r="U85" s="49"/>
      <c r="V85" s="49"/>
    </row>
    <row r="86" spans="1:22" s="41" customFormat="1" ht="38.25" customHeight="1" x14ac:dyDescent="0.25">
      <c r="A86" s="125">
        <f>A84+1</f>
        <v>50</v>
      </c>
      <c r="B86" s="119" t="s">
        <v>132</v>
      </c>
      <c r="C86" s="104" t="s">
        <v>124</v>
      </c>
      <c r="D86" s="53" t="s">
        <v>27</v>
      </c>
      <c r="E86" s="105" t="s">
        <v>133</v>
      </c>
      <c r="F86" s="106" t="s">
        <v>46</v>
      </c>
      <c r="G86" s="102"/>
      <c r="H86" s="120" t="s">
        <v>30</v>
      </c>
      <c r="I86" s="121">
        <v>6</v>
      </c>
      <c r="J86" s="96"/>
      <c r="K86" s="96">
        <f>ROUND(I86*J86,2)</f>
        <v>0</v>
      </c>
      <c r="L86" s="107">
        <v>0.22</v>
      </c>
      <c r="M86" s="96">
        <f>ROUND(K86*L86,2)</f>
        <v>0</v>
      </c>
      <c r="N86" s="96">
        <f>M86+K86</f>
        <v>0</v>
      </c>
      <c r="O86" s="108">
        <v>46322</v>
      </c>
      <c r="P86" s="109">
        <v>47052</v>
      </c>
      <c r="Q86" s="99" t="s">
        <v>57</v>
      </c>
      <c r="R86" s="122" t="s">
        <v>151</v>
      </c>
      <c r="S86" s="60" t="s">
        <v>48</v>
      </c>
      <c r="T86" s="60" t="s">
        <v>35</v>
      </c>
      <c r="U86" s="58" t="s">
        <v>36</v>
      </c>
      <c r="V86" s="63" t="str">
        <f>CONCATENATE(T86,", ",U86)</f>
        <v>ОПБ, Этап 1 (4 кв 2026 г.)</v>
      </c>
    </row>
    <row r="87" spans="1:22" s="41" customFormat="1" ht="38.25" customHeight="1" x14ac:dyDescent="0.25">
      <c r="A87" s="125">
        <f>A86+1</f>
        <v>51</v>
      </c>
      <c r="B87" s="91" t="s">
        <v>129</v>
      </c>
      <c r="C87" s="104" t="s">
        <v>124</v>
      </c>
      <c r="D87" s="53" t="s">
        <v>27</v>
      </c>
      <c r="E87" s="105" t="s">
        <v>130</v>
      </c>
      <c r="F87" s="106" t="s">
        <v>46</v>
      </c>
      <c r="G87" s="102"/>
      <c r="H87" s="120" t="s">
        <v>30</v>
      </c>
      <c r="I87" s="121">
        <v>2</v>
      </c>
      <c r="J87" s="96"/>
      <c r="K87" s="96">
        <f>ROUND(I87*J87,2)</f>
        <v>0</v>
      </c>
      <c r="L87" s="107">
        <v>0.22</v>
      </c>
      <c r="M87" s="96">
        <f>ROUND(K87*L87,2)</f>
        <v>0</v>
      </c>
      <c r="N87" s="96">
        <f>M87+K87</f>
        <v>0</v>
      </c>
      <c r="O87" s="108">
        <v>46322</v>
      </c>
      <c r="P87" s="109">
        <v>47052</v>
      </c>
      <c r="Q87" s="99" t="s">
        <v>57</v>
      </c>
      <c r="R87" s="122" t="s">
        <v>151</v>
      </c>
      <c r="S87" s="60" t="s">
        <v>48</v>
      </c>
      <c r="T87" s="60" t="s">
        <v>35</v>
      </c>
      <c r="U87" s="58" t="s">
        <v>36</v>
      </c>
      <c r="V87" s="63" t="str">
        <f>CONCATENATE(T87,", ",U87)</f>
        <v>ОПБ, Этап 1 (4 кв 2026 г.)</v>
      </c>
    </row>
    <row r="88" spans="1:22" s="41" customFormat="1" ht="12.75" customHeight="1" x14ac:dyDescent="0.25">
      <c r="A88" s="42"/>
      <c r="B88" s="43" t="s">
        <v>152</v>
      </c>
      <c r="C88" s="112"/>
      <c r="D88" s="86"/>
      <c r="E88" s="112"/>
      <c r="F88" s="86"/>
      <c r="G88" s="87"/>
      <c r="H88" s="85"/>
      <c r="I88" s="85"/>
      <c r="J88" s="88"/>
      <c r="K88" s="88"/>
      <c r="L88" s="89"/>
      <c r="M88" s="88"/>
      <c r="N88" s="88"/>
      <c r="O88" s="90"/>
      <c r="P88" s="90"/>
      <c r="Q88" s="87"/>
      <c r="R88" s="45"/>
      <c r="S88" s="49"/>
      <c r="T88" s="49"/>
      <c r="U88" s="49"/>
      <c r="V88" s="49"/>
    </row>
    <row r="89" spans="1:22" ht="38.25" customHeight="1" x14ac:dyDescent="0.25">
      <c r="A89" s="125">
        <f>A87+1</f>
        <v>52</v>
      </c>
      <c r="B89" s="91" t="s">
        <v>129</v>
      </c>
      <c r="C89" s="104" t="s">
        <v>124</v>
      </c>
      <c r="D89" s="53" t="s">
        <v>27</v>
      </c>
      <c r="E89" s="105" t="s">
        <v>130</v>
      </c>
      <c r="F89" s="106" t="s">
        <v>46</v>
      </c>
      <c r="G89" s="102"/>
      <c r="H89" s="102" t="s">
        <v>30</v>
      </c>
      <c r="I89" s="103">
        <v>3</v>
      </c>
      <c r="J89" s="96"/>
      <c r="K89" s="96">
        <f>ROUND(I89*J89,2)</f>
        <v>0</v>
      </c>
      <c r="L89" s="107">
        <v>0.22</v>
      </c>
      <c r="M89" s="96">
        <f>ROUND(K89*L89,2)</f>
        <v>0</v>
      </c>
      <c r="N89" s="96">
        <f>M89+K89</f>
        <v>0</v>
      </c>
      <c r="O89" s="108">
        <v>46322</v>
      </c>
      <c r="P89" s="109">
        <v>47052</v>
      </c>
      <c r="Q89" s="99" t="s">
        <v>57</v>
      </c>
      <c r="R89" s="133" t="s">
        <v>153</v>
      </c>
      <c r="S89" s="60" t="s">
        <v>48</v>
      </c>
      <c r="T89" s="60" t="s">
        <v>35</v>
      </c>
      <c r="U89" s="58" t="s">
        <v>36</v>
      </c>
      <c r="V89" s="63" t="str">
        <f>CONCATENATE(T89,", ",U89)</f>
        <v>ОПБ, Этап 1 (4 кв 2026 г.)</v>
      </c>
    </row>
    <row r="90" spans="1:22" s="41" customFormat="1" ht="12.75" customHeight="1" x14ac:dyDescent="0.25">
      <c r="A90" s="42"/>
      <c r="B90" s="43" t="s">
        <v>154</v>
      </c>
      <c r="C90" s="112"/>
      <c r="D90" s="86"/>
      <c r="E90" s="112"/>
      <c r="F90" s="86"/>
      <c r="G90" s="87"/>
      <c r="H90" s="85"/>
      <c r="I90" s="85"/>
      <c r="J90" s="88"/>
      <c r="K90" s="88"/>
      <c r="L90" s="89"/>
      <c r="M90" s="88"/>
      <c r="N90" s="88"/>
      <c r="O90" s="90"/>
      <c r="P90" s="90"/>
      <c r="Q90" s="87"/>
      <c r="R90" s="45"/>
      <c r="S90" s="49"/>
      <c r="T90" s="49"/>
      <c r="U90" s="49"/>
      <c r="V90" s="49"/>
    </row>
    <row r="91" spans="1:22" s="134" customFormat="1" ht="38.25" customHeight="1" x14ac:dyDescent="0.25">
      <c r="A91" s="125">
        <f>A89+1</f>
        <v>53</v>
      </c>
      <c r="B91" s="119" t="s">
        <v>132</v>
      </c>
      <c r="C91" s="104" t="s">
        <v>124</v>
      </c>
      <c r="D91" s="53" t="s">
        <v>27</v>
      </c>
      <c r="E91" s="105" t="s">
        <v>133</v>
      </c>
      <c r="F91" s="106" t="s">
        <v>46</v>
      </c>
      <c r="G91" s="102"/>
      <c r="H91" s="120" t="s">
        <v>30</v>
      </c>
      <c r="I91" s="121">
        <v>4</v>
      </c>
      <c r="J91" s="96"/>
      <c r="K91" s="96">
        <f>ROUND(I91*J91,2)</f>
        <v>0</v>
      </c>
      <c r="L91" s="107">
        <v>0.22</v>
      </c>
      <c r="M91" s="96">
        <f>ROUND(K91*L91,2)</f>
        <v>0</v>
      </c>
      <c r="N91" s="96">
        <f>M91+K91</f>
        <v>0</v>
      </c>
      <c r="O91" s="108">
        <v>46322</v>
      </c>
      <c r="P91" s="109">
        <v>47052</v>
      </c>
      <c r="Q91" s="99" t="s">
        <v>57</v>
      </c>
      <c r="R91" s="122" t="s">
        <v>155</v>
      </c>
      <c r="S91" s="60" t="s">
        <v>48</v>
      </c>
      <c r="T91" s="60" t="s">
        <v>35</v>
      </c>
      <c r="U91" s="58" t="s">
        <v>36</v>
      </c>
      <c r="V91" s="63" t="str">
        <f>CONCATENATE(T91,", ",U91)</f>
        <v>ОПБ, Этап 1 (4 кв 2026 г.)</v>
      </c>
    </row>
    <row r="92" spans="1:22" s="41" customFormat="1" ht="38.25" customHeight="1" x14ac:dyDescent="0.25">
      <c r="A92" s="55">
        <f>A91+1</f>
        <v>54</v>
      </c>
      <c r="B92" s="91" t="s">
        <v>129</v>
      </c>
      <c r="C92" s="104" t="s">
        <v>124</v>
      </c>
      <c r="D92" s="53" t="s">
        <v>27</v>
      </c>
      <c r="E92" s="105" t="s">
        <v>130</v>
      </c>
      <c r="F92" s="106" t="s">
        <v>46</v>
      </c>
      <c r="G92" s="102"/>
      <c r="H92" s="120" t="s">
        <v>30</v>
      </c>
      <c r="I92" s="121">
        <v>2</v>
      </c>
      <c r="J92" s="96"/>
      <c r="K92" s="96">
        <f>ROUND(I92*J92,2)</f>
        <v>0</v>
      </c>
      <c r="L92" s="107">
        <v>0.22</v>
      </c>
      <c r="M92" s="96">
        <f>ROUND(K92*L92,2)</f>
        <v>0</v>
      </c>
      <c r="N92" s="96">
        <f>M92+K92</f>
        <v>0</v>
      </c>
      <c r="O92" s="108">
        <v>46322</v>
      </c>
      <c r="P92" s="109">
        <v>47052</v>
      </c>
      <c r="Q92" s="99" t="s">
        <v>57</v>
      </c>
      <c r="R92" s="122" t="s">
        <v>155</v>
      </c>
      <c r="S92" s="60" t="s">
        <v>48</v>
      </c>
      <c r="T92" s="60" t="s">
        <v>35</v>
      </c>
      <c r="U92" s="58" t="s">
        <v>36</v>
      </c>
      <c r="V92" s="63" t="str">
        <f>CONCATENATE(T92,", ",U92)</f>
        <v>ОПБ, Этап 1 (4 кв 2026 г.)</v>
      </c>
    </row>
    <row r="93" spans="1:22" s="41" customFormat="1" ht="12.75" customHeight="1" x14ac:dyDescent="0.25">
      <c r="A93" s="42"/>
      <c r="B93" s="43" t="s">
        <v>156</v>
      </c>
      <c r="C93" s="112"/>
      <c r="D93" s="86"/>
      <c r="E93" s="112"/>
      <c r="F93" s="86"/>
      <c r="G93" s="87"/>
      <c r="H93" s="85"/>
      <c r="I93" s="85"/>
      <c r="J93" s="88"/>
      <c r="K93" s="88"/>
      <c r="L93" s="89"/>
      <c r="M93" s="88"/>
      <c r="N93" s="88"/>
      <c r="O93" s="90"/>
      <c r="P93" s="90"/>
      <c r="Q93" s="87"/>
      <c r="R93" s="45"/>
      <c r="S93" s="49"/>
      <c r="T93" s="49"/>
      <c r="U93" s="49"/>
      <c r="V93" s="49"/>
    </row>
    <row r="94" spans="1:22" s="138" customFormat="1" ht="38.25" customHeight="1" x14ac:dyDescent="0.25">
      <c r="A94" s="125">
        <f>A92+1</f>
        <v>55</v>
      </c>
      <c r="B94" s="91" t="s">
        <v>129</v>
      </c>
      <c r="C94" s="104" t="s">
        <v>124</v>
      </c>
      <c r="D94" s="53" t="s">
        <v>27</v>
      </c>
      <c r="E94" s="105" t="s">
        <v>130</v>
      </c>
      <c r="F94" s="106" t="s">
        <v>46</v>
      </c>
      <c r="G94" s="135"/>
      <c r="H94" s="135" t="s">
        <v>30</v>
      </c>
      <c r="I94" s="136">
        <v>6</v>
      </c>
      <c r="J94" s="96"/>
      <c r="K94" s="96">
        <f>ROUND(I94*J94,2)</f>
        <v>0</v>
      </c>
      <c r="L94" s="107">
        <v>0.22</v>
      </c>
      <c r="M94" s="96">
        <f>ROUND(K94*L94,2)</f>
        <v>0</v>
      </c>
      <c r="N94" s="96">
        <f>M94+K94</f>
        <v>0</v>
      </c>
      <c r="O94" s="108">
        <v>46322</v>
      </c>
      <c r="P94" s="109">
        <v>47052</v>
      </c>
      <c r="Q94" s="99" t="s">
        <v>57</v>
      </c>
      <c r="R94" s="137" t="s">
        <v>25</v>
      </c>
      <c r="S94" s="60" t="s">
        <v>48</v>
      </c>
      <c r="T94" s="60" t="s">
        <v>35</v>
      </c>
      <c r="U94" s="58" t="s">
        <v>36</v>
      </c>
      <c r="V94" s="63" t="str">
        <f>CONCATENATE(T94,", ",U94)</f>
        <v>ОПБ, Этап 1 (4 кв 2026 г.)</v>
      </c>
    </row>
    <row r="95" spans="1:22" s="41" customFormat="1" ht="12.75" customHeight="1" x14ac:dyDescent="0.25">
      <c r="A95" s="42"/>
      <c r="B95" s="43" t="s">
        <v>157</v>
      </c>
      <c r="C95" s="112"/>
      <c r="D95" s="86"/>
      <c r="E95" s="112"/>
      <c r="F95" s="86"/>
      <c r="G95" s="87"/>
      <c r="H95" s="85"/>
      <c r="I95" s="85"/>
      <c r="J95" s="88"/>
      <c r="K95" s="88"/>
      <c r="L95" s="89"/>
      <c r="M95" s="88"/>
      <c r="N95" s="88"/>
      <c r="O95" s="90"/>
      <c r="P95" s="90"/>
      <c r="Q95" s="87"/>
      <c r="R95" s="45"/>
      <c r="S95" s="49"/>
      <c r="T95" s="49"/>
      <c r="U95" s="49"/>
      <c r="V95" s="49"/>
    </row>
    <row r="96" spans="1:22" s="140" customFormat="1" ht="38.25" customHeight="1" x14ac:dyDescent="0.25">
      <c r="A96" s="125">
        <f>A94+1</f>
        <v>56</v>
      </c>
      <c r="B96" s="91" t="s">
        <v>129</v>
      </c>
      <c r="C96" s="104" t="s">
        <v>124</v>
      </c>
      <c r="D96" s="53" t="s">
        <v>27</v>
      </c>
      <c r="E96" s="105" t="s">
        <v>130</v>
      </c>
      <c r="F96" s="106" t="s">
        <v>46</v>
      </c>
      <c r="G96" s="135"/>
      <c r="H96" s="135" t="s">
        <v>30</v>
      </c>
      <c r="I96" s="139">
        <v>8</v>
      </c>
      <c r="J96" s="96"/>
      <c r="K96" s="96">
        <f>ROUND(I96*J96,2)</f>
        <v>0</v>
      </c>
      <c r="L96" s="107">
        <v>0.22</v>
      </c>
      <c r="M96" s="96">
        <f>ROUND(K96*L96,2)</f>
        <v>0</v>
      </c>
      <c r="N96" s="96">
        <f>M96+K96</f>
        <v>0</v>
      </c>
      <c r="O96" s="108">
        <v>46322</v>
      </c>
      <c r="P96" s="109">
        <v>47052</v>
      </c>
      <c r="Q96" s="99" t="s">
        <v>57</v>
      </c>
      <c r="R96" s="137" t="s">
        <v>25</v>
      </c>
      <c r="S96" s="60" t="s">
        <v>48</v>
      </c>
      <c r="T96" s="60" t="s">
        <v>35</v>
      </c>
      <c r="U96" s="58" t="s">
        <v>36</v>
      </c>
      <c r="V96" s="63" t="str">
        <f>CONCATENATE(T96,", ",U96)</f>
        <v>ОПБ, Этап 1 (4 кв 2026 г.)</v>
      </c>
    </row>
    <row r="97" spans="1:22" s="123" customFormat="1" ht="38.25" customHeight="1" x14ac:dyDescent="0.25">
      <c r="A97" s="78">
        <f>A96+1</f>
        <v>57</v>
      </c>
      <c r="B97" s="91" t="s">
        <v>158</v>
      </c>
      <c r="C97" s="104" t="s">
        <v>124</v>
      </c>
      <c r="D97" s="53" t="s">
        <v>27</v>
      </c>
      <c r="E97" s="105" t="s">
        <v>159</v>
      </c>
      <c r="F97" s="106" t="s">
        <v>46</v>
      </c>
      <c r="G97" s="135"/>
      <c r="H97" s="135" t="s">
        <v>30</v>
      </c>
      <c r="I97" s="139">
        <v>4</v>
      </c>
      <c r="J97" s="96"/>
      <c r="K97" s="96">
        <f>ROUND(I97*J97,2)</f>
        <v>0</v>
      </c>
      <c r="L97" s="107">
        <v>0.22</v>
      </c>
      <c r="M97" s="96">
        <f>ROUND(K97*L97,2)</f>
        <v>0</v>
      </c>
      <c r="N97" s="96">
        <f>M97+K97</f>
        <v>0</v>
      </c>
      <c r="O97" s="108">
        <v>46322</v>
      </c>
      <c r="P97" s="109">
        <v>47052</v>
      </c>
      <c r="Q97" s="99" t="s">
        <v>57</v>
      </c>
      <c r="R97" s="137" t="s">
        <v>25</v>
      </c>
      <c r="S97" s="60" t="s">
        <v>48</v>
      </c>
      <c r="T97" s="60" t="s">
        <v>35</v>
      </c>
      <c r="U97" s="58" t="s">
        <v>36</v>
      </c>
      <c r="V97" s="63" t="str">
        <f>CONCATENATE(T97,", ",U97)</f>
        <v>ОПБ, Этап 1 (4 кв 2026 г.)</v>
      </c>
    </row>
    <row r="98" spans="1:22" s="41" customFormat="1" ht="12.75" customHeight="1" x14ac:dyDescent="0.25">
      <c r="A98" s="33" t="s">
        <v>160</v>
      </c>
      <c r="B98" s="34"/>
      <c r="C98" s="34"/>
      <c r="D98" s="35"/>
      <c r="E98" s="34"/>
      <c r="F98" s="35"/>
      <c r="G98" s="36"/>
      <c r="H98" s="34"/>
      <c r="I98" s="34"/>
      <c r="J98" s="37"/>
      <c r="K98" s="37"/>
      <c r="L98" s="38"/>
      <c r="M98" s="37"/>
      <c r="N98" s="37"/>
      <c r="O98" s="39"/>
      <c r="P98" s="39"/>
      <c r="Q98" s="36"/>
      <c r="R98" s="36"/>
      <c r="S98" s="60"/>
      <c r="T98" s="60"/>
      <c r="U98" s="58"/>
      <c r="V98" s="63"/>
    </row>
    <row r="99" spans="1:22" s="41" customFormat="1" ht="12.75" customHeight="1" x14ac:dyDescent="0.25">
      <c r="A99" s="42"/>
      <c r="B99" s="43" t="s">
        <v>161</v>
      </c>
      <c r="C99" s="43"/>
      <c r="D99" s="44"/>
      <c r="E99" s="43"/>
      <c r="F99" s="44"/>
      <c r="G99" s="45"/>
      <c r="H99" s="43"/>
      <c r="I99" s="43"/>
      <c r="J99" s="46"/>
      <c r="K99" s="46"/>
      <c r="L99" s="47"/>
      <c r="M99" s="46"/>
      <c r="N99" s="46"/>
      <c r="O99" s="48"/>
      <c r="P99" s="48"/>
      <c r="Q99" s="45"/>
      <c r="R99" s="45"/>
      <c r="S99" s="60"/>
      <c r="T99" s="60"/>
      <c r="U99" s="58"/>
      <c r="V99" s="63"/>
    </row>
    <row r="100" spans="1:22" s="41" customFormat="1" ht="38.25" customHeight="1" x14ac:dyDescent="0.25">
      <c r="A100" s="81">
        <f>A97+1</f>
        <v>58</v>
      </c>
      <c r="B100" s="141" t="s">
        <v>162</v>
      </c>
      <c r="C100" s="142" t="s">
        <v>163</v>
      </c>
      <c r="D100" s="53" t="s">
        <v>27</v>
      </c>
      <c r="E100" s="69" t="s">
        <v>164</v>
      </c>
      <c r="F100" s="73" t="s">
        <v>46</v>
      </c>
      <c r="G100" s="81"/>
      <c r="H100" s="81" t="s">
        <v>30</v>
      </c>
      <c r="I100" s="143">
        <v>1</v>
      </c>
      <c r="J100" s="58"/>
      <c r="K100" s="58">
        <f>ROUND(I100*J100,2)</f>
        <v>0</v>
      </c>
      <c r="L100" s="144">
        <v>0.22</v>
      </c>
      <c r="M100" s="58">
        <f>ROUND(K100*L100,2)</f>
        <v>0</v>
      </c>
      <c r="N100" s="58">
        <f>M100+K100</f>
        <v>0</v>
      </c>
      <c r="O100" s="60">
        <v>46366</v>
      </c>
      <c r="P100" s="60">
        <v>46730</v>
      </c>
      <c r="Q100" s="60" t="s">
        <v>32</v>
      </c>
      <c r="R100" s="122" t="s">
        <v>165</v>
      </c>
      <c r="S100" s="60" t="s">
        <v>48</v>
      </c>
      <c r="T100" s="60" t="s">
        <v>35</v>
      </c>
      <c r="U100" s="58" t="s">
        <v>36</v>
      </c>
      <c r="V100" s="63" t="str">
        <f>CONCATENATE(T100,", ",U100)</f>
        <v>ОПБ, Этап 1 (4 кв 2026 г.)</v>
      </c>
    </row>
    <row r="101" spans="1:22" s="41" customFormat="1" ht="38.25" customHeight="1" x14ac:dyDescent="0.25">
      <c r="A101" s="81">
        <f>A100+1</f>
        <v>59</v>
      </c>
      <c r="B101" s="141" t="s">
        <v>166</v>
      </c>
      <c r="C101" s="142" t="s">
        <v>163</v>
      </c>
      <c r="D101" s="53" t="s">
        <v>27</v>
      </c>
      <c r="E101" s="69" t="s">
        <v>167</v>
      </c>
      <c r="F101" s="73" t="s">
        <v>46</v>
      </c>
      <c r="G101" s="81"/>
      <c r="H101" s="81" t="s">
        <v>30</v>
      </c>
      <c r="I101" s="143">
        <v>2</v>
      </c>
      <c r="J101" s="58"/>
      <c r="K101" s="58">
        <f>ROUND(I101*J101,2)</f>
        <v>0</v>
      </c>
      <c r="L101" s="144">
        <v>0.22</v>
      </c>
      <c r="M101" s="58">
        <f>ROUND(K101*L101,2)</f>
        <v>0</v>
      </c>
      <c r="N101" s="58">
        <f>M101+K101</f>
        <v>0</v>
      </c>
      <c r="O101" s="60">
        <v>46366</v>
      </c>
      <c r="P101" s="60">
        <v>46730</v>
      </c>
      <c r="Q101" s="60" t="s">
        <v>32</v>
      </c>
      <c r="R101" s="122" t="s">
        <v>168</v>
      </c>
      <c r="S101" s="60" t="s">
        <v>48</v>
      </c>
      <c r="T101" s="60" t="s">
        <v>35</v>
      </c>
      <c r="U101" s="58" t="s">
        <v>36</v>
      </c>
      <c r="V101" s="63" t="str">
        <f>CONCATENATE(T101,", ",U101)</f>
        <v>ОПБ, Этап 1 (4 кв 2026 г.)</v>
      </c>
    </row>
    <row r="102" spans="1:22" s="41" customFormat="1" ht="12.75" customHeight="1" x14ac:dyDescent="0.25">
      <c r="A102" s="42"/>
      <c r="B102" s="83" t="s">
        <v>169</v>
      </c>
      <c r="C102" s="43"/>
      <c r="D102" s="44"/>
      <c r="E102" s="43"/>
      <c r="F102" s="44"/>
      <c r="G102" s="45"/>
      <c r="H102" s="43"/>
      <c r="I102" s="43"/>
      <c r="J102" s="46"/>
      <c r="K102" s="46"/>
      <c r="L102" s="47"/>
      <c r="M102" s="46"/>
      <c r="N102" s="46"/>
      <c r="O102" s="48"/>
      <c r="P102" s="48"/>
      <c r="Q102" s="45"/>
      <c r="R102" s="45"/>
      <c r="S102" s="49"/>
      <c r="T102" s="49"/>
      <c r="U102" s="49"/>
      <c r="V102" s="49"/>
    </row>
    <row r="103" spans="1:22" s="41" customFormat="1" ht="38.25" customHeight="1" x14ac:dyDescent="0.25">
      <c r="A103" s="81">
        <f>A101+1</f>
        <v>60</v>
      </c>
      <c r="B103" s="141" t="s">
        <v>166</v>
      </c>
      <c r="C103" s="142" t="s">
        <v>163</v>
      </c>
      <c r="D103" s="53" t="s">
        <v>27</v>
      </c>
      <c r="E103" s="69" t="s">
        <v>167</v>
      </c>
      <c r="F103" s="73" t="s">
        <v>46</v>
      </c>
      <c r="G103" s="81"/>
      <c r="H103" s="81" t="s">
        <v>30</v>
      </c>
      <c r="I103" s="143">
        <v>2</v>
      </c>
      <c r="J103" s="58"/>
      <c r="K103" s="58">
        <f>ROUND(I103*J103,2)</f>
        <v>0</v>
      </c>
      <c r="L103" s="144">
        <v>0.22</v>
      </c>
      <c r="M103" s="58">
        <f>ROUND(K103*L103,2)</f>
        <v>0</v>
      </c>
      <c r="N103" s="58">
        <f>M103+K103</f>
        <v>0</v>
      </c>
      <c r="O103" s="60">
        <v>46401</v>
      </c>
      <c r="P103" s="60">
        <v>46765</v>
      </c>
      <c r="Q103" s="60" t="s">
        <v>32</v>
      </c>
      <c r="R103" s="122" t="s">
        <v>170</v>
      </c>
      <c r="S103" s="60" t="s">
        <v>48</v>
      </c>
      <c r="T103" s="60" t="s">
        <v>35</v>
      </c>
      <c r="U103" s="58" t="s">
        <v>36</v>
      </c>
      <c r="V103" s="63" t="str">
        <f>CONCATENATE(T103,", ",U103)</f>
        <v>ОПБ, Этап 1 (4 кв 2026 г.)</v>
      </c>
    </row>
    <row r="104" spans="1:22" s="41" customFormat="1" ht="12.75" customHeight="1" x14ac:dyDescent="0.25">
      <c r="A104" s="42"/>
      <c r="B104" s="83" t="s">
        <v>91</v>
      </c>
      <c r="C104" s="43"/>
      <c r="D104" s="44"/>
      <c r="E104" s="43"/>
      <c r="F104" s="44"/>
      <c r="G104" s="45"/>
      <c r="H104" s="43"/>
      <c r="I104" s="43"/>
      <c r="J104" s="46"/>
      <c r="K104" s="46"/>
      <c r="L104" s="47"/>
      <c r="M104" s="46"/>
      <c r="N104" s="46"/>
      <c r="O104" s="48"/>
      <c r="P104" s="48"/>
      <c r="Q104" s="45"/>
      <c r="R104" s="45"/>
      <c r="S104" s="49"/>
      <c r="T104" s="49"/>
      <c r="U104" s="49"/>
      <c r="V104" s="49"/>
    </row>
    <row r="105" spans="1:22" s="41" customFormat="1" ht="38.25" customHeight="1" x14ac:dyDescent="0.25">
      <c r="A105" s="81">
        <f>A103+1</f>
        <v>61</v>
      </c>
      <c r="B105" s="141" t="s">
        <v>162</v>
      </c>
      <c r="C105" s="142" t="s">
        <v>163</v>
      </c>
      <c r="D105" s="68" t="s">
        <v>27</v>
      </c>
      <c r="E105" s="69" t="s">
        <v>164</v>
      </c>
      <c r="F105" s="73" t="s">
        <v>46</v>
      </c>
      <c r="G105" s="81"/>
      <c r="H105" s="81" t="s">
        <v>30</v>
      </c>
      <c r="I105" s="143">
        <v>2</v>
      </c>
      <c r="J105" s="58"/>
      <c r="K105" s="58">
        <f>ROUND(I105*J105,2)</f>
        <v>0</v>
      </c>
      <c r="L105" s="59">
        <v>0.22</v>
      </c>
      <c r="M105" s="58">
        <f>ROUND(K105*L105,2)</f>
        <v>0</v>
      </c>
      <c r="N105" s="58">
        <f>M105+K105</f>
        <v>0</v>
      </c>
      <c r="O105" s="74">
        <v>46377</v>
      </c>
      <c r="P105" s="74">
        <v>46741</v>
      </c>
      <c r="Q105" s="60" t="s">
        <v>32</v>
      </c>
      <c r="R105" s="62" t="s">
        <v>171</v>
      </c>
      <c r="S105" s="60" t="s">
        <v>48</v>
      </c>
      <c r="T105" s="60" t="s">
        <v>35</v>
      </c>
      <c r="U105" s="58" t="s">
        <v>36</v>
      </c>
      <c r="V105" s="63" t="str">
        <f>CONCATENATE(T105,", ",U105)</f>
        <v>ОПБ, Этап 1 (4 кв 2026 г.)</v>
      </c>
    </row>
    <row r="106" spans="1:22" s="41" customFormat="1" ht="38.25" customHeight="1" x14ac:dyDescent="0.25">
      <c r="A106" s="81">
        <f>A105+1</f>
        <v>62</v>
      </c>
      <c r="B106" s="141" t="s">
        <v>166</v>
      </c>
      <c r="C106" s="142" t="s">
        <v>163</v>
      </c>
      <c r="D106" s="68" t="s">
        <v>27</v>
      </c>
      <c r="E106" s="69" t="s">
        <v>167</v>
      </c>
      <c r="F106" s="73" t="s">
        <v>46</v>
      </c>
      <c r="G106" s="81"/>
      <c r="H106" s="81" t="s">
        <v>30</v>
      </c>
      <c r="I106" s="143">
        <v>2</v>
      </c>
      <c r="J106" s="58"/>
      <c r="K106" s="58">
        <f>ROUND(I106*J106,2)</f>
        <v>0</v>
      </c>
      <c r="L106" s="59">
        <v>0.22</v>
      </c>
      <c r="M106" s="58">
        <f>ROUND(K106*L106,2)</f>
        <v>0</v>
      </c>
      <c r="N106" s="58">
        <f>M106+K106</f>
        <v>0</v>
      </c>
      <c r="O106" s="74">
        <v>46377</v>
      </c>
      <c r="P106" s="74">
        <v>46741</v>
      </c>
      <c r="Q106" s="60" t="s">
        <v>32</v>
      </c>
      <c r="R106" s="62" t="s">
        <v>171</v>
      </c>
      <c r="S106" s="60" t="s">
        <v>48</v>
      </c>
      <c r="T106" s="60" t="s">
        <v>35</v>
      </c>
      <c r="U106" s="58" t="s">
        <v>36</v>
      </c>
      <c r="V106" s="63" t="str">
        <f>CONCATENATE(T106,", ",U106)</f>
        <v>ОПБ, Этап 1 (4 кв 2026 г.)</v>
      </c>
    </row>
    <row r="107" spans="1:22" s="41" customFormat="1" ht="12.75" customHeight="1" x14ac:dyDescent="0.25">
      <c r="A107" s="33" t="s">
        <v>172</v>
      </c>
      <c r="B107" s="34"/>
      <c r="C107" s="34"/>
      <c r="D107" s="35"/>
      <c r="E107" s="34"/>
      <c r="F107" s="35"/>
      <c r="G107" s="36"/>
      <c r="H107" s="34"/>
      <c r="I107" s="34"/>
      <c r="J107" s="37"/>
      <c r="K107" s="37"/>
      <c r="L107" s="38"/>
      <c r="M107" s="37"/>
      <c r="N107" s="37"/>
      <c r="O107" s="39"/>
      <c r="P107" s="39"/>
      <c r="Q107" s="36"/>
      <c r="R107" s="36"/>
      <c r="S107" s="40"/>
      <c r="T107" s="40"/>
      <c r="U107" s="40"/>
      <c r="V107" s="40"/>
    </row>
    <row r="108" spans="1:22" s="41" customFormat="1" ht="12.75" customHeight="1" x14ac:dyDescent="0.25">
      <c r="A108" s="42"/>
      <c r="B108" s="43" t="s">
        <v>173</v>
      </c>
      <c r="C108" s="43"/>
      <c r="D108" s="44"/>
      <c r="E108" s="43"/>
      <c r="F108" s="44"/>
      <c r="G108" s="45"/>
      <c r="H108" s="43"/>
      <c r="I108" s="43"/>
      <c r="J108" s="46"/>
      <c r="K108" s="46"/>
      <c r="L108" s="47"/>
      <c r="M108" s="46"/>
      <c r="N108" s="46"/>
      <c r="O108" s="48"/>
      <c r="P108" s="48"/>
      <c r="Q108" s="45"/>
      <c r="R108" s="45"/>
      <c r="S108" s="49"/>
      <c r="T108" s="49"/>
      <c r="U108" s="49"/>
      <c r="V108" s="49"/>
    </row>
    <row r="109" spans="1:22" s="41" customFormat="1" ht="63.75" customHeight="1" x14ac:dyDescent="0.25">
      <c r="A109" s="81">
        <f>A106+1</f>
        <v>63</v>
      </c>
      <c r="B109" s="66" t="s">
        <v>174</v>
      </c>
      <c r="C109" s="52" t="s">
        <v>175</v>
      </c>
      <c r="D109" s="53" t="s">
        <v>27</v>
      </c>
      <c r="E109" s="54" t="s">
        <v>176</v>
      </c>
      <c r="F109" s="53" t="s">
        <v>29</v>
      </c>
      <c r="G109" s="145"/>
      <c r="H109" s="64" t="s">
        <v>30</v>
      </c>
      <c r="I109" s="63">
        <v>92</v>
      </c>
      <c r="J109" s="58"/>
      <c r="K109" s="58">
        <f>ROUND(I109*J109,2)</f>
        <v>0</v>
      </c>
      <c r="L109" s="59" t="s">
        <v>31</v>
      </c>
      <c r="M109" s="58">
        <v>0</v>
      </c>
      <c r="N109" s="58">
        <f>M109+K109</f>
        <v>0</v>
      </c>
      <c r="O109" s="60">
        <v>46367</v>
      </c>
      <c r="P109" s="60">
        <v>46731</v>
      </c>
      <c r="Q109" s="60" t="s">
        <v>32</v>
      </c>
      <c r="R109" s="71" t="s">
        <v>177</v>
      </c>
      <c r="S109" s="60" t="s">
        <v>34</v>
      </c>
      <c r="T109" s="60" t="s">
        <v>35</v>
      </c>
      <c r="U109" s="58" t="s">
        <v>36</v>
      </c>
      <c r="V109" s="63" t="str">
        <f>CONCATENATE(T109,", ",U109)</f>
        <v>ОПБ, Этап 1 (4 кв 2026 г.)</v>
      </c>
    </row>
    <row r="110" spans="1:22" s="41" customFormat="1" ht="12.75" customHeight="1" x14ac:dyDescent="0.25">
      <c r="A110" s="33" t="s">
        <v>178</v>
      </c>
      <c r="B110" s="34"/>
      <c r="C110" s="34"/>
      <c r="D110" s="35"/>
      <c r="E110" s="34"/>
      <c r="F110" s="35"/>
      <c r="G110" s="36"/>
      <c r="H110" s="34"/>
      <c r="I110" s="34"/>
      <c r="J110" s="37"/>
      <c r="K110" s="37"/>
      <c r="L110" s="38"/>
      <c r="M110" s="37"/>
      <c r="N110" s="37"/>
      <c r="O110" s="39"/>
      <c r="P110" s="39"/>
      <c r="Q110" s="36"/>
      <c r="R110" s="36"/>
      <c r="S110" s="40"/>
      <c r="T110" s="40"/>
      <c r="U110" s="40"/>
      <c r="V110" s="40"/>
    </row>
    <row r="111" spans="1:22" s="41" customFormat="1" ht="12.75" customHeight="1" x14ac:dyDescent="0.25">
      <c r="A111" s="42"/>
      <c r="B111" s="43" t="s">
        <v>59</v>
      </c>
      <c r="C111" s="43"/>
      <c r="D111" s="44"/>
      <c r="E111" s="43"/>
      <c r="F111" s="44"/>
      <c r="G111" s="45"/>
      <c r="H111" s="43"/>
      <c r="I111" s="43"/>
      <c r="J111" s="46"/>
      <c r="K111" s="46"/>
      <c r="L111" s="47"/>
      <c r="M111" s="46"/>
      <c r="N111" s="46"/>
      <c r="O111" s="48"/>
      <c r="P111" s="48"/>
      <c r="Q111" s="45"/>
      <c r="R111" s="45"/>
      <c r="S111" s="49"/>
      <c r="T111" s="49"/>
      <c r="U111" s="49"/>
      <c r="V111" s="49"/>
    </row>
    <row r="112" spans="1:22" s="41" customFormat="1" ht="38.25" customHeight="1" x14ac:dyDescent="0.25">
      <c r="A112" s="81">
        <f>A109+1</f>
        <v>64</v>
      </c>
      <c r="B112" s="66" t="s">
        <v>25</v>
      </c>
      <c r="C112" s="67" t="s">
        <v>179</v>
      </c>
      <c r="D112" s="53" t="s">
        <v>27</v>
      </c>
      <c r="E112" s="69" t="s">
        <v>180</v>
      </c>
      <c r="F112" s="68" t="s">
        <v>62</v>
      </c>
      <c r="G112" s="145"/>
      <c r="H112" s="64" t="s">
        <v>30</v>
      </c>
      <c r="I112" s="70">
        <v>36</v>
      </c>
      <c r="J112" s="58"/>
      <c r="K112" s="58">
        <f>ROUND(I112*J112,2)</f>
        <v>0</v>
      </c>
      <c r="L112" s="59" t="s">
        <v>31</v>
      </c>
      <c r="M112" s="58">
        <v>0</v>
      </c>
      <c r="N112" s="58">
        <f>M112+K112</f>
        <v>0</v>
      </c>
      <c r="O112" s="146">
        <v>46417</v>
      </c>
      <c r="P112" s="74">
        <v>46781</v>
      </c>
      <c r="Q112" s="61" t="s">
        <v>32</v>
      </c>
      <c r="R112" s="71" t="s">
        <v>25</v>
      </c>
      <c r="S112" s="60" t="s">
        <v>34</v>
      </c>
      <c r="T112" s="60" t="s">
        <v>35</v>
      </c>
      <c r="U112" s="58" t="s">
        <v>36</v>
      </c>
      <c r="V112" s="63" t="str">
        <f>CONCATENATE(T112,", ",U112)</f>
        <v>ОПБ, Этап 1 (4 кв 2026 г.)</v>
      </c>
    </row>
    <row r="113" spans="1:22" s="41" customFormat="1" ht="12.75" customHeight="1" x14ac:dyDescent="0.25">
      <c r="A113" s="33" t="s">
        <v>181</v>
      </c>
      <c r="B113" s="34"/>
      <c r="C113" s="34"/>
      <c r="D113" s="35"/>
      <c r="E113" s="34"/>
      <c r="F113" s="35"/>
      <c r="G113" s="36"/>
      <c r="H113" s="34"/>
      <c r="I113" s="34"/>
      <c r="J113" s="37"/>
      <c r="K113" s="37"/>
      <c r="L113" s="38"/>
      <c r="M113" s="37"/>
      <c r="N113" s="37"/>
      <c r="O113" s="39"/>
      <c r="P113" s="39"/>
      <c r="Q113" s="36"/>
      <c r="R113" s="36"/>
      <c r="S113" s="40"/>
      <c r="T113" s="40"/>
      <c r="U113" s="40"/>
      <c r="V113" s="40"/>
    </row>
    <row r="114" spans="1:22" s="41" customFormat="1" ht="12.75" customHeight="1" x14ac:dyDescent="0.25">
      <c r="A114" s="42"/>
      <c r="B114" s="43" t="s">
        <v>182</v>
      </c>
      <c r="C114" s="43"/>
      <c r="D114" s="44"/>
      <c r="E114" s="43"/>
      <c r="F114" s="44"/>
      <c r="G114" s="45"/>
      <c r="H114" s="43"/>
      <c r="I114" s="43"/>
      <c r="J114" s="46"/>
      <c r="K114" s="46"/>
      <c r="L114" s="47"/>
      <c r="M114" s="46"/>
      <c r="N114" s="46"/>
      <c r="O114" s="48"/>
      <c r="P114" s="48"/>
      <c r="Q114" s="45"/>
      <c r="R114" s="45"/>
      <c r="S114" s="49"/>
      <c r="T114" s="49"/>
      <c r="U114" s="49"/>
      <c r="V114" s="49"/>
    </row>
    <row r="115" spans="1:22" s="41" customFormat="1" ht="51" customHeight="1" x14ac:dyDescent="0.25">
      <c r="A115" s="81">
        <f>A112+1</f>
        <v>65</v>
      </c>
      <c r="B115" s="66" t="s">
        <v>25</v>
      </c>
      <c r="C115" s="67" t="s">
        <v>183</v>
      </c>
      <c r="D115" s="53" t="s">
        <v>27</v>
      </c>
      <c r="E115" s="69" t="s">
        <v>184</v>
      </c>
      <c r="F115" s="53" t="s">
        <v>29</v>
      </c>
      <c r="G115" s="145"/>
      <c r="H115" s="64" t="s">
        <v>30</v>
      </c>
      <c r="I115" s="70">
        <v>100</v>
      </c>
      <c r="J115" s="58"/>
      <c r="K115" s="58">
        <f>ROUND(I115*J115,2)</f>
        <v>0</v>
      </c>
      <c r="L115" s="59" t="s">
        <v>31</v>
      </c>
      <c r="M115" s="58">
        <v>0</v>
      </c>
      <c r="N115" s="58">
        <f>M115+K115</f>
        <v>0</v>
      </c>
      <c r="O115" s="147">
        <v>46403</v>
      </c>
      <c r="P115" s="60">
        <v>46767</v>
      </c>
      <c r="Q115" s="61" t="s">
        <v>32</v>
      </c>
      <c r="R115" s="71" t="s">
        <v>185</v>
      </c>
      <c r="S115" s="60" t="s">
        <v>34</v>
      </c>
      <c r="T115" s="60" t="s">
        <v>35</v>
      </c>
      <c r="U115" s="58" t="s">
        <v>36</v>
      </c>
      <c r="V115" s="63" t="str">
        <f>CONCATENATE(T115,", ",U115)</f>
        <v>ОПБ, Этап 1 (4 кв 2026 г.)</v>
      </c>
    </row>
    <row r="116" spans="1:22" s="41" customFormat="1" ht="12.75" customHeight="1" x14ac:dyDescent="0.25">
      <c r="A116" s="33" t="s">
        <v>186</v>
      </c>
      <c r="B116" s="34"/>
      <c r="C116" s="34"/>
      <c r="D116" s="35"/>
      <c r="E116" s="34"/>
      <c r="F116" s="35"/>
      <c r="G116" s="36"/>
      <c r="H116" s="34"/>
      <c r="I116" s="34"/>
      <c r="J116" s="37"/>
      <c r="K116" s="37"/>
      <c r="L116" s="38"/>
      <c r="M116" s="37"/>
      <c r="N116" s="37"/>
      <c r="O116" s="39"/>
      <c r="P116" s="39"/>
      <c r="Q116" s="36"/>
      <c r="R116" s="36"/>
      <c r="S116" s="40"/>
      <c r="T116" s="40"/>
      <c r="U116" s="40"/>
      <c r="V116" s="40"/>
    </row>
    <row r="117" spans="1:22" s="41" customFormat="1" ht="12.75" customHeight="1" x14ac:dyDescent="0.25">
      <c r="A117" s="42"/>
      <c r="B117" s="43" t="s">
        <v>59</v>
      </c>
      <c r="C117" s="43"/>
      <c r="D117" s="44"/>
      <c r="E117" s="43"/>
      <c r="F117" s="44"/>
      <c r="G117" s="45"/>
      <c r="H117" s="43"/>
      <c r="I117" s="43"/>
      <c r="J117" s="46"/>
      <c r="K117" s="46"/>
      <c r="L117" s="47"/>
      <c r="M117" s="46"/>
      <c r="N117" s="46"/>
      <c r="O117" s="48"/>
      <c r="P117" s="48"/>
      <c r="Q117" s="45"/>
      <c r="R117" s="45"/>
      <c r="S117" s="49"/>
      <c r="T117" s="49"/>
      <c r="U117" s="49"/>
      <c r="V117" s="49"/>
    </row>
    <row r="118" spans="1:22" s="148" customFormat="1" ht="25.5" customHeight="1" x14ac:dyDescent="0.25">
      <c r="A118" s="81">
        <f>A115+1</f>
        <v>66</v>
      </c>
      <c r="B118" s="73" t="s">
        <v>187</v>
      </c>
      <c r="C118" s="73" t="s">
        <v>188</v>
      </c>
      <c r="D118" s="68" t="s">
        <v>27</v>
      </c>
      <c r="E118" s="73" t="s">
        <v>189</v>
      </c>
      <c r="F118" s="68" t="s">
        <v>29</v>
      </c>
      <c r="G118" s="55"/>
      <c r="H118" s="55" t="s">
        <v>30</v>
      </c>
      <c r="I118" s="70">
        <v>202</v>
      </c>
      <c r="J118" s="58"/>
      <c r="K118" s="58">
        <f>ROUND(I118*J118,2)</f>
        <v>0</v>
      </c>
      <c r="L118" s="59" t="s">
        <v>31</v>
      </c>
      <c r="M118" s="58">
        <v>0</v>
      </c>
      <c r="N118" s="58">
        <f>M118+K118</f>
        <v>0</v>
      </c>
      <c r="O118" s="60">
        <v>46340</v>
      </c>
      <c r="P118" s="60">
        <v>46704</v>
      </c>
      <c r="Q118" s="60" t="s">
        <v>32</v>
      </c>
      <c r="R118" s="71" t="s">
        <v>190</v>
      </c>
      <c r="S118" s="60" t="s">
        <v>34</v>
      </c>
      <c r="T118" s="60" t="s">
        <v>35</v>
      </c>
      <c r="U118" s="58" t="s">
        <v>36</v>
      </c>
      <c r="V118" s="63" t="str">
        <f>CONCATENATE(T118,", ",U118)</f>
        <v>ОПБ, Этап 1 (4 кв 2026 г.)</v>
      </c>
    </row>
    <row r="119" spans="1:22" s="41" customFormat="1" ht="12.75" customHeight="1" x14ac:dyDescent="0.25">
      <c r="A119" s="33" t="s">
        <v>191</v>
      </c>
      <c r="B119" s="34"/>
      <c r="C119" s="34"/>
      <c r="D119" s="35"/>
      <c r="E119" s="34"/>
      <c r="F119" s="35"/>
      <c r="G119" s="36"/>
      <c r="H119" s="34"/>
      <c r="I119" s="34"/>
      <c r="J119" s="37"/>
      <c r="K119" s="37"/>
      <c r="L119" s="38"/>
      <c r="M119" s="37"/>
      <c r="N119" s="37"/>
      <c r="O119" s="39"/>
      <c r="P119" s="39"/>
      <c r="Q119" s="36"/>
      <c r="R119" s="36"/>
      <c r="S119" s="40"/>
      <c r="T119" s="40"/>
      <c r="U119" s="40"/>
      <c r="V119" s="40"/>
    </row>
    <row r="120" spans="1:22" s="41" customFormat="1" ht="12.75" customHeight="1" x14ac:dyDescent="0.25">
      <c r="A120" s="42"/>
      <c r="B120" s="43" t="s">
        <v>59</v>
      </c>
      <c r="C120" s="43"/>
      <c r="D120" s="44"/>
      <c r="E120" s="43"/>
      <c r="F120" s="44"/>
      <c r="G120" s="45"/>
      <c r="H120" s="43"/>
      <c r="I120" s="43"/>
      <c r="J120" s="46"/>
      <c r="K120" s="46"/>
      <c r="L120" s="47"/>
      <c r="M120" s="46"/>
      <c r="N120" s="46"/>
      <c r="O120" s="48"/>
      <c r="P120" s="48"/>
      <c r="Q120" s="45"/>
      <c r="R120" s="45"/>
      <c r="S120" s="49"/>
      <c r="T120" s="49"/>
      <c r="U120" s="49"/>
      <c r="V120" s="49"/>
    </row>
    <row r="121" spans="1:22" s="41" customFormat="1" ht="25.5" customHeight="1" x14ac:dyDescent="0.25">
      <c r="A121" s="81">
        <f>A118+1</f>
        <v>67</v>
      </c>
      <c r="B121" s="66" t="s">
        <v>192</v>
      </c>
      <c r="C121" s="67" t="s">
        <v>193</v>
      </c>
      <c r="D121" s="53" t="s">
        <v>27</v>
      </c>
      <c r="E121" s="69" t="s">
        <v>194</v>
      </c>
      <c r="F121" s="68" t="s">
        <v>29</v>
      </c>
      <c r="G121" s="145"/>
      <c r="H121" s="64" t="s">
        <v>30</v>
      </c>
      <c r="I121" s="70">
        <v>6500</v>
      </c>
      <c r="J121" s="58"/>
      <c r="K121" s="58">
        <f>ROUND(I121*J121,2)</f>
        <v>0</v>
      </c>
      <c r="L121" s="59" t="s">
        <v>31</v>
      </c>
      <c r="M121" s="58">
        <v>0</v>
      </c>
      <c r="N121" s="58">
        <f>M121+K121</f>
        <v>0</v>
      </c>
      <c r="O121" s="60">
        <v>46421</v>
      </c>
      <c r="P121" s="60">
        <v>46785</v>
      </c>
      <c r="Q121" s="61" t="s">
        <v>32</v>
      </c>
      <c r="R121" s="122" t="s">
        <v>25</v>
      </c>
      <c r="S121" s="60" t="s">
        <v>34</v>
      </c>
      <c r="T121" s="60" t="s">
        <v>35</v>
      </c>
      <c r="U121" s="58" t="s">
        <v>36</v>
      </c>
      <c r="V121" s="63" t="str">
        <f>CONCATENATE(T121,", ",U121)</f>
        <v>ОПБ, Этап 1 (4 кв 2026 г.)</v>
      </c>
    </row>
    <row r="122" spans="1:22" s="41" customFormat="1" ht="12.75" customHeight="1" x14ac:dyDescent="0.25">
      <c r="A122" s="33" t="s">
        <v>195</v>
      </c>
      <c r="B122" s="34"/>
      <c r="C122" s="34"/>
      <c r="D122" s="35"/>
      <c r="E122" s="34"/>
      <c r="F122" s="35"/>
      <c r="G122" s="36"/>
      <c r="H122" s="34"/>
      <c r="I122" s="34"/>
      <c r="J122" s="37"/>
      <c r="K122" s="37"/>
      <c r="L122" s="38"/>
      <c r="M122" s="37"/>
      <c r="N122" s="37"/>
      <c r="O122" s="39"/>
      <c r="P122" s="39"/>
      <c r="Q122" s="36"/>
      <c r="R122" s="36"/>
      <c r="S122" s="40"/>
      <c r="T122" s="40"/>
      <c r="U122" s="40"/>
      <c r="V122" s="40"/>
    </row>
    <row r="123" spans="1:22" s="41" customFormat="1" ht="12.75" customHeight="1" x14ac:dyDescent="0.25">
      <c r="A123" s="42"/>
      <c r="B123" s="83" t="s">
        <v>50</v>
      </c>
      <c r="C123" s="83"/>
      <c r="D123" s="149"/>
      <c r="E123" s="83"/>
      <c r="F123" s="149"/>
      <c r="G123" s="118"/>
      <c r="H123" s="83"/>
      <c r="I123" s="83"/>
      <c r="J123" s="150"/>
      <c r="K123" s="150"/>
      <c r="L123" s="151"/>
      <c r="M123" s="150"/>
      <c r="N123" s="150"/>
      <c r="O123" s="152"/>
      <c r="P123" s="152"/>
      <c r="Q123" s="118"/>
      <c r="R123" s="45"/>
      <c r="S123" s="49"/>
      <c r="T123" s="49"/>
      <c r="U123" s="49"/>
      <c r="V123" s="49"/>
    </row>
    <row r="124" spans="1:22" s="41" customFormat="1" ht="38.25" customHeight="1" x14ac:dyDescent="0.25">
      <c r="A124" s="81">
        <f>A121+1</f>
        <v>68</v>
      </c>
      <c r="B124" s="66" t="s">
        <v>25</v>
      </c>
      <c r="C124" s="67" t="s">
        <v>196</v>
      </c>
      <c r="D124" s="53" t="s">
        <v>27</v>
      </c>
      <c r="E124" s="69" t="s">
        <v>197</v>
      </c>
      <c r="F124" s="73" t="s">
        <v>46</v>
      </c>
      <c r="G124" s="153"/>
      <c r="H124" s="64" t="s">
        <v>30</v>
      </c>
      <c r="I124" s="70">
        <v>1</v>
      </c>
      <c r="J124" s="58"/>
      <c r="K124" s="58">
        <f>ROUND(I124*J124,2)</f>
        <v>0</v>
      </c>
      <c r="L124" s="59">
        <v>0.22</v>
      </c>
      <c r="M124" s="58">
        <f>ROUND(K124*L124,2)</f>
        <v>0</v>
      </c>
      <c r="N124" s="58">
        <f>M124+K124</f>
        <v>0</v>
      </c>
      <c r="O124" s="78" t="s">
        <v>83</v>
      </c>
      <c r="P124" s="74" t="s">
        <v>25</v>
      </c>
      <c r="Q124" s="154" t="s">
        <v>32</v>
      </c>
      <c r="R124" s="122" t="s">
        <v>25</v>
      </c>
      <c r="S124" s="60" t="s">
        <v>48</v>
      </c>
      <c r="T124" s="60" t="s">
        <v>35</v>
      </c>
      <c r="U124" s="58" t="s">
        <v>36</v>
      </c>
      <c r="V124" s="63" t="str">
        <f>CONCATENATE(T124,", ",U124)</f>
        <v>ОПБ, Этап 1 (4 кв 2026 г.)</v>
      </c>
    </row>
    <row r="125" spans="1:22" s="41" customFormat="1" ht="89.25" customHeight="1" x14ac:dyDescent="0.25">
      <c r="A125" s="81">
        <f>A124+1</f>
        <v>69</v>
      </c>
      <c r="B125" s="66" t="s">
        <v>25</v>
      </c>
      <c r="C125" s="67" t="s">
        <v>196</v>
      </c>
      <c r="D125" s="53" t="s">
        <v>27</v>
      </c>
      <c r="E125" s="69" t="s">
        <v>198</v>
      </c>
      <c r="F125" s="73" t="s">
        <v>46</v>
      </c>
      <c r="G125" s="153"/>
      <c r="H125" s="64" t="s">
        <v>30</v>
      </c>
      <c r="I125" s="70">
        <v>1</v>
      </c>
      <c r="J125" s="58"/>
      <c r="K125" s="58">
        <f>ROUND(I125*J125,2)</f>
        <v>0</v>
      </c>
      <c r="L125" s="59">
        <v>0.22</v>
      </c>
      <c r="M125" s="58">
        <f>ROUND(K125*L125,2)</f>
        <v>0</v>
      </c>
      <c r="N125" s="58">
        <f>M125+K125</f>
        <v>0</v>
      </c>
      <c r="O125" s="74">
        <v>46337</v>
      </c>
      <c r="P125" s="74">
        <v>46701</v>
      </c>
      <c r="Q125" s="154" t="s">
        <v>32</v>
      </c>
      <c r="R125" s="122" t="s">
        <v>25</v>
      </c>
      <c r="S125" s="60" t="s">
        <v>48</v>
      </c>
      <c r="T125" s="60" t="s">
        <v>35</v>
      </c>
      <c r="U125" s="58" t="s">
        <v>36</v>
      </c>
      <c r="V125" s="63" t="str">
        <f>CONCATENATE(T125,", ",U125)</f>
        <v>ОПБ, Этап 1 (4 кв 2026 г.)</v>
      </c>
    </row>
    <row r="126" spans="1:22" s="41" customFormat="1" ht="12.75" customHeight="1" x14ac:dyDescent="0.25">
      <c r="A126" s="33" t="s">
        <v>199</v>
      </c>
      <c r="B126" s="34"/>
      <c r="C126" s="34"/>
      <c r="D126" s="35"/>
      <c r="E126" s="34"/>
      <c r="F126" s="35"/>
      <c r="G126" s="36"/>
      <c r="H126" s="34"/>
      <c r="I126" s="34"/>
      <c r="J126" s="37"/>
      <c r="K126" s="37"/>
      <c r="L126" s="38"/>
      <c r="M126" s="37"/>
      <c r="N126" s="37"/>
      <c r="O126" s="39"/>
      <c r="P126" s="39"/>
      <c r="Q126" s="36"/>
      <c r="R126" s="36"/>
      <c r="S126" s="60"/>
      <c r="T126" s="60"/>
      <c r="U126" s="58"/>
      <c r="V126" s="63"/>
    </row>
    <row r="127" spans="1:22" s="41" customFormat="1" ht="12.75" customHeight="1" x14ac:dyDescent="0.25">
      <c r="A127" s="42"/>
      <c r="B127" s="43" t="s">
        <v>200</v>
      </c>
      <c r="C127" s="43"/>
      <c r="D127" s="44"/>
      <c r="E127" s="43"/>
      <c r="F127" s="44"/>
      <c r="G127" s="45"/>
      <c r="H127" s="43"/>
      <c r="I127" s="43"/>
      <c r="J127" s="46"/>
      <c r="K127" s="46"/>
      <c r="L127" s="47"/>
      <c r="M127" s="46"/>
      <c r="N127" s="46"/>
      <c r="O127" s="48"/>
      <c r="P127" s="48"/>
      <c r="Q127" s="45"/>
      <c r="R127" s="45"/>
      <c r="S127" s="49"/>
      <c r="T127" s="49"/>
      <c r="U127" s="49"/>
      <c r="V127" s="49"/>
    </row>
    <row r="128" spans="1:22" s="41" customFormat="1" ht="38.25" customHeight="1" x14ac:dyDescent="0.25">
      <c r="A128" s="81">
        <f>A125+1</f>
        <v>70</v>
      </c>
      <c r="B128" s="66" t="s">
        <v>201</v>
      </c>
      <c r="C128" s="67" t="s">
        <v>202</v>
      </c>
      <c r="D128" s="53" t="s">
        <v>27</v>
      </c>
      <c r="E128" s="69" t="s">
        <v>203</v>
      </c>
      <c r="F128" s="68" t="s">
        <v>62</v>
      </c>
      <c r="G128" s="153"/>
      <c r="H128" s="64" t="s">
        <v>30</v>
      </c>
      <c r="I128" s="70">
        <v>1</v>
      </c>
      <c r="J128" s="58"/>
      <c r="K128" s="58">
        <f t="shared" ref="K128:K135" si="11">ROUND(I128*J128,2)</f>
        <v>0</v>
      </c>
      <c r="L128" s="59" t="s">
        <v>31</v>
      </c>
      <c r="M128" s="58">
        <v>0</v>
      </c>
      <c r="N128" s="58">
        <f t="shared" ref="N128:N135" si="12">M128+K128</f>
        <v>0</v>
      </c>
      <c r="O128" s="60">
        <v>46374</v>
      </c>
      <c r="P128" s="60" t="s">
        <v>25</v>
      </c>
      <c r="Q128" s="61" t="s">
        <v>32</v>
      </c>
      <c r="R128" s="122" t="s">
        <v>25</v>
      </c>
      <c r="S128" s="60" t="s">
        <v>34</v>
      </c>
      <c r="T128" s="60" t="s">
        <v>35</v>
      </c>
      <c r="U128" s="58" t="s">
        <v>36</v>
      </c>
      <c r="V128" s="63" t="str">
        <f t="shared" ref="V128:V135" si="13">CONCATENATE(T128,", ",U128)</f>
        <v>ОПБ, Этап 1 (4 кв 2026 г.)</v>
      </c>
    </row>
    <row r="129" spans="1:22" s="41" customFormat="1" ht="38.25" customHeight="1" x14ac:dyDescent="0.25">
      <c r="A129" s="81">
        <f t="shared" ref="A129:A135" si="14">A128+1</f>
        <v>71</v>
      </c>
      <c r="B129" s="66" t="s">
        <v>204</v>
      </c>
      <c r="C129" s="67" t="s">
        <v>202</v>
      </c>
      <c r="D129" s="53" t="s">
        <v>27</v>
      </c>
      <c r="E129" s="69" t="s">
        <v>205</v>
      </c>
      <c r="F129" s="68" t="s">
        <v>62</v>
      </c>
      <c r="G129" s="153"/>
      <c r="H129" s="64" t="s">
        <v>30</v>
      </c>
      <c r="I129" s="70">
        <v>1</v>
      </c>
      <c r="J129" s="58"/>
      <c r="K129" s="58">
        <f t="shared" si="11"/>
        <v>0</v>
      </c>
      <c r="L129" s="59" t="s">
        <v>31</v>
      </c>
      <c r="M129" s="58">
        <v>0</v>
      </c>
      <c r="N129" s="58">
        <f t="shared" si="12"/>
        <v>0</v>
      </c>
      <c r="O129" s="60">
        <v>46374</v>
      </c>
      <c r="P129" s="60" t="s">
        <v>25</v>
      </c>
      <c r="Q129" s="61" t="s">
        <v>32</v>
      </c>
      <c r="R129" s="122" t="s">
        <v>25</v>
      </c>
      <c r="S129" s="60" t="s">
        <v>34</v>
      </c>
      <c r="T129" s="60" t="s">
        <v>35</v>
      </c>
      <c r="U129" s="58" t="s">
        <v>36</v>
      </c>
      <c r="V129" s="63" t="str">
        <f t="shared" si="13"/>
        <v>ОПБ, Этап 1 (4 кв 2026 г.)</v>
      </c>
    </row>
    <row r="130" spans="1:22" s="41" customFormat="1" ht="38.25" customHeight="1" x14ac:dyDescent="0.25">
      <c r="A130" s="81">
        <f t="shared" si="14"/>
        <v>72</v>
      </c>
      <c r="B130" s="66" t="s">
        <v>206</v>
      </c>
      <c r="C130" s="67" t="s">
        <v>202</v>
      </c>
      <c r="D130" s="53" t="s">
        <v>27</v>
      </c>
      <c r="E130" s="69" t="s">
        <v>207</v>
      </c>
      <c r="F130" s="68" t="s">
        <v>62</v>
      </c>
      <c r="G130" s="153"/>
      <c r="H130" s="64" t="s">
        <v>30</v>
      </c>
      <c r="I130" s="70">
        <v>50000</v>
      </c>
      <c r="J130" s="58"/>
      <c r="K130" s="58">
        <f t="shared" si="11"/>
        <v>0</v>
      </c>
      <c r="L130" s="59" t="s">
        <v>31</v>
      </c>
      <c r="M130" s="58">
        <v>0</v>
      </c>
      <c r="N130" s="58">
        <f t="shared" si="12"/>
        <v>0</v>
      </c>
      <c r="O130" s="60">
        <v>46374</v>
      </c>
      <c r="P130" s="60" t="s">
        <v>25</v>
      </c>
      <c r="Q130" s="61" t="s">
        <v>32</v>
      </c>
      <c r="R130" s="122" t="s">
        <v>25</v>
      </c>
      <c r="S130" s="60" t="s">
        <v>34</v>
      </c>
      <c r="T130" s="60" t="s">
        <v>35</v>
      </c>
      <c r="U130" s="58" t="s">
        <v>36</v>
      </c>
      <c r="V130" s="63" t="str">
        <f t="shared" si="13"/>
        <v>ОПБ, Этап 1 (4 кв 2026 г.)</v>
      </c>
    </row>
    <row r="131" spans="1:22" s="41" customFormat="1" ht="38.25" customHeight="1" x14ac:dyDescent="0.25">
      <c r="A131" s="81">
        <f t="shared" si="14"/>
        <v>73</v>
      </c>
      <c r="B131" s="66" t="s">
        <v>208</v>
      </c>
      <c r="C131" s="67" t="s">
        <v>202</v>
      </c>
      <c r="D131" s="53" t="s">
        <v>27</v>
      </c>
      <c r="E131" s="69" t="s">
        <v>209</v>
      </c>
      <c r="F131" s="68" t="s">
        <v>62</v>
      </c>
      <c r="G131" s="153"/>
      <c r="H131" s="64" t="s">
        <v>30</v>
      </c>
      <c r="I131" s="70">
        <v>500</v>
      </c>
      <c r="J131" s="58"/>
      <c r="K131" s="58">
        <f t="shared" si="11"/>
        <v>0</v>
      </c>
      <c r="L131" s="59" t="s">
        <v>31</v>
      </c>
      <c r="M131" s="58">
        <v>0</v>
      </c>
      <c r="N131" s="58">
        <f t="shared" si="12"/>
        <v>0</v>
      </c>
      <c r="O131" s="60">
        <v>46374</v>
      </c>
      <c r="P131" s="60" t="s">
        <v>25</v>
      </c>
      <c r="Q131" s="61" t="s">
        <v>32</v>
      </c>
      <c r="R131" s="122" t="s">
        <v>25</v>
      </c>
      <c r="S131" s="60" t="s">
        <v>34</v>
      </c>
      <c r="T131" s="60" t="s">
        <v>35</v>
      </c>
      <c r="U131" s="58" t="s">
        <v>36</v>
      </c>
      <c r="V131" s="63" t="str">
        <f t="shared" si="13"/>
        <v>ОПБ, Этап 1 (4 кв 2026 г.)</v>
      </c>
    </row>
    <row r="132" spans="1:22" s="41" customFormat="1" ht="38.25" customHeight="1" x14ac:dyDescent="0.25">
      <c r="A132" s="81">
        <f t="shared" si="14"/>
        <v>74</v>
      </c>
      <c r="B132" s="66" t="s">
        <v>210</v>
      </c>
      <c r="C132" s="67" t="s">
        <v>202</v>
      </c>
      <c r="D132" s="53" t="s">
        <v>27</v>
      </c>
      <c r="E132" s="69" t="s">
        <v>211</v>
      </c>
      <c r="F132" s="68" t="s">
        <v>62</v>
      </c>
      <c r="G132" s="153"/>
      <c r="H132" s="64" t="s">
        <v>30</v>
      </c>
      <c r="I132" s="70">
        <v>1</v>
      </c>
      <c r="J132" s="58"/>
      <c r="K132" s="58">
        <f t="shared" si="11"/>
        <v>0</v>
      </c>
      <c r="L132" s="59" t="s">
        <v>31</v>
      </c>
      <c r="M132" s="58">
        <v>0</v>
      </c>
      <c r="N132" s="58">
        <f t="shared" si="12"/>
        <v>0</v>
      </c>
      <c r="O132" s="60">
        <v>46374</v>
      </c>
      <c r="P132" s="60" t="s">
        <v>25</v>
      </c>
      <c r="Q132" s="61" t="s">
        <v>32</v>
      </c>
      <c r="R132" s="122" t="s">
        <v>25</v>
      </c>
      <c r="S132" s="60" t="s">
        <v>34</v>
      </c>
      <c r="T132" s="60" t="s">
        <v>35</v>
      </c>
      <c r="U132" s="58" t="s">
        <v>36</v>
      </c>
      <c r="V132" s="63" t="str">
        <f t="shared" si="13"/>
        <v>ОПБ, Этап 1 (4 кв 2026 г.)</v>
      </c>
    </row>
    <row r="133" spans="1:22" s="41" customFormat="1" ht="38.25" customHeight="1" x14ac:dyDescent="0.25">
      <c r="A133" s="81">
        <f t="shared" si="14"/>
        <v>75</v>
      </c>
      <c r="B133" s="66" t="s">
        <v>212</v>
      </c>
      <c r="C133" s="67" t="s">
        <v>202</v>
      </c>
      <c r="D133" s="53" t="s">
        <v>27</v>
      </c>
      <c r="E133" s="69" t="s">
        <v>213</v>
      </c>
      <c r="F133" s="68" t="s">
        <v>62</v>
      </c>
      <c r="G133" s="153"/>
      <c r="H133" s="64" t="s">
        <v>30</v>
      </c>
      <c r="I133" s="70">
        <v>1</v>
      </c>
      <c r="J133" s="58"/>
      <c r="K133" s="58">
        <f t="shared" si="11"/>
        <v>0</v>
      </c>
      <c r="L133" s="59" t="s">
        <v>31</v>
      </c>
      <c r="M133" s="58">
        <v>0</v>
      </c>
      <c r="N133" s="58">
        <f t="shared" si="12"/>
        <v>0</v>
      </c>
      <c r="O133" s="60">
        <v>46374</v>
      </c>
      <c r="P133" s="60" t="s">
        <v>25</v>
      </c>
      <c r="Q133" s="61" t="s">
        <v>32</v>
      </c>
      <c r="R133" s="122" t="s">
        <v>25</v>
      </c>
      <c r="S133" s="60" t="s">
        <v>34</v>
      </c>
      <c r="T133" s="60" t="s">
        <v>35</v>
      </c>
      <c r="U133" s="58" t="s">
        <v>36</v>
      </c>
      <c r="V133" s="63" t="str">
        <f t="shared" si="13"/>
        <v>ОПБ, Этап 1 (4 кв 2026 г.)</v>
      </c>
    </row>
    <row r="134" spans="1:22" s="41" customFormat="1" ht="38.25" customHeight="1" x14ac:dyDescent="0.25">
      <c r="A134" s="81">
        <f t="shared" si="14"/>
        <v>76</v>
      </c>
      <c r="B134" s="66" t="s">
        <v>214</v>
      </c>
      <c r="C134" s="67" t="s">
        <v>202</v>
      </c>
      <c r="D134" s="53" t="s">
        <v>27</v>
      </c>
      <c r="E134" s="69" t="s">
        <v>215</v>
      </c>
      <c r="F134" s="68" t="s">
        <v>62</v>
      </c>
      <c r="G134" s="153"/>
      <c r="H134" s="64" t="s">
        <v>30</v>
      </c>
      <c r="I134" s="70">
        <v>1</v>
      </c>
      <c r="J134" s="58"/>
      <c r="K134" s="58">
        <f t="shared" si="11"/>
        <v>0</v>
      </c>
      <c r="L134" s="59" t="s">
        <v>31</v>
      </c>
      <c r="M134" s="58">
        <v>0</v>
      </c>
      <c r="N134" s="58">
        <f t="shared" si="12"/>
        <v>0</v>
      </c>
      <c r="O134" s="60">
        <v>46374</v>
      </c>
      <c r="P134" s="60" t="s">
        <v>25</v>
      </c>
      <c r="Q134" s="61" t="s">
        <v>32</v>
      </c>
      <c r="R134" s="122" t="s">
        <v>25</v>
      </c>
      <c r="S134" s="60" t="s">
        <v>34</v>
      </c>
      <c r="T134" s="60" t="s">
        <v>35</v>
      </c>
      <c r="U134" s="58" t="s">
        <v>36</v>
      </c>
      <c r="V134" s="63" t="str">
        <f t="shared" si="13"/>
        <v>ОПБ, Этап 1 (4 кв 2026 г.)</v>
      </c>
    </row>
    <row r="135" spans="1:22" s="41" customFormat="1" ht="38.25" customHeight="1" x14ac:dyDescent="0.25">
      <c r="A135" s="81">
        <f t="shared" si="14"/>
        <v>77</v>
      </c>
      <c r="B135" s="66" t="s">
        <v>216</v>
      </c>
      <c r="C135" s="67" t="s">
        <v>202</v>
      </c>
      <c r="D135" s="53" t="s">
        <v>27</v>
      </c>
      <c r="E135" s="69" t="s">
        <v>217</v>
      </c>
      <c r="F135" s="68" t="s">
        <v>62</v>
      </c>
      <c r="G135" s="153"/>
      <c r="H135" s="64" t="s">
        <v>30</v>
      </c>
      <c r="I135" s="70">
        <v>1000</v>
      </c>
      <c r="J135" s="58"/>
      <c r="K135" s="58">
        <f t="shared" si="11"/>
        <v>0</v>
      </c>
      <c r="L135" s="59" t="s">
        <v>31</v>
      </c>
      <c r="M135" s="58">
        <v>0</v>
      </c>
      <c r="N135" s="58">
        <f t="shared" si="12"/>
        <v>0</v>
      </c>
      <c r="O135" s="60">
        <v>46374</v>
      </c>
      <c r="P135" s="60" t="s">
        <v>25</v>
      </c>
      <c r="Q135" s="61" t="s">
        <v>32</v>
      </c>
      <c r="R135" s="122" t="s">
        <v>25</v>
      </c>
      <c r="S135" s="60" t="s">
        <v>34</v>
      </c>
      <c r="T135" s="60" t="s">
        <v>35</v>
      </c>
      <c r="U135" s="58" t="s">
        <v>36</v>
      </c>
      <c r="V135" s="63" t="str">
        <f t="shared" si="13"/>
        <v>ОПБ, Этап 1 (4 кв 2026 г.)</v>
      </c>
    </row>
    <row r="136" spans="1:22" s="41" customFormat="1" ht="12.75" customHeight="1" x14ac:dyDescent="0.25">
      <c r="A136" s="33" t="s">
        <v>218</v>
      </c>
      <c r="B136" s="34"/>
      <c r="C136" s="34"/>
      <c r="D136" s="35"/>
      <c r="E136" s="34"/>
      <c r="F136" s="35"/>
      <c r="G136" s="36"/>
      <c r="H136" s="34"/>
      <c r="I136" s="34"/>
      <c r="J136" s="37"/>
      <c r="K136" s="37"/>
      <c r="L136" s="38"/>
      <c r="M136" s="37"/>
      <c r="N136" s="37"/>
      <c r="O136" s="39"/>
      <c r="P136" s="39"/>
      <c r="Q136" s="36"/>
      <c r="R136" s="36"/>
      <c r="S136" s="40"/>
      <c r="T136" s="40"/>
      <c r="U136" s="40"/>
      <c r="V136" s="40"/>
    </row>
    <row r="137" spans="1:22" s="41" customFormat="1" ht="12.75" customHeight="1" x14ac:dyDescent="0.25">
      <c r="A137" s="42"/>
      <c r="B137" s="43" t="s">
        <v>200</v>
      </c>
      <c r="C137" s="43"/>
      <c r="D137" s="44"/>
      <c r="E137" s="43"/>
      <c r="F137" s="44"/>
      <c r="G137" s="45"/>
      <c r="H137" s="43"/>
      <c r="I137" s="43"/>
      <c r="J137" s="46"/>
      <c r="K137" s="46"/>
      <c r="L137" s="47"/>
      <c r="M137" s="46"/>
      <c r="N137" s="46"/>
      <c r="O137" s="48"/>
      <c r="P137" s="48"/>
      <c r="Q137" s="45"/>
      <c r="R137" s="45"/>
      <c r="S137" s="49"/>
      <c r="T137" s="49"/>
      <c r="U137" s="49"/>
      <c r="V137" s="49"/>
    </row>
    <row r="138" spans="1:22" s="41" customFormat="1" ht="51" customHeight="1" x14ac:dyDescent="0.25">
      <c r="A138" s="81">
        <f>A135+1</f>
        <v>78</v>
      </c>
      <c r="B138" s="66" t="s">
        <v>25</v>
      </c>
      <c r="C138" s="67" t="s">
        <v>219</v>
      </c>
      <c r="D138" s="53" t="s">
        <v>27</v>
      </c>
      <c r="E138" s="69" t="s">
        <v>220</v>
      </c>
      <c r="F138" s="68" t="s">
        <v>62</v>
      </c>
      <c r="G138" s="153"/>
      <c r="H138" s="64" t="s">
        <v>30</v>
      </c>
      <c r="I138" s="70">
        <v>1</v>
      </c>
      <c r="J138" s="58"/>
      <c r="K138" s="58">
        <f t="shared" ref="K138:K143" si="15">ROUND(I138*J138,2)</f>
        <v>0</v>
      </c>
      <c r="L138" s="59" t="s">
        <v>31</v>
      </c>
      <c r="M138" s="58">
        <v>0</v>
      </c>
      <c r="N138" s="58">
        <f t="shared" ref="N138:N143" si="16">M138+K138</f>
        <v>0</v>
      </c>
      <c r="O138" s="74">
        <v>46419</v>
      </c>
      <c r="P138" s="74">
        <v>46783</v>
      </c>
      <c r="Q138" s="61" t="s">
        <v>32</v>
      </c>
      <c r="R138" s="122" t="s">
        <v>25</v>
      </c>
      <c r="S138" s="60" t="s">
        <v>34</v>
      </c>
      <c r="T138" s="60" t="s">
        <v>35</v>
      </c>
      <c r="U138" s="58" t="s">
        <v>36</v>
      </c>
      <c r="V138" s="63" t="str">
        <f t="shared" ref="V138:V143" si="17">CONCATENATE(T138,", ",U138)</f>
        <v>ОПБ, Этап 1 (4 кв 2026 г.)</v>
      </c>
    </row>
    <row r="139" spans="1:22" s="41" customFormat="1" ht="51" customHeight="1" x14ac:dyDescent="0.25">
      <c r="A139" s="81">
        <f>A138+1</f>
        <v>79</v>
      </c>
      <c r="B139" s="66" t="s">
        <v>25</v>
      </c>
      <c r="C139" s="67" t="s">
        <v>219</v>
      </c>
      <c r="D139" s="53" t="s">
        <v>27</v>
      </c>
      <c r="E139" s="155" t="s">
        <v>221</v>
      </c>
      <c r="F139" s="68" t="s">
        <v>62</v>
      </c>
      <c r="G139" s="153"/>
      <c r="H139" s="64" t="s">
        <v>30</v>
      </c>
      <c r="I139" s="70">
        <v>1</v>
      </c>
      <c r="J139" s="156"/>
      <c r="K139" s="58">
        <f t="shared" si="15"/>
        <v>0</v>
      </c>
      <c r="L139" s="59" t="s">
        <v>31</v>
      </c>
      <c r="M139" s="58">
        <v>0</v>
      </c>
      <c r="N139" s="58">
        <f t="shared" si="16"/>
        <v>0</v>
      </c>
      <c r="O139" s="74">
        <v>46419</v>
      </c>
      <c r="P139" s="74">
        <v>46783</v>
      </c>
      <c r="Q139" s="60" t="s">
        <v>32</v>
      </c>
      <c r="R139" s="62" t="s">
        <v>25</v>
      </c>
      <c r="S139" s="60" t="s">
        <v>34</v>
      </c>
      <c r="T139" s="60" t="s">
        <v>35</v>
      </c>
      <c r="U139" s="58" t="s">
        <v>36</v>
      </c>
      <c r="V139" s="63" t="str">
        <f t="shared" si="17"/>
        <v>ОПБ, Этап 1 (4 кв 2026 г.)</v>
      </c>
    </row>
    <row r="140" spans="1:22" s="41" customFormat="1" ht="38.25" customHeight="1" x14ac:dyDescent="0.25">
      <c r="A140" s="81">
        <f>A139+1</f>
        <v>80</v>
      </c>
      <c r="B140" s="66" t="s">
        <v>25</v>
      </c>
      <c r="C140" s="67" t="s">
        <v>219</v>
      </c>
      <c r="D140" s="53" t="s">
        <v>27</v>
      </c>
      <c r="E140" s="155" t="s">
        <v>222</v>
      </c>
      <c r="F140" s="73" t="s">
        <v>46</v>
      </c>
      <c r="G140" s="153"/>
      <c r="H140" s="64" t="s">
        <v>30</v>
      </c>
      <c r="I140" s="70">
        <v>1</v>
      </c>
      <c r="J140" s="156"/>
      <c r="K140" s="58">
        <f t="shared" si="15"/>
        <v>0</v>
      </c>
      <c r="L140" s="59">
        <v>0.22</v>
      </c>
      <c r="M140" s="58">
        <f>ROUND(K140*L140,2)</f>
        <v>0</v>
      </c>
      <c r="N140" s="58">
        <f t="shared" si="16"/>
        <v>0</v>
      </c>
      <c r="O140" s="55" t="s">
        <v>83</v>
      </c>
      <c r="P140" s="60" t="s">
        <v>25</v>
      </c>
      <c r="Q140" s="60" t="s">
        <v>32</v>
      </c>
      <c r="R140" s="62" t="s">
        <v>25</v>
      </c>
      <c r="S140" s="60" t="s">
        <v>34</v>
      </c>
      <c r="T140" s="60" t="s">
        <v>35</v>
      </c>
      <c r="U140" s="58" t="s">
        <v>36</v>
      </c>
      <c r="V140" s="63" t="str">
        <f t="shared" si="17"/>
        <v>ОПБ, Этап 1 (4 кв 2026 г.)</v>
      </c>
    </row>
    <row r="141" spans="1:22" s="41" customFormat="1" ht="38.25" customHeight="1" x14ac:dyDescent="0.25">
      <c r="A141" s="81">
        <f>A140+1</f>
        <v>81</v>
      </c>
      <c r="B141" s="66" t="s">
        <v>25</v>
      </c>
      <c r="C141" s="67" t="s">
        <v>219</v>
      </c>
      <c r="D141" s="53" t="s">
        <v>27</v>
      </c>
      <c r="E141" s="155" t="s">
        <v>223</v>
      </c>
      <c r="F141" s="68" t="s">
        <v>62</v>
      </c>
      <c r="G141" s="153"/>
      <c r="H141" s="64" t="s">
        <v>30</v>
      </c>
      <c r="I141" s="70">
        <v>1</v>
      </c>
      <c r="J141" s="156"/>
      <c r="K141" s="58">
        <f t="shared" si="15"/>
        <v>0</v>
      </c>
      <c r="L141" s="59" t="s">
        <v>31</v>
      </c>
      <c r="M141" s="58">
        <v>0</v>
      </c>
      <c r="N141" s="58">
        <f t="shared" si="16"/>
        <v>0</v>
      </c>
      <c r="O141" s="74">
        <v>46419</v>
      </c>
      <c r="P141" s="74">
        <v>46783</v>
      </c>
      <c r="Q141" s="60" t="s">
        <v>32</v>
      </c>
      <c r="R141" s="62" t="s">
        <v>25</v>
      </c>
      <c r="S141" s="60" t="s">
        <v>34</v>
      </c>
      <c r="T141" s="60" t="s">
        <v>35</v>
      </c>
      <c r="U141" s="58" t="s">
        <v>36</v>
      </c>
      <c r="V141" s="63" t="str">
        <f t="shared" si="17"/>
        <v>ОПБ, Этап 1 (4 кв 2026 г.)</v>
      </c>
    </row>
    <row r="142" spans="1:22" s="41" customFormat="1" ht="51" customHeight="1" x14ac:dyDescent="0.25">
      <c r="A142" s="81">
        <f>A141+1</f>
        <v>82</v>
      </c>
      <c r="B142" s="66" t="s">
        <v>25</v>
      </c>
      <c r="C142" s="67" t="s">
        <v>219</v>
      </c>
      <c r="D142" s="53" t="s">
        <v>27</v>
      </c>
      <c r="E142" s="155" t="s">
        <v>224</v>
      </c>
      <c r="F142" s="68" t="s">
        <v>62</v>
      </c>
      <c r="G142" s="153"/>
      <c r="H142" s="64" t="s">
        <v>30</v>
      </c>
      <c r="I142" s="70">
        <v>1</v>
      </c>
      <c r="J142" s="156"/>
      <c r="K142" s="58">
        <f t="shared" si="15"/>
        <v>0</v>
      </c>
      <c r="L142" s="59" t="s">
        <v>31</v>
      </c>
      <c r="M142" s="58">
        <v>0</v>
      </c>
      <c r="N142" s="58">
        <f t="shared" si="16"/>
        <v>0</v>
      </c>
      <c r="O142" s="74">
        <v>46419</v>
      </c>
      <c r="P142" s="74">
        <v>46783</v>
      </c>
      <c r="Q142" s="60" t="s">
        <v>32</v>
      </c>
      <c r="R142" s="62" t="s">
        <v>25</v>
      </c>
      <c r="S142" s="60" t="s">
        <v>34</v>
      </c>
      <c r="T142" s="60" t="s">
        <v>35</v>
      </c>
      <c r="U142" s="58" t="s">
        <v>36</v>
      </c>
      <c r="V142" s="63" t="str">
        <f t="shared" si="17"/>
        <v>ОПБ, Этап 1 (4 кв 2026 г.)</v>
      </c>
    </row>
    <row r="143" spans="1:22" s="41" customFormat="1" ht="38.25" customHeight="1" x14ac:dyDescent="0.25">
      <c r="A143" s="81">
        <f>A142+1</f>
        <v>83</v>
      </c>
      <c r="B143" s="66" t="s">
        <v>25</v>
      </c>
      <c r="C143" s="67" t="s">
        <v>219</v>
      </c>
      <c r="D143" s="53" t="s">
        <v>27</v>
      </c>
      <c r="E143" s="69" t="s">
        <v>225</v>
      </c>
      <c r="F143" s="73" t="s">
        <v>46</v>
      </c>
      <c r="G143" s="153"/>
      <c r="H143" s="64" t="s">
        <v>30</v>
      </c>
      <c r="I143" s="70">
        <v>1</v>
      </c>
      <c r="J143" s="58"/>
      <c r="K143" s="58">
        <f t="shared" si="15"/>
        <v>0</v>
      </c>
      <c r="L143" s="59">
        <v>0.22</v>
      </c>
      <c r="M143" s="58">
        <f>ROUND(K143*L143,2)</f>
        <v>0</v>
      </c>
      <c r="N143" s="58">
        <f t="shared" si="16"/>
        <v>0</v>
      </c>
      <c r="O143" s="55" t="s">
        <v>83</v>
      </c>
      <c r="P143" s="60" t="s">
        <v>25</v>
      </c>
      <c r="Q143" s="61" t="s">
        <v>32</v>
      </c>
      <c r="R143" s="122" t="s">
        <v>25</v>
      </c>
      <c r="S143" s="60" t="s">
        <v>48</v>
      </c>
      <c r="T143" s="60" t="s">
        <v>35</v>
      </c>
      <c r="U143" s="58" t="s">
        <v>36</v>
      </c>
      <c r="V143" s="63" t="str">
        <f t="shared" si="17"/>
        <v>ОПБ, Этап 1 (4 кв 2026 г.)</v>
      </c>
    </row>
    <row r="144" spans="1:22" s="41" customFormat="1" ht="12.75" customHeight="1" x14ac:dyDescent="0.25">
      <c r="A144" s="33" t="s">
        <v>226</v>
      </c>
      <c r="B144" s="34"/>
      <c r="C144" s="34"/>
      <c r="D144" s="35"/>
      <c r="E144" s="34"/>
      <c r="F144" s="35"/>
      <c r="G144" s="36"/>
      <c r="H144" s="34"/>
      <c r="I144" s="34"/>
      <c r="J144" s="37"/>
      <c r="K144" s="37"/>
      <c r="L144" s="38"/>
      <c r="M144" s="37"/>
      <c r="N144" s="37"/>
      <c r="O144" s="39"/>
      <c r="P144" s="39"/>
      <c r="Q144" s="36"/>
      <c r="R144" s="36"/>
      <c r="S144" s="40"/>
      <c r="T144" s="40"/>
      <c r="U144" s="40"/>
      <c r="V144" s="40"/>
    </row>
    <row r="145" spans="1:22" s="41" customFormat="1" ht="12.75" customHeight="1" x14ac:dyDescent="0.25">
      <c r="A145" s="42"/>
      <c r="B145" s="43" t="s">
        <v>59</v>
      </c>
      <c r="C145" s="43"/>
      <c r="D145" s="44"/>
      <c r="E145" s="43"/>
      <c r="F145" s="44"/>
      <c r="G145" s="45"/>
      <c r="H145" s="43"/>
      <c r="I145" s="43"/>
      <c r="J145" s="46"/>
      <c r="K145" s="46"/>
      <c r="L145" s="47"/>
      <c r="M145" s="46"/>
      <c r="N145" s="46"/>
      <c r="O145" s="48"/>
      <c r="P145" s="48"/>
      <c r="Q145" s="45"/>
      <c r="R145" s="45"/>
      <c r="S145" s="49"/>
      <c r="T145" s="49"/>
      <c r="U145" s="49"/>
      <c r="V145" s="49"/>
    </row>
    <row r="146" spans="1:22" s="162" customFormat="1" ht="25.5" customHeight="1" x14ac:dyDescent="0.25">
      <c r="A146" s="81">
        <f>A143+1</f>
        <v>84</v>
      </c>
      <c r="B146" s="157" t="s">
        <v>25</v>
      </c>
      <c r="C146" s="72" t="s">
        <v>227</v>
      </c>
      <c r="D146" s="53" t="s">
        <v>27</v>
      </c>
      <c r="E146" s="69" t="s">
        <v>228</v>
      </c>
      <c r="F146" s="158" t="s">
        <v>29</v>
      </c>
      <c r="G146" s="74"/>
      <c r="H146" s="81" t="s">
        <v>30</v>
      </c>
      <c r="I146" s="143">
        <v>1</v>
      </c>
      <c r="J146" s="58"/>
      <c r="K146" s="159">
        <f>ROUND(J146*I146,2)</f>
        <v>0</v>
      </c>
      <c r="L146" s="59" t="s">
        <v>31</v>
      </c>
      <c r="M146" s="159">
        <v>0</v>
      </c>
      <c r="N146" s="159">
        <f>K146+M146</f>
        <v>0</v>
      </c>
      <c r="O146" s="74">
        <v>46340</v>
      </c>
      <c r="P146" s="160">
        <v>46704</v>
      </c>
      <c r="Q146" s="74" t="s">
        <v>32</v>
      </c>
      <c r="R146" s="161" t="s">
        <v>229</v>
      </c>
      <c r="S146" s="74" t="s">
        <v>34</v>
      </c>
      <c r="T146" s="74" t="s">
        <v>35</v>
      </c>
      <c r="U146" s="58" t="s">
        <v>36</v>
      </c>
      <c r="V146" s="63" t="str">
        <f>CONCATENATE(T146,", ",U146)</f>
        <v>ОПБ, Этап 1 (4 кв 2026 г.)</v>
      </c>
    </row>
    <row r="147" spans="1:22" s="41" customFormat="1" ht="12.75" customHeight="1" x14ac:dyDescent="0.25">
      <c r="A147" s="33" t="s">
        <v>230</v>
      </c>
      <c r="B147" s="34"/>
      <c r="C147" s="34"/>
      <c r="D147" s="35"/>
      <c r="E147" s="34"/>
      <c r="F147" s="35"/>
      <c r="G147" s="36"/>
      <c r="H147" s="34"/>
      <c r="I147" s="34"/>
      <c r="J147" s="37"/>
      <c r="K147" s="37"/>
      <c r="L147" s="38"/>
      <c r="M147" s="37"/>
      <c r="N147" s="37"/>
      <c r="O147" s="39"/>
      <c r="P147" s="39"/>
      <c r="Q147" s="36"/>
      <c r="R147" s="36"/>
      <c r="S147" s="40"/>
      <c r="T147" s="40"/>
      <c r="U147" s="40"/>
      <c r="V147" s="40"/>
    </row>
    <row r="148" spans="1:22" s="41" customFormat="1" ht="12.75" customHeight="1" x14ac:dyDescent="0.25">
      <c r="A148" s="42"/>
      <c r="B148" s="43" t="s">
        <v>231</v>
      </c>
      <c r="C148" s="43"/>
      <c r="D148" s="44"/>
      <c r="E148" s="43"/>
      <c r="F148" s="44"/>
      <c r="G148" s="45"/>
      <c r="H148" s="43"/>
      <c r="I148" s="43"/>
      <c r="J148" s="46"/>
      <c r="K148" s="46"/>
      <c r="L148" s="47"/>
      <c r="M148" s="46"/>
      <c r="N148" s="46"/>
      <c r="O148" s="48"/>
      <c r="P148" s="48"/>
      <c r="Q148" s="45"/>
      <c r="R148" s="45"/>
      <c r="S148" s="49"/>
      <c r="T148" s="49"/>
      <c r="U148" s="49"/>
      <c r="V148" s="49"/>
    </row>
    <row r="149" spans="1:22" s="41" customFormat="1" ht="25.5" customHeight="1" x14ac:dyDescent="0.25">
      <c r="A149" s="81">
        <f>A146+1</f>
        <v>85</v>
      </c>
      <c r="B149" s="66" t="s">
        <v>25</v>
      </c>
      <c r="C149" s="67" t="s">
        <v>232</v>
      </c>
      <c r="D149" s="53" t="s">
        <v>27</v>
      </c>
      <c r="E149" s="69" t="s">
        <v>233</v>
      </c>
      <c r="F149" s="53" t="s">
        <v>29</v>
      </c>
      <c r="G149" s="163"/>
      <c r="H149" s="64" t="s">
        <v>30</v>
      </c>
      <c r="I149" s="143">
        <v>1</v>
      </c>
      <c r="J149" s="58"/>
      <c r="K149" s="159">
        <f>ROUND(J149*I149,2)</f>
        <v>0</v>
      </c>
      <c r="L149" s="59" t="s">
        <v>31</v>
      </c>
      <c r="M149" s="159">
        <v>0</v>
      </c>
      <c r="N149" s="159">
        <f>K149+M149</f>
        <v>0</v>
      </c>
      <c r="O149" s="55" t="s">
        <v>83</v>
      </c>
      <c r="P149" s="60" t="s">
        <v>25</v>
      </c>
      <c r="Q149" s="61" t="s">
        <v>96</v>
      </c>
      <c r="R149" s="122" t="s">
        <v>25</v>
      </c>
      <c r="S149" s="74" t="s">
        <v>97</v>
      </c>
      <c r="T149" s="74" t="s">
        <v>234</v>
      </c>
      <c r="U149" s="58" t="s">
        <v>36</v>
      </c>
      <c r="V149" s="63" t="str">
        <f>CONCATENATE(T149,", ",U149)</f>
        <v>ТПиР, Этап 1 (4 кв 2026 г.)</v>
      </c>
    </row>
    <row r="150" spans="1:22" s="41" customFormat="1" ht="38.25" customHeight="1" x14ac:dyDescent="0.25">
      <c r="A150" s="63">
        <f>A149+1</f>
        <v>86</v>
      </c>
      <c r="B150" s="66" t="s">
        <v>25</v>
      </c>
      <c r="C150" s="67" t="s">
        <v>232</v>
      </c>
      <c r="D150" s="53" t="s">
        <v>27</v>
      </c>
      <c r="E150" s="69" t="s">
        <v>235</v>
      </c>
      <c r="F150" s="73" t="s">
        <v>46</v>
      </c>
      <c r="G150" s="81"/>
      <c r="H150" s="64" t="s">
        <v>30</v>
      </c>
      <c r="I150" s="70">
        <v>3</v>
      </c>
      <c r="J150" s="58"/>
      <c r="K150" s="58">
        <f>ROUND(I150*J150,2)</f>
        <v>0</v>
      </c>
      <c r="L150" s="59">
        <v>0.22</v>
      </c>
      <c r="M150" s="58">
        <f>ROUND(K150*L150,2)</f>
        <v>0</v>
      </c>
      <c r="N150" s="58">
        <f>M150+K150</f>
        <v>0</v>
      </c>
      <c r="O150" s="55" t="s">
        <v>83</v>
      </c>
      <c r="P150" s="60" t="s">
        <v>25</v>
      </c>
      <c r="Q150" s="154" t="s">
        <v>236</v>
      </c>
      <c r="R150" s="122" t="s">
        <v>25</v>
      </c>
      <c r="S150" s="60" t="s">
        <v>48</v>
      </c>
      <c r="T150" s="60" t="s">
        <v>35</v>
      </c>
      <c r="U150" s="58" t="s">
        <v>36</v>
      </c>
      <c r="V150" s="63" t="str">
        <f>CONCATENATE(T150,", ",U150)</f>
        <v>ОПБ, Этап 1 (4 кв 2026 г.)</v>
      </c>
    </row>
    <row r="151" spans="1:22" s="41" customFormat="1" ht="12.75" customHeight="1" x14ac:dyDescent="0.25">
      <c r="A151" s="33" t="s">
        <v>237</v>
      </c>
      <c r="B151" s="34"/>
      <c r="C151" s="34"/>
      <c r="D151" s="35"/>
      <c r="E151" s="34"/>
      <c r="F151" s="35"/>
      <c r="G151" s="36"/>
      <c r="H151" s="34"/>
      <c r="I151" s="34"/>
      <c r="J151" s="37"/>
      <c r="K151" s="37"/>
      <c r="L151" s="38"/>
      <c r="M151" s="37"/>
      <c r="N151" s="37"/>
      <c r="O151" s="39"/>
      <c r="P151" s="39"/>
      <c r="Q151" s="36"/>
      <c r="R151" s="36"/>
      <c r="S151" s="164"/>
      <c r="T151" s="164"/>
      <c r="U151" s="164"/>
      <c r="V151" s="40"/>
    </row>
    <row r="152" spans="1:22" s="41" customFormat="1" ht="12.75" customHeight="1" x14ac:dyDescent="0.25">
      <c r="A152" s="42"/>
      <c r="B152" s="43" t="s">
        <v>238</v>
      </c>
      <c r="C152" s="43"/>
      <c r="D152" s="44"/>
      <c r="E152" s="43"/>
      <c r="F152" s="44"/>
      <c r="G152" s="45"/>
      <c r="H152" s="43"/>
      <c r="I152" s="43"/>
      <c r="J152" s="46"/>
      <c r="K152" s="46"/>
      <c r="L152" s="47"/>
      <c r="M152" s="46"/>
      <c r="N152" s="46"/>
      <c r="O152" s="48"/>
      <c r="P152" s="48"/>
      <c r="Q152" s="45"/>
      <c r="R152" s="45"/>
      <c r="S152" s="165"/>
      <c r="T152" s="166"/>
      <c r="U152" s="166"/>
      <c r="V152" s="49"/>
    </row>
    <row r="153" spans="1:22" s="41" customFormat="1" ht="25.5" customHeight="1" x14ac:dyDescent="0.25">
      <c r="A153" s="50">
        <f>A150+1</f>
        <v>87</v>
      </c>
      <c r="B153" s="66" t="s">
        <v>239</v>
      </c>
      <c r="C153" s="167" t="s">
        <v>240</v>
      </c>
      <c r="D153" s="53" t="s">
        <v>27</v>
      </c>
      <c r="E153" s="168" t="s">
        <v>241</v>
      </c>
      <c r="F153" s="53" t="s">
        <v>29</v>
      </c>
      <c r="G153" s="145"/>
      <c r="H153" s="64" t="s">
        <v>30</v>
      </c>
      <c r="I153" s="63">
        <v>5</v>
      </c>
      <c r="J153" s="58"/>
      <c r="K153" s="58">
        <f t="shared" ref="K153:K158" si="18">ROUND(I153*J153,2)</f>
        <v>0</v>
      </c>
      <c r="L153" s="59" t="s">
        <v>31</v>
      </c>
      <c r="M153" s="58">
        <v>0</v>
      </c>
      <c r="N153" s="58">
        <f t="shared" ref="N153:N158" si="19">M153+K153</f>
        <v>0</v>
      </c>
      <c r="O153" s="55" t="s">
        <v>83</v>
      </c>
      <c r="P153" s="60" t="s">
        <v>25</v>
      </c>
      <c r="Q153" s="60" t="s">
        <v>32</v>
      </c>
      <c r="R153" s="71" t="s">
        <v>242</v>
      </c>
      <c r="S153" s="60" t="s">
        <v>97</v>
      </c>
      <c r="T153" s="60" t="s">
        <v>35</v>
      </c>
      <c r="U153" s="58" t="s">
        <v>36</v>
      </c>
      <c r="V153" s="63" t="str">
        <f t="shared" ref="V153:V158" si="20">CONCATENATE(T153,", ",U153)</f>
        <v>ОПБ, Этап 1 (4 кв 2026 г.)</v>
      </c>
    </row>
    <row r="154" spans="1:22" s="41" customFormat="1" ht="38.25" customHeight="1" x14ac:dyDescent="0.25">
      <c r="A154" s="50">
        <f>A153+1</f>
        <v>88</v>
      </c>
      <c r="B154" s="66" t="s">
        <v>243</v>
      </c>
      <c r="C154" s="167" t="s">
        <v>240</v>
      </c>
      <c r="D154" s="53" t="s">
        <v>27</v>
      </c>
      <c r="E154" s="168" t="s">
        <v>244</v>
      </c>
      <c r="F154" s="53" t="s">
        <v>29</v>
      </c>
      <c r="G154" s="145"/>
      <c r="H154" s="64" t="s">
        <v>30</v>
      </c>
      <c r="I154" s="63">
        <v>11</v>
      </c>
      <c r="J154" s="58"/>
      <c r="K154" s="58">
        <f t="shared" si="18"/>
        <v>0</v>
      </c>
      <c r="L154" s="59" t="s">
        <v>31</v>
      </c>
      <c r="M154" s="58">
        <v>0</v>
      </c>
      <c r="N154" s="58">
        <f t="shared" si="19"/>
        <v>0</v>
      </c>
      <c r="O154" s="55" t="s">
        <v>83</v>
      </c>
      <c r="P154" s="60" t="s">
        <v>25</v>
      </c>
      <c r="Q154" s="60" t="s">
        <v>96</v>
      </c>
      <c r="R154" s="71" t="s">
        <v>245</v>
      </c>
      <c r="S154" s="60" t="s">
        <v>34</v>
      </c>
      <c r="T154" s="60" t="s">
        <v>234</v>
      </c>
      <c r="U154" s="58" t="s">
        <v>36</v>
      </c>
      <c r="V154" s="63" t="str">
        <f t="shared" si="20"/>
        <v>ТПиР, Этап 1 (4 кв 2026 г.)</v>
      </c>
    </row>
    <row r="155" spans="1:22" s="41" customFormat="1" ht="25.5" customHeight="1" x14ac:dyDescent="0.25">
      <c r="A155" s="50">
        <f>A154+1</f>
        <v>89</v>
      </c>
      <c r="B155" s="66" t="s">
        <v>246</v>
      </c>
      <c r="C155" s="167" t="s">
        <v>240</v>
      </c>
      <c r="D155" s="53" t="s">
        <v>27</v>
      </c>
      <c r="E155" s="168" t="s">
        <v>247</v>
      </c>
      <c r="F155" s="53" t="s">
        <v>29</v>
      </c>
      <c r="G155" s="145"/>
      <c r="H155" s="64" t="s">
        <v>30</v>
      </c>
      <c r="I155" s="63">
        <v>2</v>
      </c>
      <c r="J155" s="58"/>
      <c r="K155" s="58">
        <f t="shared" si="18"/>
        <v>0</v>
      </c>
      <c r="L155" s="59" t="s">
        <v>31</v>
      </c>
      <c r="M155" s="58">
        <v>0</v>
      </c>
      <c r="N155" s="58">
        <f t="shared" si="19"/>
        <v>0</v>
      </c>
      <c r="O155" s="55" t="s">
        <v>83</v>
      </c>
      <c r="P155" s="60" t="s">
        <v>25</v>
      </c>
      <c r="Q155" s="60" t="s">
        <v>96</v>
      </c>
      <c r="R155" s="71" t="s">
        <v>248</v>
      </c>
      <c r="S155" s="60" t="s">
        <v>34</v>
      </c>
      <c r="T155" s="60" t="s">
        <v>234</v>
      </c>
      <c r="U155" s="58" t="s">
        <v>36</v>
      </c>
      <c r="V155" s="63" t="str">
        <f t="shared" si="20"/>
        <v>ТПиР, Этап 1 (4 кв 2026 г.)</v>
      </c>
    </row>
    <row r="156" spans="1:22" s="41" customFormat="1" ht="38.25" x14ac:dyDescent="0.25">
      <c r="A156" s="50">
        <f>A155+1</f>
        <v>90</v>
      </c>
      <c r="B156" s="66" t="s">
        <v>249</v>
      </c>
      <c r="C156" s="167" t="s">
        <v>240</v>
      </c>
      <c r="D156" s="53" t="s">
        <v>27</v>
      </c>
      <c r="E156" s="168" t="s">
        <v>250</v>
      </c>
      <c r="F156" s="53" t="s">
        <v>29</v>
      </c>
      <c r="G156" s="145"/>
      <c r="H156" s="64" t="s">
        <v>30</v>
      </c>
      <c r="I156" s="63">
        <v>2</v>
      </c>
      <c r="J156" s="58"/>
      <c r="K156" s="58">
        <f t="shared" si="18"/>
        <v>0</v>
      </c>
      <c r="L156" s="59" t="s">
        <v>31</v>
      </c>
      <c r="M156" s="58">
        <v>0</v>
      </c>
      <c r="N156" s="58">
        <f t="shared" si="19"/>
        <v>0</v>
      </c>
      <c r="O156" s="55" t="s">
        <v>83</v>
      </c>
      <c r="P156" s="60" t="s">
        <v>25</v>
      </c>
      <c r="Q156" s="60" t="s">
        <v>96</v>
      </c>
      <c r="R156" s="71" t="s">
        <v>248</v>
      </c>
      <c r="S156" s="60" t="s">
        <v>34</v>
      </c>
      <c r="T156" s="60" t="s">
        <v>35</v>
      </c>
      <c r="U156" s="58" t="s">
        <v>36</v>
      </c>
      <c r="V156" s="63" t="str">
        <f t="shared" si="20"/>
        <v>ОПБ, Этап 1 (4 кв 2026 г.)</v>
      </c>
    </row>
    <row r="157" spans="1:22" s="41" customFormat="1" ht="25.5" x14ac:dyDescent="0.25">
      <c r="A157" s="50">
        <f>A156+1</f>
        <v>91</v>
      </c>
      <c r="B157" s="66" t="s">
        <v>251</v>
      </c>
      <c r="C157" s="167" t="s">
        <v>240</v>
      </c>
      <c r="D157" s="53" t="s">
        <v>27</v>
      </c>
      <c r="E157" s="168" t="s">
        <v>252</v>
      </c>
      <c r="F157" s="68" t="s">
        <v>29</v>
      </c>
      <c r="G157" s="153"/>
      <c r="H157" s="64" t="s">
        <v>30</v>
      </c>
      <c r="I157" s="63">
        <v>3</v>
      </c>
      <c r="J157" s="58"/>
      <c r="K157" s="58">
        <f t="shared" si="18"/>
        <v>0</v>
      </c>
      <c r="L157" s="59" t="s">
        <v>31</v>
      </c>
      <c r="M157" s="58">
        <v>0</v>
      </c>
      <c r="N157" s="58">
        <f t="shared" si="19"/>
        <v>0</v>
      </c>
      <c r="O157" s="78" t="s">
        <v>83</v>
      </c>
      <c r="P157" s="74" t="s">
        <v>25</v>
      </c>
      <c r="Q157" s="74" t="s">
        <v>96</v>
      </c>
      <c r="R157" s="80" t="s">
        <v>25</v>
      </c>
      <c r="S157" s="60" t="s">
        <v>97</v>
      </c>
      <c r="T157" s="60" t="s">
        <v>35</v>
      </c>
      <c r="U157" s="58" t="s">
        <v>36</v>
      </c>
      <c r="V157" s="63" t="str">
        <f t="shared" si="20"/>
        <v>ОПБ, Этап 1 (4 кв 2026 г.)</v>
      </c>
    </row>
    <row r="158" spans="1:22" s="41" customFormat="1" ht="25.5" x14ac:dyDescent="0.25">
      <c r="A158" s="50">
        <f>A157+1</f>
        <v>92</v>
      </c>
      <c r="B158" s="66" t="s">
        <v>253</v>
      </c>
      <c r="C158" s="167" t="s">
        <v>240</v>
      </c>
      <c r="D158" s="53" t="s">
        <v>27</v>
      </c>
      <c r="E158" s="168" t="s">
        <v>254</v>
      </c>
      <c r="F158" s="68" t="s">
        <v>29</v>
      </c>
      <c r="G158" s="153"/>
      <c r="H158" s="64" t="s">
        <v>30</v>
      </c>
      <c r="I158" s="63">
        <v>3</v>
      </c>
      <c r="J158" s="58"/>
      <c r="K158" s="58">
        <f t="shared" si="18"/>
        <v>0</v>
      </c>
      <c r="L158" s="59" t="s">
        <v>31</v>
      </c>
      <c r="M158" s="58">
        <v>0</v>
      </c>
      <c r="N158" s="58">
        <f t="shared" si="19"/>
        <v>0</v>
      </c>
      <c r="O158" s="78" t="s">
        <v>83</v>
      </c>
      <c r="P158" s="74" t="s">
        <v>25</v>
      </c>
      <c r="Q158" s="74" t="s">
        <v>96</v>
      </c>
      <c r="R158" s="80" t="s">
        <v>25</v>
      </c>
      <c r="S158" s="60" t="s">
        <v>97</v>
      </c>
      <c r="T158" s="60" t="s">
        <v>35</v>
      </c>
      <c r="U158" s="58" t="s">
        <v>36</v>
      </c>
      <c r="V158" s="63" t="str">
        <f t="shared" si="20"/>
        <v>ОПБ, Этап 1 (4 кв 2026 г.)</v>
      </c>
    </row>
    <row r="159" spans="1:22" s="41" customFormat="1" ht="12.75" customHeight="1" x14ac:dyDescent="0.25">
      <c r="A159" s="33" t="s">
        <v>255</v>
      </c>
      <c r="B159" s="34"/>
      <c r="C159" s="34"/>
      <c r="D159" s="35"/>
      <c r="E159" s="34"/>
      <c r="F159" s="35"/>
      <c r="G159" s="36"/>
      <c r="H159" s="34"/>
      <c r="I159" s="34"/>
      <c r="J159" s="37"/>
      <c r="K159" s="37"/>
      <c r="L159" s="38"/>
      <c r="M159" s="37"/>
      <c r="N159" s="37"/>
      <c r="O159" s="39"/>
      <c r="P159" s="39"/>
      <c r="Q159" s="36"/>
      <c r="R159" s="36"/>
      <c r="S159" s="60"/>
      <c r="T159" s="60"/>
      <c r="U159" s="159"/>
      <c r="V159" s="63"/>
    </row>
    <row r="160" spans="1:22" s="41" customFormat="1" ht="12.75" customHeight="1" x14ac:dyDescent="0.25">
      <c r="A160" s="42"/>
      <c r="B160" s="43" t="s">
        <v>256</v>
      </c>
      <c r="C160" s="43"/>
      <c r="D160" s="44"/>
      <c r="E160" s="43"/>
      <c r="F160" s="44"/>
      <c r="G160" s="45"/>
      <c r="H160" s="43"/>
      <c r="I160" s="43"/>
      <c r="J160" s="46"/>
      <c r="K160" s="46"/>
      <c r="L160" s="47"/>
      <c r="M160" s="46"/>
      <c r="N160" s="46"/>
      <c r="O160" s="48"/>
      <c r="P160" s="48"/>
      <c r="Q160" s="45"/>
      <c r="R160" s="45"/>
      <c r="S160" s="60"/>
      <c r="T160" s="60"/>
      <c r="U160" s="159"/>
      <c r="V160" s="63"/>
    </row>
    <row r="161" spans="1:22" s="41" customFormat="1" ht="25.5" customHeight="1" x14ac:dyDescent="0.25">
      <c r="A161" s="50">
        <f>A158+1</f>
        <v>93</v>
      </c>
      <c r="B161" s="66" t="s">
        <v>25</v>
      </c>
      <c r="C161" s="167" t="s">
        <v>257</v>
      </c>
      <c r="D161" s="53" t="s">
        <v>27</v>
      </c>
      <c r="E161" s="168" t="s">
        <v>258</v>
      </c>
      <c r="F161" s="53" t="s">
        <v>29</v>
      </c>
      <c r="G161" s="145"/>
      <c r="H161" s="64" t="s">
        <v>30</v>
      </c>
      <c r="I161" s="169">
        <v>3</v>
      </c>
      <c r="J161" s="58"/>
      <c r="K161" s="82">
        <f t="shared" ref="K161:K166" si="21">ROUND(I161*J161,2)</f>
        <v>0</v>
      </c>
      <c r="L161" s="59" t="s">
        <v>31</v>
      </c>
      <c r="M161" s="58">
        <v>0</v>
      </c>
      <c r="N161" s="58">
        <f t="shared" ref="N161:N166" si="22">M161+K161</f>
        <v>0</v>
      </c>
      <c r="O161" s="60">
        <v>46400</v>
      </c>
      <c r="P161" s="147">
        <v>46764</v>
      </c>
      <c r="Q161" s="61" t="s">
        <v>32</v>
      </c>
      <c r="R161" s="170" t="s">
        <v>259</v>
      </c>
      <c r="S161" s="60" t="s">
        <v>34</v>
      </c>
      <c r="T161" s="60" t="s">
        <v>35</v>
      </c>
      <c r="U161" s="58" t="s">
        <v>36</v>
      </c>
      <c r="V161" s="63" t="str">
        <f t="shared" ref="V161:V166" si="23">CONCATENATE(T161,", ",U161)</f>
        <v>ОПБ, Этап 1 (4 кв 2026 г.)</v>
      </c>
    </row>
    <row r="162" spans="1:22" s="41" customFormat="1" ht="25.5" customHeight="1" x14ac:dyDescent="0.25">
      <c r="A162" s="81">
        <f>A161+1</f>
        <v>94</v>
      </c>
      <c r="B162" s="66" t="s">
        <v>25</v>
      </c>
      <c r="C162" s="167" t="s">
        <v>257</v>
      </c>
      <c r="D162" s="53" t="s">
        <v>27</v>
      </c>
      <c r="E162" s="168" t="s">
        <v>260</v>
      </c>
      <c r="F162" s="53" t="s">
        <v>29</v>
      </c>
      <c r="G162" s="145"/>
      <c r="H162" s="64" t="s">
        <v>30</v>
      </c>
      <c r="I162" s="171">
        <v>1</v>
      </c>
      <c r="J162" s="58"/>
      <c r="K162" s="82">
        <f t="shared" si="21"/>
        <v>0</v>
      </c>
      <c r="L162" s="59" t="s">
        <v>31</v>
      </c>
      <c r="M162" s="58">
        <v>0</v>
      </c>
      <c r="N162" s="58">
        <f t="shared" si="22"/>
        <v>0</v>
      </c>
      <c r="O162" s="60">
        <v>46400</v>
      </c>
      <c r="P162" s="147">
        <v>46764</v>
      </c>
      <c r="Q162" s="61" t="s">
        <v>32</v>
      </c>
      <c r="R162" s="170" t="s">
        <v>259</v>
      </c>
      <c r="S162" s="60" t="s">
        <v>34</v>
      </c>
      <c r="T162" s="60" t="s">
        <v>35</v>
      </c>
      <c r="U162" s="58" t="s">
        <v>36</v>
      </c>
      <c r="V162" s="63" t="str">
        <f t="shared" si="23"/>
        <v>ОПБ, Этап 1 (4 кв 2026 г.)</v>
      </c>
    </row>
    <row r="163" spans="1:22" s="41" customFormat="1" ht="25.5" customHeight="1" x14ac:dyDescent="0.25">
      <c r="A163" s="81">
        <f>A162+1</f>
        <v>95</v>
      </c>
      <c r="B163" s="66" t="s">
        <v>25</v>
      </c>
      <c r="C163" s="167" t="s">
        <v>257</v>
      </c>
      <c r="D163" s="53" t="s">
        <v>27</v>
      </c>
      <c r="E163" s="168" t="s">
        <v>261</v>
      </c>
      <c r="F163" s="53" t="s">
        <v>29</v>
      </c>
      <c r="G163" s="145"/>
      <c r="H163" s="64" t="s">
        <v>30</v>
      </c>
      <c r="I163" s="171">
        <v>3</v>
      </c>
      <c r="J163" s="58"/>
      <c r="K163" s="82">
        <f t="shared" si="21"/>
        <v>0</v>
      </c>
      <c r="L163" s="59" t="s">
        <v>31</v>
      </c>
      <c r="M163" s="58">
        <v>0</v>
      </c>
      <c r="N163" s="58">
        <f t="shared" si="22"/>
        <v>0</v>
      </c>
      <c r="O163" s="60">
        <v>46400</v>
      </c>
      <c r="P163" s="147">
        <v>46764</v>
      </c>
      <c r="Q163" s="61" t="s">
        <v>32</v>
      </c>
      <c r="R163" s="170" t="s">
        <v>259</v>
      </c>
      <c r="S163" s="60" t="s">
        <v>34</v>
      </c>
      <c r="T163" s="60" t="s">
        <v>35</v>
      </c>
      <c r="U163" s="58" t="s">
        <v>36</v>
      </c>
      <c r="V163" s="63" t="str">
        <f t="shared" si="23"/>
        <v>ОПБ, Этап 1 (4 кв 2026 г.)</v>
      </c>
    </row>
    <row r="164" spans="1:22" s="41" customFormat="1" ht="25.5" customHeight="1" x14ac:dyDescent="0.25">
      <c r="A164" s="81">
        <f>A163+1</f>
        <v>96</v>
      </c>
      <c r="B164" s="66" t="s">
        <v>25</v>
      </c>
      <c r="C164" s="167" t="s">
        <v>257</v>
      </c>
      <c r="D164" s="53" t="s">
        <v>27</v>
      </c>
      <c r="E164" s="168" t="s">
        <v>262</v>
      </c>
      <c r="F164" s="53" t="s">
        <v>29</v>
      </c>
      <c r="G164" s="145"/>
      <c r="H164" s="64" t="s">
        <v>30</v>
      </c>
      <c r="I164" s="171">
        <v>2</v>
      </c>
      <c r="J164" s="58"/>
      <c r="K164" s="82">
        <f t="shared" si="21"/>
        <v>0</v>
      </c>
      <c r="L164" s="59" t="s">
        <v>31</v>
      </c>
      <c r="M164" s="58">
        <v>0</v>
      </c>
      <c r="N164" s="58">
        <f t="shared" si="22"/>
        <v>0</v>
      </c>
      <c r="O164" s="60">
        <v>46400</v>
      </c>
      <c r="P164" s="147">
        <v>46764</v>
      </c>
      <c r="Q164" s="61" t="s">
        <v>32</v>
      </c>
      <c r="R164" s="170" t="s">
        <v>259</v>
      </c>
      <c r="S164" s="60" t="s">
        <v>34</v>
      </c>
      <c r="T164" s="60" t="s">
        <v>35</v>
      </c>
      <c r="U164" s="58" t="s">
        <v>36</v>
      </c>
      <c r="V164" s="63" t="str">
        <f t="shared" si="23"/>
        <v>ОПБ, Этап 1 (4 кв 2026 г.)</v>
      </c>
    </row>
    <row r="165" spans="1:22" s="41" customFormat="1" ht="25.5" customHeight="1" x14ac:dyDescent="0.25">
      <c r="A165" s="81">
        <f>A164+1</f>
        <v>97</v>
      </c>
      <c r="B165" s="66" t="s">
        <v>25</v>
      </c>
      <c r="C165" s="167" t="s">
        <v>257</v>
      </c>
      <c r="D165" s="53" t="s">
        <v>27</v>
      </c>
      <c r="E165" s="168" t="s">
        <v>263</v>
      </c>
      <c r="F165" s="53" t="s">
        <v>29</v>
      </c>
      <c r="G165" s="145"/>
      <c r="H165" s="64" t="s">
        <v>30</v>
      </c>
      <c r="I165" s="171">
        <v>1</v>
      </c>
      <c r="J165" s="58"/>
      <c r="K165" s="82">
        <f t="shared" si="21"/>
        <v>0</v>
      </c>
      <c r="L165" s="59" t="s">
        <v>31</v>
      </c>
      <c r="M165" s="58">
        <v>0</v>
      </c>
      <c r="N165" s="58">
        <f t="shared" si="22"/>
        <v>0</v>
      </c>
      <c r="O165" s="60">
        <v>46400</v>
      </c>
      <c r="P165" s="147">
        <v>46764</v>
      </c>
      <c r="Q165" s="61" t="s">
        <v>32</v>
      </c>
      <c r="R165" s="170" t="s">
        <v>259</v>
      </c>
      <c r="S165" s="60" t="s">
        <v>34</v>
      </c>
      <c r="T165" s="60" t="s">
        <v>35</v>
      </c>
      <c r="U165" s="58" t="s">
        <v>36</v>
      </c>
      <c r="V165" s="63" t="str">
        <f t="shared" si="23"/>
        <v>ОПБ, Этап 1 (4 кв 2026 г.)</v>
      </c>
    </row>
    <row r="166" spans="1:22" s="41" customFormat="1" ht="25.5" customHeight="1" x14ac:dyDescent="0.25">
      <c r="A166" s="81">
        <f>A165+1</f>
        <v>98</v>
      </c>
      <c r="B166" s="66" t="s">
        <v>25</v>
      </c>
      <c r="C166" s="167" t="s">
        <v>257</v>
      </c>
      <c r="D166" s="53" t="s">
        <v>27</v>
      </c>
      <c r="E166" s="168" t="s">
        <v>264</v>
      </c>
      <c r="F166" s="53" t="s">
        <v>29</v>
      </c>
      <c r="G166" s="145"/>
      <c r="H166" s="64" t="s">
        <v>30</v>
      </c>
      <c r="I166" s="171">
        <v>1</v>
      </c>
      <c r="J166" s="58"/>
      <c r="K166" s="82">
        <f t="shared" si="21"/>
        <v>0</v>
      </c>
      <c r="L166" s="59" t="s">
        <v>31</v>
      </c>
      <c r="M166" s="58">
        <v>0</v>
      </c>
      <c r="N166" s="58">
        <f t="shared" si="22"/>
        <v>0</v>
      </c>
      <c r="O166" s="60">
        <v>46400</v>
      </c>
      <c r="P166" s="147">
        <v>46764</v>
      </c>
      <c r="Q166" s="61" t="s">
        <v>32</v>
      </c>
      <c r="R166" s="170" t="s">
        <v>259</v>
      </c>
      <c r="S166" s="60" t="s">
        <v>34</v>
      </c>
      <c r="T166" s="60" t="s">
        <v>35</v>
      </c>
      <c r="U166" s="58" t="s">
        <v>36</v>
      </c>
      <c r="V166" s="63" t="str">
        <f t="shared" si="23"/>
        <v>ОПБ, Этап 1 (4 кв 2026 г.)</v>
      </c>
    </row>
    <row r="167" spans="1:22" s="41" customFormat="1" ht="12.75" customHeight="1" x14ac:dyDescent="0.25">
      <c r="A167" s="42"/>
      <c r="B167" s="43" t="s">
        <v>265</v>
      </c>
      <c r="C167" s="43"/>
      <c r="D167" s="44"/>
      <c r="E167" s="43"/>
      <c r="F167" s="44"/>
      <c r="G167" s="45"/>
      <c r="H167" s="43"/>
      <c r="I167" s="43"/>
      <c r="J167" s="46"/>
      <c r="K167" s="46"/>
      <c r="L167" s="47"/>
      <c r="M167" s="46"/>
      <c r="N167" s="46"/>
      <c r="O167" s="48"/>
      <c r="P167" s="48"/>
      <c r="Q167" s="45"/>
      <c r="R167" s="45"/>
      <c r="S167" s="60"/>
      <c r="T167" s="60"/>
      <c r="U167" s="159"/>
      <c r="V167" s="63"/>
    </row>
    <row r="168" spans="1:22" s="41" customFormat="1" ht="25.5" customHeight="1" x14ac:dyDescent="0.25">
      <c r="A168" s="81">
        <f>A166+1</f>
        <v>99</v>
      </c>
      <c r="B168" s="66" t="s">
        <v>25</v>
      </c>
      <c r="C168" s="167" t="s">
        <v>257</v>
      </c>
      <c r="D168" s="53" t="s">
        <v>27</v>
      </c>
      <c r="E168" s="168" t="s">
        <v>258</v>
      </c>
      <c r="F168" s="53" t="s">
        <v>29</v>
      </c>
      <c r="G168" s="145"/>
      <c r="H168" s="64" t="s">
        <v>30</v>
      </c>
      <c r="I168" s="169">
        <v>3</v>
      </c>
      <c r="J168" s="58"/>
      <c r="K168" s="82">
        <f>ROUND(I168*J168,2)</f>
        <v>0</v>
      </c>
      <c r="L168" s="59" t="s">
        <v>31</v>
      </c>
      <c r="M168" s="58">
        <v>0</v>
      </c>
      <c r="N168" s="58">
        <f>M168+K168</f>
        <v>0</v>
      </c>
      <c r="O168" s="60">
        <v>46400</v>
      </c>
      <c r="P168" s="147">
        <v>46764</v>
      </c>
      <c r="Q168" s="61" t="s">
        <v>32</v>
      </c>
      <c r="R168" s="170" t="s">
        <v>266</v>
      </c>
      <c r="S168" s="60" t="s">
        <v>34</v>
      </c>
      <c r="T168" s="60" t="s">
        <v>35</v>
      </c>
      <c r="U168" s="58" t="s">
        <v>36</v>
      </c>
      <c r="V168" s="63" t="str">
        <f>CONCATENATE(T168,", ",U168)</f>
        <v>ОПБ, Этап 1 (4 кв 2026 г.)</v>
      </c>
    </row>
    <row r="169" spans="1:22" s="41" customFormat="1" ht="25.5" customHeight="1" x14ac:dyDescent="0.25">
      <c r="A169" s="81">
        <f>A168+1</f>
        <v>100</v>
      </c>
      <c r="B169" s="66" t="s">
        <v>25</v>
      </c>
      <c r="C169" s="167" t="s">
        <v>257</v>
      </c>
      <c r="D169" s="53" t="s">
        <v>27</v>
      </c>
      <c r="E169" s="168" t="s">
        <v>260</v>
      </c>
      <c r="F169" s="53" t="s">
        <v>29</v>
      </c>
      <c r="G169" s="145"/>
      <c r="H169" s="64" t="s">
        <v>30</v>
      </c>
      <c r="I169" s="171">
        <v>1</v>
      </c>
      <c r="J169" s="58"/>
      <c r="K169" s="82">
        <f>ROUND(I169*J169,2)</f>
        <v>0</v>
      </c>
      <c r="L169" s="59" t="s">
        <v>31</v>
      </c>
      <c r="M169" s="58">
        <v>0</v>
      </c>
      <c r="N169" s="58">
        <f>M169+K169</f>
        <v>0</v>
      </c>
      <c r="O169" s="60">
        <v>46400</v>
      </c>
      <c r="P169" s="147">
        <v>46764</v>
      </c>
      <c r="Q169" s="61" t="s">
        <v>32</v>
      </c>
      <c r="R169" s="170" t="s">
        <v>267</v>
      </c>
      <c r="S169" s="60" t="s">
        <v>34</v>
      </c>
      <c r="T169" s="60" t="s">
        <v>35</v>
      </c>
      <c r="U169" s="58" t="s">
        <v>36</v>
      </c>
      <c r="V169" s="63" t="str">
        <f>CONCATENATE(T169,", ",U169)</f>
        <v>ОПБ, Этап 1 (4 кв 2026 г.)</v>
      </c>
    </row>
    <row r="170" spans="1:22" s="41" customFormat="1" ht="25.5" customHeight="1" x14ac:dyDescent="0.25">
      <c r="A170" s="81">
        <f>A169+1</f>
        <v>101</v>
      </c>
      <c r="B170" s="66" t="s">
        <v>25</v>
      </c>
      <c r="C170" s="167" t="s">
        <v>257</v>
      </c>
      <c r="D170" s="53" t="s">
        <v>27</v>
      </c>
      <c r="E170" s="168" t="s">
        <v>262</v>
      </c>
      <c r="F170" s="53" t="s">
        <v>29</v>
      </c>
      <c r="G170" s="145"/>
      <c r="H170" s="64" t="s">
        <v>30</v>
      </c>
      <c r="I170" s="171">
        <v>3</v>
      </c>
      <c r="J170" s="58"/>
      <c r="K170" s="82">
        <f>ROUND(I170*J170,2)</f>
        <v>0</v>
      </c>
      <c r="L170" s="59" t="s">
        <v>31</v>
      </c>
      <c r="M170" s="58">
        <v>0</v>
      </c>
      <c r="N170" s="58">
        <f>M170+K170</f>
        <v>0</v>
      </c>
      <c r="O170" s="60">
        <v>46400</v>
      </c>
      <c r="P170" s="147">
        <v>46764</v>
      </c>
      <c r="Q170" s="61" t="s">
        <v>32</v>
      </c>
      <c r="R170" s="170" t="s">
        <v>266</v>
      </c>
      <c r="S170" s="60" t="s">
        <v>34</v>
      </c>
      <c r="T170" s="60" t="s">
        <v>35</v>
      </c>
      <c r="U170" s="58" t="s">
        <v>36</v>
      </c>
      <c r="V170" s="63" t="str">
        <f>CONCATENATE(T170,", ",U170)</f>
        <v>ОПБ, Этап 1 (4 кв 2026 г.)</v>
      </c>
    </row>
    <row r="171" spans="1:22" s="41" customFormat="1" ht="25.5" customHeight="1" x14ac:dyDescent="0.25">
      <c r="A171" s="81">
        <f>A170+1</f>
        <v>102</v>
      </c>
      <c r="B171" s="66" t="s">
        <v>25</v>
      </c>
      <c r="C171" s="167" t="s">
        <v>257</v>
      </c>
      <c r="D171" s="53" t="s">
        <v>27</v>
      </c>
      <c r="E171" s="168" t="s">
        <v>268</v>
      </c>
      <c r="F171" s="53" t="s">
        <v>29</v>
      </c>
      <c r="G171" s="145"/>
      <c r="H171" s="64" t="s">
        <v>30</v>
      </c>
      <c r="I171" s="171">
        <v>2</v>
      </c>
      <c r="J171" s="58"/>
      <c r="K171" s="82">
        <f>ROUND(I171*J171,2)</f>
        <v>0</v>
      </c>
      <c r="L171" s="59" t="s">
        <v>31</v>
      </c>
      <c r="M171" s="58">
        <v>0</v>
      </c>
      <c r="N171" s="58">
        <f>M171+K171</f>
        <v>0</v>
      </c>
      <c r="O171" s="60">
        <v>46400</v>
      </c>
      <c r="P171" s="147">
        <v>46764</v>
      </c>
      <c r="Q171" s="61" t="s">
        <v>32</v>
      </c>
      <c r="R171" s="170" t="s">
        <v>269</v>
      </c>
      <c r="S171" s="60" t="s">
        <v>34</v>
      </c>
      <c r="T171" s="60" t="s">
        <v>35</v>
      </c>
      <c r="U171" s="58" t="s">
        <v>36</v>
      </c>
      <c r="V171" s="63" t="str">
        <f>CONCATENATE(T171,", ",U171)</f>
        <v>ОПБ, Этап 1 (4 кв 2026 г.)</v>
      </c>
    </row>
    <row r="172" spans="1:22" s="41" customFormat="1" ht="25.5" customHeight="1" x14ac:dyDescent="0.25">
      <c r="A172" s="81">
        <f>A171+1</f>
        <v>103</v>
      </c>
      <c r="B172" s="66" t="s">
        <v>25</v>
      </c>
      <c r="C172" s="167" t="s">
        <v>257</v>
      </c>
      <c r="D172" s="53" t="s">
        <v>27</v>
      </c>
      <c r="E172" s="168" t="s">
        <v>263</v>
      </c>
      <c r="F172" s="53" t="s">
        <v>29</v>
      </c>
      <c r="G172" s="145"/>
      <c r="H172" s="64" t="s">
        <v>30</v>
      </c>
      <c r="I172" s="171">
        <v>1</v>
      </c>
      <c r="J172" s="58"/>
      <c r="K172" s="82">
        <f>ROUND(I172*J172,2)</f>
        <v>0</v>
      </c>
      <c r="L172" s="59" t="s">
        <v>31</v>
      </c>
      <c r="M172" s="58">
        <v>0</v>
      </c>
      <c r="N172" s="58">
        <f>M172+K172</f>
        <v>0</v>
      </c>
      <c r="O172" s="60">
        <v>46400</v>
      </c>
      <c r="P172" s="147">
        <v>46764</v>
      </c>
      <c r="Q172" s="61" t="s">
        <v>32</v>
      </c>
      <c r="R172" s="170" t="s">
        <v>270</v>
      </c>
      <c r="S172" s="60" t="s">
        <v>34</v>
      </c>
      <c r="T172" s="60" t="s">
        <v>35</v>
      </c>
      <c r="U172" s="58" t="s">
        <v>36</v>
      </c>
      <c r="V172" s="63" t="str">
        <f>CONCATENATE(T172,", ",U172)</f>
        <v>ОПБ, Этап 1 (4 кв 2026 г.)</v>
      </c>
    </row>
    <row r="173" spans="1:22" s="41" customFormat="1" ht="12.75" customHeight="1" x14ac:dyDescent="0.25">
      <c r="A173" s="42"/>
      <c r="B173" s="43" t="s">
        <v>271</v>
      </c>
      <c r="C173" s="43"/>
      <c r="D173" s="44"/>
      <c r="E173" s="43"/>
      <c r="F173" s="44"/>
      <c r="G173" s="45"/>
      <c r="H173" s="43"/>
      <c r="I173" s="43"/>
      <c r="J173" s="46"/>
      <c r="K173" s="46"/>
      <c r="L173" s="47"/>
      <c r="M173" s="46"/>
      <c r="N173" s="46"/>
      <c r="O173" s="48"/>
      <c r="P173" s="48"/>
      <c r="Q173" s="45"/>
      <c r="R173" s="45"/>
      <c r="S173" s="165"/>
      <c r="T173" s="166"/>
      <c r="U173" s="166"/>
      <c r="V173" s="49"/>
    </row>
    <row r="174" spans="1:22" s="41" customFormat="1" ht="25.5" customHeight="1" x14ac:dyDescent="0.25">
      <c r="A174" s="81">
        <f>A172+1</f>
        <v>104</v>
      </c>
      <c r="B174" s="66" t="s">
        <v>25</v>
      </c>
      <c r="C174" s="167" t="s">
        <v>257</v>
      </c>
      <c r="D174" s="53" t="s">
        <v>27</v>
      </c>
      <c r="E174" s="157" t="s">
        <v>261</v>
      </c>
      <c r="F174" s="53" t="s">
        <v>29</v>
      </c>
      <c r="G174" s="145"/>
      <c r="H174" s="64" t="s">
        <v>30</v>
      </c>
      <c r="I174" s="172">
        <v>1</v>
      </c>
      <c r="J174" s="58"/>
      <c r="K174" s="82">
        <f>ROUND(I174*J174,2)</f>
        <v>0</v>
      </c>
      <c r="L174" s="59" t="s">
        <v>31</v>
      </c>
      <c r="M174" s="58">
        <v>0</v>
      </c>
      <c r="N174" s="58">
        <f>M174+K174</f>
        <v>0</v>
      </c>
      <c r="O174" s="60">
        <v>46400</v>
      </c>
      <c r="P174" s="147">
        <v>46764</v>
      </c>
      <c r="Q174" s="61" t="s">
        <v>32</v>
      </c>
      <c r="R174" s="170" t="s">
        <v>272</v>
      </c>
      <c r="S174" s="60" t="s">
        <v>34</v>
      </c>
      <c r="T174" s="60" t="s">
        <v>35</v>
      </c>
      <c r="U174" s="58" t="s">
        <v>36</v>
      </c>
      <c r="V174" s="63" t="str">
        <f>CONCATENATE(T174,", ",U174)</f>
        <v>ОПБ, Этап 1 (4 кв 2026 г.)</v>
      </c>
    </row>
    <row r="175" spans="1:22" s="41" customFormat="1" ht="25.5" customHeight="1" x14ac:dyDescent="0.25">
      <c r="A175" s="81">
        <f>A174+1</f>
        <v>105</v>
      </c>
      <c r="B175" s="66" t="s">
        <v>25</v>
      </c>
      <c r="C175" s="167" t="s">
        <v>257</v>
      </c>
      <c r="D175" s="53" t="s">
        <v>27</v>
      </c>
      <c r="E175" s="73" t="s">
        <v>268</v>
      </c>
      <c r="F175" s="53" t="s">
        <v>29</v>
      </c>
      <c r="G175" s="145"/>
      <c r="H175" s="64" t="s">
        <v>30</v>
      </c>
      <c r="I175" s="172">
        <v>1</v>
      </c>
      <c r="J175" s="58"/>
      <c r="K175" s="82">
        <f>ROUND(I175*J175,2)</f>
        <v>0</v>
      </c>
      <c r="L175" s="59" t="s">
        <v>31</v>
      </c>
      <c r="M175" s="58">
        <v>0</v>
      </c>
      <c r="N175" s="58">
        <f>M175+K175</f>
        <v>0</v>
      </c>
      <c r="O175" s="60">
        <v>46400</v>
      </c>
      <c r="P175" s="147">
        <v>46764</v>
      </c>
      <c r="Q175" s="61" t="s">
        <v>32</v>
      </c>
      <c r="R175" s="170" t="s">
        <v>272</v>
      </c>
      <c r="S175" s="60" t="s">
        <v>34</v>
      </c>
      <c r="T175" s="60" t="s">
        <v>35</v>
      </c>
      <c r="U175" s="58" t="s">
        <v>36</v>
      </c>
      <c r="V175" s="63" t="str">
        <f>CONCATENATE(T175,", ",U175)</f>
        <v>ОПБ, Этап 1 (4 кв 2026 г.)</v>
      </c>
    </row>
    <row r="176" spans="1:22" s="41" customFormat="1" ht="25.5" customHeight="1" x14ac:dyDescent="0.25">
      <c r="A176" s="81">
        <f>A175+1</f>
        <v>106</v>
      </c>
      <c r="B176" s="66" t="s">
        <v>25</v>
      </c>
      <c r="C176" s="167" t="s">
        <v>257</v>
      </c>
      <c r="D176" s="53" t="s">
        <v>27</v>
      </c>
      <c r="E176" s="73" t="s">
        <v>262</v>
      </c>
      <c r="F176" s="53" t="s">
        <v>29</v>
      </c>
      <c r="G176" s="145"/>
      <c r="H176" s="64" t="s">
        <v>30</v>
      </c>
      <c r="I176" s="172">
        <v>1</v>
      </c>
      <c r="J176" s="58"/>
      <c r="K176" s="82">
        <f>ROUND(I176*J176,2)</f>
        <v>0</v>
      </c>
      <c r="L176" s="59" t="s">
        <v>31</v>
      </c>
      <c r="M176" s="58">
        <v>0</v>
      </c>
      <c r="N176" s="58">
        <f>M176+K176</f>
        <v>0</v>
      </c>
      <c r="O176" s="60">
        <v>46400</v>
      </c>
      <c r="P176" s="147">
        <v>46764</v>
      </c>
      <c r="Q176" s="61" t="s">
        <v>32</v>
      </c>
      <c r="R176" s="170" t="s">
        <v>272</v>
      </c>
      <c r="S176" s="60" t="s">
        <v>34</v>
      </c>
      <c r="T176" s="60" t="s">
        <v>35</v>
      </c>
      <c r="U176" s="58" t="s">
        <v>36</v>
      </c>
      <c r="V176" s="63" t="str">
        <f>CONCATENATE(T176,", ",U176)</f>
        <v>ОПБ, Этап 1 (4 кв 2026 г.)</v>
      </c>
    </row>
    <row r="177" spans="1:22" s="41" customFormat="1" ht="12.75" customHeight="1" x14ac:dyDescent="0.25">
      <c r="A177" s="42"/>
      <c r="B177" s="43" t="s">
        <v>273</v>
      </c>
      <c r="C177" s="43"/>
      <c r="D177" s="44"/>
      <c r="E177" s="43"/>
      <c r="F177" s="44"/>
      <c r="G177" s="45"/>
      <c r="H177" s="43"/>
      <c r="I177" s="43"/>
      <c r="J177" s="46"/>
      <c r="K177" s="46"/>
      <c r="L177" s="47"/>
      <c r="M177" s="46"/>
      <c r="N177" s="46"/>
      <c r="O177" s="48"/>
      <c r="P177" s="48"/>
      <c r="Q177" s="45"/>
      <c r="R177" s="45"/>
      <c r="S177" s="60"/>
      <c r="T177" s="60"/>
      <c r="U177" s="159"/>
      <c r="V177" s="63"/>
    </row>
    <row r="178" spans="1:22" s="41" customFormat="1" ht="25.5" customHeight="1" x14ac:dyDescent="0.25">
      <c r="A178" s="81">
        <f>A176+1</f>
        <v>107</v>
      </c>
      <c r="B178" s="66" t="s">
        <v>25</v>
      </c>
      <c r="C178" s="167" t="s">
        <v>257</v>
      </c>
      <c r="D178" s="53" t="s">
        <v>27</v>
      </c>
      <c r="E178" s="157" t="s">
        <v>261</v>
      </c>
      <c r="F178" s="53" t="s">
        <v>29</v>
      </c>
      <c r="G178" s="145"/>
      <c r="H178" s="64" t="s">
        <v>30</v>
      </c>
      <c r="I178" s="172">
        <v>1</v>
      </c>
      <c r="J178" s="58"/>
      <c r="K178" s="58">
        <f>ROUND(I178*J178,2)</f>
        <v>0</v>
      </c>
      <c r="L178" s="59" t="s">
        <v>31</v>
      </c>
      <c r="M178" s="58">
        <v>0</v>
      </c>
      <c r="N178" s="58">
        <f>M178+K178</f>
        <v>0</v>
      </c>
      <c r="O178" s="60">
        <v>46400</v>
      </c>
      <c r="P178" s="147">
        <v>46764</v>
      </c>
      <c r="Q178" s="61" t="s">
        <v>32</v>
      </c>
      <c r="R178" s="170" t="s">
        <v>274</v>
      </c>
      <c r="S178" s="60" t="s">
        <v>34</v>
      </c>
      <c r="T178" s="60" t="s">
        <v>35</v>
      </c>
      <c r="U178" s="58" t="s">
        <v>36</v>
      </c>
      <c r="V178" s="63" t="str">
        <f>CONCATENATE(T178,", ",U178)</f>
        <v>ОПБ, Этап 1 (4 кв 2026 г.)</v>
      </c>
    </row>
    <row r="179" spans="1:22" s="41" customFormat="1" ht="25.5" customHeight="1" x14ac:dyDescent="0.25">
      <c r="A179" s="81">
        <f>A178+1</f>
        <v>108</v>
      </c>
      <c r="B179" s="66" t="s">
        <v>25</v>
      </c>
      <c r="C179" s="167" t="s">
        <v>257</v>
      </c>
      <c r="D179" s="53" t="s">
        <v>27</v>
      </c>
      <c r="E179" s="73" t="s">
        <v>262</v>
      </c>
      <c r="F179" s="53" t="s">
        <v>29</v>
      </c>
      <c r="G179" s="145"/>
      <c r="H179" s="64" t="s">
        <v>30</v>
      </c>
      <c r="I179" s="172">
        <v>1</v>
      </c>
      <c r="J179" s="58"/>
      <c r="K179" s="58">
        <f>ROUND(I179*J179,2)</f>
        <v>0</v>
      </c>
      <c r="L179" s="59" t="s">
        <v>31</v>
      </c>
      <c r="M179" s="58">
        <v>0</v>
      </c>
      <c r="N179" s="58">
        <f>M179+K179</f>
        <v>0</v>
      </c>
      <c r="O179" s="60">
        <v>46400</v>
      </c>
      <c r="P179" s="147">
        <v>46764</v>
      </c>
      <c r="Q179" s="61" t="s">
        <v>32</v>
      </c>
      <c r="R179" s="170" t="s">
        <v>274</v>
      </c>
      <c r="S179" s="60" t="s">
        <v>34</v>
      </c>
      <c r="T179" s="60" t="s">
        <v>35</v>
      </c>
      <c r="U179" s="58" t="s">
        <v>36</v>
      </c>
      <c r="V179" s="63" t="str">
        <f>CONCATENATE(T179,", ",U179)</f>
        <v>ОПБ, Этап 1 (4 кв 2026 г.)</v>
      </c>
    </row>
    <row r="180" spans="1:22" s="41" customFormat="1" ht="12.75" customHeight="1" x14ac:dyDescent="0.25">
      <c r="A180" s="42"/>
      <c r="B180" s="43" t="s">
        <v>275</v>
      </c>
      <c r="C180" s="43"/>
      <c r="D180" s="44"/>
      <c r="E180" s="43"/>
      <c r="F180" s="44"/>
      <c r="G180" s="45"/>
      <c r="H180" s="43"/>
      <c r="I180" s="43"/>
      <c r="J180" s="46"/>
      <c r="K180" s="46"/>
      <c r="L180" s="47"/>
      <c r="M180" s="46"/>
      <c r="N180" s="46"/>
      <c r="O180" s="48"/>
      <c r="P180" s="48"/>
      <c r="Q180" s="45"/>
      <c r="R180" s="45"/>
      <c r="S180" s="60"/>
      <c r="T180" s="60"/>
      <c r="U180" s="159"/>
      <c r="V180" s="63"/>
    </row>
    <row r="181" spans="1:22" s="41" customFormat="1" ht="25.5" customHeight="1" x14ac:dyDescent="0.25">
      <c r="A181" s="81">
        <f>A179+1</f>
        <v>109</v>
      </c>
      <c r="B181" s="66" t="s">
        <v>25</v>
      </c>
      <c r="C181" s="167" t="s">
        <v>257</v>
      </c>
      <c r="D181" s="53" t="s">
        <v>27</v>
      </c>
      <c r="E181" s="157" t="s">
        <v>261</v>
      </c>
      <c r="F181" s="53" t="s">
        <v>29</v>
      </c>
      <c r="G181" s="145"/>
      <c r="H181" s="64" t="s">
        <v>30</v>
      </c>
      <c r="I181" s="172">
        <v>1</v>
      </c>
      <c r="J181" s="58"/>
      <c r="K181" s="58">
        <f>ROUND(I181*J181,2)</f>
        <v>0</v>
      </c>
      <c r="L181" s="59" t="s">
        <v>31</v>
      </c>
      <c r="M181" s="58">
        <v>0</v>
      </c>
      <c r="N181" s="58">
        <f>M181+K181</f>
        <v>0</v>
      </c>
      <c r="O181" s="60">
        <v>46400</v>
      </c>
      <c r="P181" s="147">
        <v>46764</v>
      </c>
      <c r="Q181" s="61" t="s">
        <v>32</v>
      </c>
      <c r="R181" s="72" t="s">
        <v>25</v>
      </c>
      <c r="S181" s="60" t="s">
        <v>34</v>
      </c>
      <c r="T181" s="60" t="s">
        <v>35</v>
      </c>
      <c r="U181" s="58" t="s">
        <v>36</v>
      </c>
      <c r="V181" s="63" t="str">
        <f>CONCATENATE(T181,", ",U181)</f>
        <v>ОПБ, Этап 1 (4 кв 2026 г.)</v>
      </c>
    </row>
    <row r="182" spans="1:22" s="41" customFormat="1" ht="25.5" customHeight="1" x14ac:dyDescent="0.25">
      <c r="A182" s="81">
        <f>A181+1</f>
        <v>110</v>
      </c>
      <c r="B182" s="66" t="s">
        <v>25</v>
      </c>
      <c r="C182" s="167" t="s">
        <v>257</v>
      </c>
      <c r="D182" s="53" t="s">
        <v>27</v>
      </c>
      <c r="E182" s="73" t="s">
        <v>262</v>
      </c>
      <c r="F182" s="53" t="s">
        <v>29</v>
      </c>
      <c r="G182" s="145"/>
      <c r="H182" s="64" t="s">
        <v>30</v>
      </c>
      <c r="I182" s="172">
        <v>1</v>
      </c>
      <c r="J182" s="58"/>
      <c r="K182" s="58">
        <f>ROUND(I182*J182,2)</f>
        <v>0</v>
      </c>
      <c r="L182" s="59" t="s">
        <v>31</v>
      </c>
      <c r="M182" s="58">
        <v>0</v>
      </c>
      <c r="N182" s="58">
        <f>M182+K182</f>
        <v>0</v>
      </c>
      <c r="O182" s="60">
        <v>46400</v>
      </c>
      <c r="P182" s="147">
        <v>46764</v>
      </c>
      <c r="Q182" s="61" t="s">
        <v>32</v>
      </c>
      <c r="R182" s="72" t="s">
        <v>25</v>
      </c>
      <c r="S182" s="60" t="s">
        <v>34</v>
      </c>
      <c r="T182" s="60" t="s">
        <v>35</v>
      </c>
      <c r="U182" s="58" t="s">
        <v>36</v>
      </c>
      <c r="V182" s="63" t="str">
        <f>CONCATENATE(T182,", ",U182)</f>
        <v>ОПБ, Этап 1 (4 кв 2026 г.)</v>
      </c>
    </row>
    <row r="183" spans="1:22" s="41" customFormat="1" ht="25.5" customHeight="1" x14ac:dyDescent="0.25">
      <c r="A183" s="81">
        <f>A182+1</f>
        <v>111</v>
      </c>
      <c r="B183" s="66" t="s">
        <v>25</v>
      </c>
      <c r="C183" s="167" t="s">
        <v>257</v>
      </c>
      <c r="D183" s="53" t="s">
        <v>27</v>
      </c>
      <c r="E183" s="73" t="s">
        <v>258</v>
      </c>
      <c r="F183" s="53" t="s">
        <v>29</v>
      </c>
      <c r="G183" s="145"/>
      <c r="H183" s="64" t="s">
        <v>30</v>
      </c>
      <c r="I183" s="172">
        <v>1</v>
      </c>
      <c r="J183" s="58"/>
      <c r="K183" s="58">
        <f>ROUND(I183*J183,2)</f>
        <v>0</v>
      </c>
      <c r="L183" s="59" t="s">
        <v>31</v>
      </c>
      <c r="M183" s="58">
        <v>0</v>
      </c>
      <c r="N183" s="58">
        <f>M183+K183</f>
        <v>0</v>
      </c>
      <c r="O183" s="60">
        <v>46400</v>
      </c>
      <c r="P183" s="147">
        <v>46764</v>
      </c>
      <c r="Q183" s="61" t="s">
        <v>32</v>
      </c>
      <c r="R183" s="72" t="s">
        <v>25</v>
      </c>
      <c r="S183" s="60" t="s">
        <v>34</v>
      </c>
      <c r="T183" s="60" t="s">
        <v>35</v>
      </c>
      <c r="U183" s="58" t="s">
        <v>36</v>
      </c>
      <c r="V183" s="63" t="str">
        <f>CONCATENATE(T183,", ",U183)</f>
        <v>ОПБ, Этап 1 (4 кв 2026 г.)</v>
      </c>
    </row>
    <row r="184" spans="1:22" s="41" customFormat="1" ht="25.5" customHeight="1" x14ac:dyDescent="0.25">
      <c r="A184" s="81">
        <f>A183+1</f>
        <v>112</v>
      </c>
      <c r="B184" s="66" t="s">
        <v>25</v>
      </c>
      <c r="C184" s="167" t="s">
        <v>257</v>
      </c>
      <c r="D184" s="53" t="s">
        <v>27</v>
      </c>
      <c r="E184" s="73" t="s">
        <v>276</v>
      </c>
      <c r="F184" s="53" t="s">
        <v>29</v>
      </c>
      <c r="G184" s="145"/>
      <c r="H184" s="64" t="s">
        <v>30</v>
      </c>
      <c r="I184" s="172">
        <v>1</v>
      </c>
      <c r="J184" s="58"/>
      <c r="K184" s="58">
        <f>ROUND(I184*J184,2)</f>
        <v>0</v>
      </c>
      <c r="L184" s="59" t="s">
        <v>31</v>
      </c>
      <c r="M184" s="58">
        <v>0</v>
      </c>
      <c r="N184" s="58">
        <f>M184+K184</f>
        <v>0</v>
      </c>
      <c r="O184" s="60">
        <v>46400</v>
      </c>
      <c r="P184" s="147">
        <v>46764</v>
      </c>
      <c r="Q184" s="61" t="s">
        <v>32</v>
      </c>
      <c r="R184" s="72" t="s">
        <v>25</v>
      </c>
      <c r="S184" s="60" t="s">
        <v>34</v>
      </c>
      <c r="T184" s="60" t="s">
        <v>35</v>
      </c>
      <c r="U184" s="58" t="s">
        <v>36</v>
      </c>
      <c r="V184" s="63" t="str">
        <f>CONCATENATE(T184,", ",U184)</f>
        <v>ОПБ, Этап 1 (4 кв 2026 г.)</v>
      </c>
    </row>
    <row r="185" spans="1:22" s="41" customFormat="1" ht="12.75" customHeight="1" x14ac:dyDescent="0.25">
      <c r="A185" s="42"/>
      <c r="B185" s="43" t="s">
        <v>277</v>
      </c>
      <c r="C185" s="43"/>
      <c r="D185" s="44"/>
      <c r="E185" s="43"/>
      <c r="F185" s="44"/>
      <c r="G185" s="45"/>
      <c r="H185" s="43"/>
      <c r="I185" s="43"/>
      <c r="J185" s="46"/>
      <c r="K185" s="46"/>
      <c r="L185" s="47"/>
      <c r="M185" s="46"/>
      <c r="N185" s="46"/>
      <c r="O185" s="48"/>
      <c r="P185" s="48"/>
      <c r="Q185" s="45"/>
      <c r="R185" s="45"/>
      <c r="S185" s="60"/>
      <c r="T185" s="60"/>
      <c r="U185" s="159"/>
      <c r="V185" s="63"/>
    </row>
    <row r="186" spans="1:22" s="41" customFormat="1" ht="25.5" customHeight="1" x14ac:dyDescent="0.25">
      <c r="A186" s="81">
        <f>A184+1</f>
        <v>113</v>
      </c>
      <c r="B186" s="66" t="s">
        <v>25</v>
      </c>
      <c r="C186" s="167" t="s">
        <v>257</v>
      </c>
      <c r="D186" s="53" t="s">
        <v>27</v>
      </c>
      <c r="E186" s="73" t="s">
        <v>262</v>
      </c>
      <c r="F186" s="53" t="s">
        <v>29</v>
      </c>
      <c r="G186" s="145"/>
      <c r="H186" s="64" t="s">
        <v>30</v>
      </c>
      <c r="I186" s="172">
        <v>1</v>
      </c>
      <c r="J186" s="58"/>
      <c r="K186" s="58">
        <f>ROUND(I186*J186,2)</f>
        <v>0</v>
      </c>
      <c r="L186" s="59" t="s">
        <v>31</v>
      </c>
      <c r="M186" s="58">
        <v>0</v>
      </c>
      <c r="N186" s="58">
        <f>M186+K186</f>
        <v>0</v>
      </c>
      <c r="O186" s="60">
        <v>46400</v>
      </c>
      <c r="P186" s="147">
        <v>46764</v>
      </c>
      <c r="Q186" s="61" t="s">
        <v>32</v>
      </c>
      <c r="R186" s="72" t="s">
        <v>278</v>
      </c>
      <c r="S186" s="60" t="s">
        <v>34</v>
      </c>
      <c r="T186" s="60" t="s">
        <v>35</v>
      </c>
      <c r="U186" s="58" t="s">
        <v>36</v>
      </c>
      <c r="V186" s="63" t="str">
        <f>CONCATENATE(T186,", ",U186)</f>
        <v>ОПБ, Этап 1 (4 кв 2026 г.)</v>
      </c>
    </row>
    <row r="187" spans="1:22" s="41" customFormat="1" ht="12.75" customHeight="1" x14ac:dyDescent="0.25">
      <c r="A187" s="42"/>
      <c r="B187" s="43" t="s">
        <v>279</v>
      </c>
      <c r="C187" s="43"/>
      <c r="D187" s="44"/>
      <c r="E187" s="43"/>
      <c r="F187" s="44"/>
      <c r="G187" s="45"/>
      <c r="H187" s="43"/>
      <c r="I187" s="43"/>
      <c r="J187" s="46"/>
      <c r="K187" s="46"/>
      <c r="L187" s="47"/>
      <c r="M187" s="46"/>
      <c r="N187" s="46"/>
      <c r="O187" s="48"/>
      <c r="P187" s="48"/>
      <c r="Q187" s="45"/>
      <c r="R187" s="45"/>
      <c r="S187" s="165"/>
      <c r="T187" s="166"/>
      <c r="U187" s="166"/>
      <c r="V187" s="49"/>
    </row>
    <row r="188" spans="1:22" s="41" customFormat="1" ht="25.5" customHeight="1" x14ac:dyDescent="0.25">
      <c r="A188" s="81">
        <f>A186+1</f>
        <v>114</v>
      </c>
      <c r="B188" s="66" t="s">
        <v>25</v>
      </c>
      <c r="C188" s="167" t="s">
        <v>257</v>
      </c>
      <c r="D188" s="53" t="s">
        <v>27</v>
      </c>
      <c r="E188" s="157" t="s">
        <v>261</v>
      </c>
      <c r="F188" s="53" t="s">
        <v>29</v>
      </c>
      <c r="G188" s="145"/>
      <c r="H188" s="64" t="s">
        <v>30</v>
      </c>
      <c r="I188" s="172">
        <v>1</v>
      </c>
      <c r="J188" s="58"/>
      <c r="K188" s="58">
        <f t="shared" ref="K188:K193" si="24">ROUND(I188*J188,2)</f>
        <v>0</v>
      </c>
      <c r="L188" s="59" t="s">
        <v>31</v>
      </c>
      <c r="M188" s="58">
        <v>0</v>
      </c>
      <c r="N188" s="58">
        <f t="shared" ref="N188:N193" si="25">M188+K188</f>
        <v>0</v>
      </c>
      <c r="O188" s="60">
        <v>46400</v>
      </c>
      <c r="P188" s="147">
        <v>46764</v>
      </c>
      <c r="Q188" s="61" t="s">
        <v>32</v>
      </c>
      <c r="R188" s="170" t="s">
        <v>280</v>
      </c>
      <c r="S188" s="60" t="s">
        <v>34</v>
      </c>
      <c r="T188" s="60" t="s">
        <v>35</v>
      </c>
      <c r="U188" s="58" t="s">
        <v>36</v>
      </c>
      <c r="V188" s="63" t="str">
        <f t="shared" ref="V188:V193" si="26">CONCATENATE(T188,", ",U188)</f>
        <v>ОПБ, Этап 1 (4 кв 2026 г.)</v>
      </c>
    </row>
    <row r="189" spans="1:22" s="41" customFormat="1" ht="25.5" customHeight="1" x14ac:dyDescent="0.25">
      <c r="A189" s="81">
        <f>A188+1</f>
        <v>115</v>
      </c>
      <c r="B189" s="66" t="s">
        <v>25</v>
      </c>
      <c r="C189" s="167" t="s">
        <v>257</v>
      </c>
      <c r="D189" s="53" t="s">
        <v>27</v>
      </c>
      <c r="E189" s="173" t="s">
        <v>281</v>
      </c>
      <c r="F189" s="53" t="s">
        <v>29</v>
      </c>
      <c r="G189" s="145"/>
      <c r="H189" s="64" t="s">
        <v>30</v>
      </c>
      <c r="I189" s="172">
        <v>1</v>
      </c>
      <c r="J189" s="58"/>
      <c r="K189" s="58">
        <f t="shared" si="24"/>
        <v>0</v>
      </c>
      <c r="L189" s="59" t="s">
        <v>31</v>
      </c>
      <c r="M189" s="58">
        <v>0</v>
      </c>
      <c r="N189" s="58">
        <f t="shared" si="25"/>
        <v>0</v>
      </c>
      <c r="O189" s="60">
        <v>46400</v>
      </c>
      <c r="P189" s="147">
        <v>46764</v>
      </c>
      <c r="Q189" s="61" t="s">
        <v>32</v>
      </c>
      <c r="R189" s="170" t="s">
        <v>280</v>
      </c>
      <c r="S189" s="60" t="s">
        <v>34</v>
      </c>
      <c r="T189" s="60" t="s">
        <v>35</v>
      </c>
      <c r="U189" s="58" t="s">
        <v>36</v>
      </c>
      <c r="V189" s="63" t="str">
        <f t="shared" si="26"/>
        <v>ОПБ, Этап 1 (4 кв 2026 г.)</v>
      </c>
    </row>
    <row r="190" spans="1:22" s="41" customFormat="1" ht="25.5" customHeight="1" x14ac:dyDescent="0.25">
      <c r="A190" s="81">
        <f>A189+1</f>
        <v>116</v>
      </c>
      <c r="B190" s="66" t="s">
        <v>25</v>
      </c>
      <c r="C190" s="167" t="s">
        <v>257</v>
      </c>
      <c r="D190" s="53" t="s">
        <v>27</v>
      </c>
      <c r="E190" s="73" t="s">
        <v>263</v>
      </c>
      <c r="F190" s="53" t="s">
        <v>29</v>
      </c>
      <c r="G190" s="145"/>
      <c r="H190" s="64" t="s">
        <v>30</v>
      </c>
      <c r="I190" s="172">
        <v>1</v>
      </c>
      <c r="J190" s="58"/>
      <c r="K190" s="58">
        <f t="shared" si="24"/>
        <v>0</v>
      </c>
      <c r="L190" s="59" t="s">
        <v>31</v>
      </c>
      <c r="M190" s="58">
        <v>0</v>
      </c>
      <c r="N190" s="58">
        <f t="shared" si="25"/>
        <v>0</v>
      </c>
      <c r="O190" s="60">
        <v>46400</v>
      </c>
      <c r="P190" s="147">
        <v>46764</v>
      </c>
      <c r="Q190" s="61" t="s">
        <v>32</v>
      </c>
      <c r="R190" s="170" t="s">
        <v>280</v>
      </c>
      <c r="S190" s="60" t="s">
        <v>34</v>
      </c>
      <c r="T190" s="60" t="s">
        <v>35</v>
      </c>
      <c r="U190" s="58" t="s">
        <v>36</v>
      </c>
      <c r="V190" s="63" t="str">
        <f t="shared" si="26"/>
        <v>ОПБ, Этап 1 (4 кв 2026 г.)</v>
      </c>
    </row>
    <row r="191" spans="1:22" s="41" customFormat="1" ht="25.5" customHeight="1" x14ac:dyDescent="0.25">
      <c r="A191" s="81">
        <f>A190+1</f>
        <v>117</v>
      </c>
      <c r="B191" s="66" t="s">
        <v>25</v>
      </c>
      <c r="C191" s="167" t="s">
        <v>257</v>
      </c>
      <c r="D191" s="53" t="s">
        <v>27</v>
      </c>
      <c r="E191" s="73" t="s">
        <v>262</v>
      </c>
      <c r="F191" s="53" t="s">
        <v>29</v>
      </c>
      <c r="G191" s="145"/>
      <c r="H191" s="64" t="s">
        <v>30</v>
      </c>
      <c r="I191" s="172">
        <v>1</v>
      </c>
      <c r="J191" s="58"/>
      <c r="K191" s="58">
        <f t="shared" si="24"/>
        <v>0</v>
      </c>
      <c r="L191" s="59" t="s">
        <v>31</v>
      </c>
      <c r="M191" s="58">
        <v>0</v>
      </c>
      <c r="N191" s="58">
        <f t="shared" si="25"/>
        <v>0</v>
      </c>
      <c r="O191" s="60">
        <v>46400</v>
      </c>
      <c r="P191" s="147">
        <v>46764</v>
      </c>
      <c r="Q191" s="61" t="s">
        <v>32</v>
      </c>
      <c r="R191" s="170" t="s">
        <v>280</v>
      </c>
      <c r="S191" s="60" t="s">
        <v>34</v>
      </c>
      <c r="T191" s="60" t="s">
        <v>35</v>
      </c>
      <c r="U191" s="58" t="s">
        <v>36</v>
      </c>
      <c r="V191" s="63" t="str">
        <f t="shared" si="26"/>
        <v>ОПБ, Этап 1 (4 кв 2026 г.)</v>
      </c>
    </row>
    <row r="192" spans="1:22" s="41" customFormat="1" ht="25.5" customHeight="1" x14ac:dyDescent="0.25">
      <c r="A192" s="81">
        <f>A191+1</f>
        <v>118</v>
      </c>
      <c r="B192" s="66" t="s">
        <v>25</v>
      </c>
      <c r="C192" s="167" t="s">
        <v>257</v>
      </c>
      <c r="D192" s="53" t="s">
        <v>27</v>
      </c>
      <c r="E192" s="73" t="s">
        <v>268</v>
      </c>
      <c r="F192" s="53" t="s">
        <v>29</v>
      </c>
      <c r="G192" s="145"/>
      <c r="H192" s="64" t="s">
        <v>30</v>
      </c>
      <c r="I192" s="172">
        <v>1</v>
      </c>
      <c r="J192" s="58"/>
      <c r="K192" s="58">
        <f t="shared" si="24"/>
        <v>0</v>
      </c>
      <c r="L192" s="59" t="s">
        <v>31</v>
      </c>
      <c r="M192" s="58">
        <v>0</v>
      </c>
      <c r="N192" s="58">
        <f t="shared" si="25"/>
        <v>0</v>
      </c>
      <c r="O192" s="60">
        <v>46400</v>
      </c>
      <c r="P192" s="147">
        <v>46764</v>
      </c>
      <c r="Q192" s="61" t="s">
        <v>32</v>
      </c>
      <c r="R192" s="170" t="s">
        <v>280</v>
      </c>
      <c r="S192" s="60" t="s">
        <v>34</v>
      </c>
      <c r="T192" s="60" t="s">
        <v>35</v>
      </c>
      <c r="U192" s="58" t="s">
        <v>36</v>
      </c>
      <c r="V192" s="63" t="str">
        <f t="shared" si="26"/>
        <v>ОПБ, Этап 1 (4 кв 2026 г.)</v>
      </c>
    </row>
    <row r="193" spans="1:22" s="41" customFormat="1" ht="25.5" customHeight="1" x14ac:dyDescent="0.25">
      <c r="A193" s="81">
        <f>A192+1</f>
        <v>119</v>
      </c>
      <c r="B193" s="66" t="s">
        <v>25</v>
      </c>
      <c r="C193" s="167" t="s">
        <v>257</v>
      </c>
      <c r="D193" s="53" t="s">
        <v>27</v>
      </c>
      <c r="E193" s="73" t="s">
        <v>258</v>
      </c>
      <c r="F193" s="53" t="s">
        <v>29</v>
      </c>
      <c r="G193" s="145"/>
      <c r="H193" s="64" t="s">
        <v>30</v>
      </c>
      <c r="I193" s="172">
        <v>1</v>
      </c>
      <c r="J193" s="58"/>
      <c r="K193" s="58">
        <f t="shared" si="24"/>
        <v>0</v>
      </c>
      <c r="L193" s="59" t="s">
        <v>31</v>
      </c>
      <c r="M193" s="58">
        <v>0</v>
      </c>
      <c r="N193" s="58">
        <f t="shared" si="25"/>
        <v>0</v>
      </c>
      <c r="O193" s="60">
        <v>46400</v>
      </c>
      <c r="P193" s="147">
        <v>46764</v>
      </c>
      <c r="Q193" s="61" t="s">
        <v>32</v>
      </c>
      <c r="R193" s="170" t="s">
        <v>280</v>
      </c>
      <c r="S193" s="60" t="s">
        <v>34</v>
      </c>
      <c r="T193" s="60" t="s">
        <v>35</v>
      </c>
      <c r="U193" s="58" t="s">
        <v>36</v>
      </c>
      <c r="V193" s="63" t="str">
        <f t="shared" si="26"/>
        <v>ОПБ, Этап 1 (4 кв 2026 г.)</v>
      </c>
    </row>
    <row r="194" spans="1:22" s="41" customFormat="1" ht="12.75" customHeight="1" x14ac:dyDescent="0.25">
      <c r="A194" s="42"/>
      <c r="B194" s="43" t="s">
        <v>282</v>
      </c>
      <c r="C194" s="43"/>
      <c r="D194" s="44"/>
      <c r="E194" s="43"/>
      <c r="F194" s="44"/>
      <c r="G194" s="45"/>
      <c r="H194" s="43"/>
      <c r="I194" s="43"/>
      <c r="J194" s="46"/>
      <c r="K194" s="46"/>
      <c r="L194" s="47"/>
      <c r="M194" s="46"/>
      <c r="N194" s="46"/>
      <c r="O194" s="48"/>
      <c r="P194" s="48"/>
      <c r="Q194" s="45"/>
      <c r="R194" s="45"/>
      <c r="S194" s="60"/>
      <c r="T194" s="60"/>
      <c r="U194" s="159"/>
      <c r="V194" s="63"/>
    </row>
    <row r="195" spans="1:22" s="41" customFormat="1" ht="25.5" customHeight="1" x14ac:dyDescent="0.25">
      <c r="A195" s="81">
        <f>A193+1</f>
        <v>120</v>
      </c>
      <c r="B195" s="66" t="s">
        <v>25</v>
      </c>
      <c r="C195" s="167" t="s">
        <v>257</v>
      </c>
      <c r="D195" s="53" t="s">
        <v>27</v>
      </c>
      <c r="E195" s="168" t="s">
        <v>261</v>
      </c>
      <c r="F195" s="53" t="s">
        <v>29</v>
      </c>
      <c r="G195" s="145"/>
      <c r="H195" s="64" t="s">
        <v>30</v>
      </c>
      <c r="I195" s="171">
        <v>1</v>
      </c>
      <c r="J195" s="58"/>
      <c r="K195" s="58">
        <f>ROUND(I195*J195,2)</f>
        <v>0</v>
      </c>
      <c r="L195" s="59" t="s">
        <v>31</v>
      </c>
      <c r="M195" s="58">
        <v>0</v>
      </c>
      <c r="N195" s="58">
        <f>M195+K195</f>
        <v>0</v>
      </c>
      <c r="O195" s="60">
        <v>46400</v>
      </c>
      <c r="P195" s="147">
        <v>46764</v>
      </c>
      <c r="Q195" s="61" t="s">
        <v>32</v>
      </c>
      <c r="R195" s="170" t="s">
        <v>283</v>
      </c>
      <c r="S195" s="60" t="s">
        <v>34</v>
      </c>
      <c r="T195" s="60" t="s">
        <v>35</v>
      </c>
      <c r="U195" s="58" t="s">
        <v>36</v>
      </c>
      <c r="V195" s="63" t="str">
        <f>CONCATENATE(T195,", ",U195)</f>
        <v>ОПБ, Этап 1 (4 кв 2026 г.)</v>
      </c>
    </row>
    <row r="196" spans="1:22" s="41" customFormat="1" ht="25.5" customHeight="1" x14ac:dyDescent="0.25">
      <c r="A196" s="81">
        <f>A195+1</f>
        <v>121</v>
      </c>
      <c r="B196" s="66" t="s">
        <v>25</v>
      </c>
      <c r="C196" s="167" t="s">
        <v>257</v>
      </c>
      <c r="D196" s="53" t="s">
        <v>27</v>
      </c>
      <c r="E196" s="73" t="s">
        <v>262</v>
      </c>
      <c r="F196" s="53" t="s">
        <v>29</v>
      </c>
      <c r="G196" s="145"/>
      <c r="H196" s="64" t="s">
        <v>30</v>
      </c>
      <c r="I196" s="172">
        <v>1</v>
      </c>
      <c r="J196" s="58"/>
      <c r="K196" s="58">
        <f>ROUND(I196*J196,2)</f>
        <v>0</v>
      </c>
      <c r="L196" s="59" t="s">
        <v>31</v>
      </c>
      <c r="M196" s="58">
        <v>0</v>
      </c>
      <c r="N196" s="58">
        <f>M196+K196</f>
        <v>0</v>
      </c>
      <c r="O196" s="60">
        <v>46400</v>
      </c>
      <c r="P196" s="147">
        <v>46764</v>
      </c>
      <c r="Q196" s="61" t="s">
        <v>32</v>
      </c>
      <c r="R196" s="170" t="s">
        <v>283</v>
      </c>
      <c r="S196" s="60" t="s">
        <v>34</v>
      </c>
      <c r="T196" s="60" t="s">
        <v>35</v>
      </c>
      <c r="U196" s="58" t="s">
        <v>36</v>
      </c>
      <c r="V196" s="63" t="str">
        <f>CONCATENATE(T196,", ",U196)</f>
        <v>ОПБ, Этап 1 (4 кв 2026 г.)</v>
      </c>
    </row>
    <row r="197" spans="1:22" s="41" customFormat="1" ht="25.5" customHeight="1" x14ac:dyDescent="0.25">
      <c r="A197" s="81">
        <f>A196+1</f>
        <v>122</v>
      </c>
      <c r="B197" s="66" t="s">
        <v>25</v>
      </c>
      <c r="C197" s="167" t="s">
        <v>257</v>
      </c>
      <c r="D197" s="53" t="s">
        <v>27</v>
      </c>
      <c r="E197" s="168" t="s">
        <v>264</v>
      </c>
      <c r="F197" s="53" t="s">
        <v>29</v>
      </c>
      <c r="G197" s="145"/>
      <c r="H197" s="64" t="s">
        <v>30</v>
      </c>
      <c r="I197" s="171">
        <v>1</v>
      </c>
      <c r="J197" s="58"/>
      <c r="K197" s="58">
        <f>ROUND(I197*J197,2)</f>
        <v>0</v>
      </c>
      <c r="L197" s="59" t="s">
        <v>31</v>
      </c>
      <c r="M197" s="58">
        <v>0</v>
      </c>
      <c r="N197" s="58">
        <f>M197+K197</f>
        <v>0</v>
      </c>
      <c r="O197" s="60">
        <v>46400</v>
      </c>
      <c r="P197" s="147">
        <v>46764</v>
      </c>
      <c r="Q197" s="61" t="s">
        <v>32</v>
      </c>
      <c r="R197" s="170" t="s">
        <v>283</v>
      </c>
      <c r="S197" s="60" t="s">
        <v>34</v>
      </c>
      <c r="T197" s="60" t="s">
        <v>35</v>
      </c>
      <c r="U197" s="58" t="s">
        <v>36</v>
      </c>
      <c r="V197" s="63" t="str">
        <f>CONCATENATE(T197,", ",U197)</f>
        <v>ОПБ, Этап 1 (4 кв 2026 г.)</v>
      </c>
    </row>
    <row r="198" spans="1:22" s="41" customFormat="1" ht="25.5" customHeight="1" x14ac:dyDescent="0.25">
      <c r="A198" s="81">
        <f>A197+1</f>
        <v>123</v>
      </c>
      <c r="B198" s="66" t="s">
        <v>25</v>
      </c>
      <c r="C198" s="167" t="s">
        <v>257</v>
      </c>
      <c r="D198" s="53" t="s">
        <v>27</v>
      </c>
      <c r="E198" s="168" t="s">
        <v>263</v>
      </c>
      <c r="F198" s="53" t="s">
        <v>29</v>
      </c>
      <c r="G198" s="145"/>
      <c r="H198" s="64" t="s">
        <v>30</v>
      </c>
      <c r="I198" s="171">
        <v>1</v>
      </c>
      <c r="J198" s="58"/>
      <c r="K198" s="58">
        <f>ROUND(I198*J198,2)</f>
        <v>0</v>
      </c>
      <c r="L198" s="59" t="s">
        <v>31</v>
      </c>
      <c r="M198" s="58">
        <v>0</v>
      </c>
      <c r="N198" s="58">
        <f>M198+K198</f>
        <v>0</v>
      </c>
      <c r="O198" s="60">
        <v>46400</v>
      </c>
      <c r="P198" s="147">
        <v>46764</v>
      </c>
      <c r="Q198" s="61" t="s">
        <v>32</v>
      </c>
      <c r="R198" s="170" t="s">
        <v>283</v>
      </c>
      <c r="S198" s="60" t="s">
        <v>34</v>
      </c>
      <c r="T198" s="60" t="s">
        <v>35</v>
      </c>
      <c r="U198" s="58" t="s">
        <v>36</v>
      </c>
      <c r="V198" s="63" t="str">
        <f>CONCATENATE(T198,", ",U198)</f>
        <v>ОПБ, Этап 1 (4 кв 2026 г.)</v>
      </c>
    </row>
    <row r="199" spans="1:22" s="41" customFormat="1" ht="25.5" customHeight="1" x14ac:dyDescent="0.25">
      <c r="A199" s="81">
        <f>A198+1</f>
        <v>124</v>
      </c>
      <c r="B199" s="66" t="s">
        <v>25</v>
      </c>
      <c r="C199" s="167" t="s">
        <v>257</v>
      </c>
      <c r="D199" s="53" t="s">
        <v>27</v>
      </c>
      <c r="E199" s="168" t="s">
        <v>258</v>
      </c>
      <c r="F199" s="53" t="s">
        <v>29</v>
      </c>
      <c r="G199" s="145"/>
      <c r="H199" s="64" t="s">
        <v>30</v>
      </c>
      <c r="I199" s="169">
        <v>1</v>
      </c>
      <c r="J199" s="58"/>
      <c r="K199" s="58">
        <f>ROUND(I199*J199,2)</f>
        <v>0</v>
      </c>
      <c r="L199" s="59" t="s">
        <v>31</v>
      </c>
      <c r="M199" s="58">
        <v>0</v>
      </c>
      <c r="N199" s="58">
        <f>M199+K199</f>
        <v>0</v>
      </c>
      <c r="O199" s="60">
        <v>46400</v>
      </c>
      <c r="P199" s="147">
        <v>46764</v>
      </c>
      <c r="Q199" s="61" t="s">
        <v>32</v>
      </c>
      <c r="R199" s="170" t="s">
        <v>283</v>
      </c>
      <c r="S199" s="60" t="s">
        <v>34</v>
      </c>
      <c r="T199" s="60" t="s">
        <v>35</v>
      </c>
      <c r="U199" s="58" t="s">
        <v>36</v>
      </c>
      <c r="V199" s="63" t="str">
        <f>CONCATENATE(T199,", ",U199)</f>
        <v>ОПБ, Этап 1 (4 кв 2026 г.)</v>
      </c>
    </row>
    <row r="200" spans="1:22" s="41" customFormat="1" ht="12.75" customHeight="1" x14ac:dyDescent="0.25">
      <c r="A200" s="42"/>
      <c r="B200" s="43" t="s">
        <v>284</v>
      </c>
      <c r="C200" s="43"/>
      <c r="D200" s="44"/>
      <c r="E200" s="43"/>
      <c r="F200" s="44"/>
      <c r="G200" s="45"/>
      <c r="H200" s="43"/>
      <c r="I200" s="43"/>
      <c r="J200" s="46"/>
      <c r="K200" s="46"/>
      <c r="L200" s="47"/>
      <c r="M200" s="46"/>
      <c r="N200" s="46"/>
      <c r="O200" s="48"/>
      <c r="P200" s="48"/>
      <c r="Q200" s="45"/>
      <c r="R200" s="45"/>
      <c r="S200" s="60"/>
      <c r="T200" s="60"/>
      <c r="U200" s="159"/>
      <c r="V200" s="63"/>
    </row>
    <row r="201" spans="1:22" s="41" customFormat="1" ht="25.5" customHeight="1" x14ac:dyDescent="0.25">
      <c r="A201" s="81">
        <f>A199+1</f>
        <v>125</v>
      </c>
      <c r="B201" s="66" t="s">
        <v>25</v>
      </c>
      <c r="C201" s="167" t="s">
        <v>257</v>
      </c>
      <c r="D201" s="53" t="s">
        <v>27</v>
      </c>
      <c r="E201" s="168" t="s">
        <v>261</v>
      </c>
      <c r="F201" s="53" t="s">
        <v>29</v>
      </c>
      <c r="G201" s="145"/>
      <c r="H201" s="64" t="s">
        <v>30</v>
      </c>
      <c r="I201" s="171">
        <v>1</v>
      </c>
      <c r="J201" s="58"/>
      <c r="K201" s="58">
        <f t="shared" ref="K201:K207" si="27">ROUND(I201*J201,2)</f>
        <v>0</v>
      </c>
      <c r="L201" s="59" t="s">
        <v>31</v>
      </c>
      <c r="M201" s="58">
        <v>0</v>
      </c>
      <c r="N201" s="58">
        <f t="shared" ref="N201:N207" si="28">M201+K201</f>
        <v>0</v>
      </c>
      <c r="O201" s="60">
        <v>46400</v>
      </c>
      <c r="P201" s="147">
        <v>46764</v>
      </c>
      <c r="Q201" s="61" t="s">
        <v>32</v>
      </c>
      <c r="R201" s="72" t="s">
        <v>285</v>
      </c>
      <c r="S201" s="60" t="s">
        <v>34</v>
      </c>
      <c r="T201" s="60" t="s">
        <v>35</v>
      </c>
      <c r="U201" s="58" t="s">
        <v>36</v>
      </c>
      <c r="V201" s="63" t="str">
        <f t="shared" ref="V201:V207" si="29">CONCATENATE(T201,", ",U201)</f>
        <v>ОПБ, Этап 1 (4 кв 2026 г.)</v>
      </c>
    </row>
    <row r="202" spans="1:22" s="41" customFormat="1" ht="25.5" customHeight="1" x14ac:dyDescent="0.25">
      <c r="A202" s="81">
        <f t="shared" ref="A202:A207" si="30">A201+1</f>
        <v>126</v>
      </c>
      <c r="B202" s="66" t="s">
        <v>25</v>
      </c>
      <c r="C202" s="167" t="s">
        <v>257</v>
      </c>
      <c r="D202" s="53" t="s">
        <v>27</v>
      </c>
      <c r="E202" s="168" t="s">
        <v>262</v>
      </c>
      <c r="F202" s="53" t="s">
        <v>29</v>
      </c>
      <c r="G202" s="145"/>
      <c r="H202" s="64" t="s">
        <v>30</v>
      </c>
      <c r="I202" s="172">
        <v>1</v>
      </c>
      <c r="J202" s="58"/>
      <c r="K202" s="58">
        <f t="shared" si="27"/>
        <v>0</v>
      </c>
      <c r="L202" s="59" t="s">
        <v>31</v>
      </c>
      <c r="M202" s="58">
        <v>0</v>
      </c>
      <c r="N202" s="58">
        <f t="shared" si="28"/>
        <v>0</v>
      </c>
      <c r="O202" s="60">
        <v>46400</v>
      </c>
      <c r="P202" s="147">
        <v>46764</v>
      </c>
      <c r="Q202" s="61" t="s">
        <v>32</v>
      </c>
      <c r="R202" s="72" t="s">
        <v>285</v>
      </c>
      <c r="S202" s="60" t="s">
        <v>34</v>
      </c>
      <c r="T202" s="60" t="s">
        <v>35</v>
      </c>
      <c r="U202" s="58" t="s">
        <v>36</v>
      </c>
      <c r="V202" s="63" t="str">
        <f t="shared" si="29"/>
        <v>ОПБ, Этап 1 (4 кв 2026 г.)</v>
      </c>
    </row>
    <row r="203" spans="1:22" s="41" customFormat="1" ht="25.5" customHeight="1" x14ac:dyDescent="0.25">
      <c r="A203" s="81">
        <f t="shared" si="30"/>
        <v>127</v>
      </c>
      <c r="B203" s="66" t="s">
        <v>25</v>
      </c>
      <c r="C203" s="167" t="s">
        <v>257</v>
      </c>
      <c r="D203" s="53" t="s">
        <v>27</v>
      </c>
      <c r="E203" s="168" t="s">
        <v>258</v>
      </c>
      <c r="F203" s="53" t="s">
        <v>29</v>
      </c>
      <c r="G203" s="145"/>
      <c r="H203" s="64" t="s">
        <v>30</v>
      </c>
      <c r="I203" s="169">
        <v>1</v>
      </c>
      <c r="J203" s="58"/>
      <c r="K203" s="58">
        <f t="shared" si="27"/>
        <v>0</v>
      </c>
      <c r="L203" s="59" t="s">
        <v>31</v>
      </c>
      <c r="M203" s="58">
        <v>0</v>
      </c>
      <c r="N203" s="58">
        <f t="shared" si="28"/>
        <v>0</v>
      </c>
      <c r="O203" s="60">
        <v>46400</v>
      </c>
      <c r="P203" s="147">
        <v>46764</v>
      </c>
      <c r="Q203" s="61" t="s">
        <v>32</v>
      </c>
      <c r="R203" s="72" t="s">
        <v>285</v>
      </c>
      <c r="S203" s="60" t="s">
        <v>34</v>
      </c>
      <c r="T203" s="60" t="s">
        <v>35</v>
      </c>
      <c r="U203" s="58" t="s">
        <v>36</v>
      </c>
      <c r="V203" s="63" t="str">
        <f t="shared" si="29"/>
        <v>ОПБ, Этап 1 (4 кв 2026 г.)</v>
      </c>
    </row>
    <row r="204" spans="1:22" s="41" customFormat="1" ht="25.5" customHeight="1" x14ac:dyDescent="0.25">
      <c r="A204" s="81">
        <f t="shared" si="30"/>
        <v>128</v>
      </c>
      <c r="B204" s="66" t="s">
        <v>25</v>
      </c>
      <c r="C204" s="167" t="s">
        <v>257</v>
      </c>
      <c r="D204" s="53" t="s">
        <v>27</v>
      </c>
      <c r="E204" s="168" t="s">
        <v>264</v>
      </c>
      <c r="F204" s="53" t="s">
        <v>29</v>
      </c>
      <c r="G204" s="145"/>
      <c r="H204" s="64" t="s">
        <v>30</v>
      </c>
      <c r="I204" s="171">
        <v>1</v>
      </c>
      <c r="J204" s="58"/>
      <c r="K204" s="58">
        <f t="shared" si="27"/>
        <v>0</v>
      </c>
      <c r="L204" s="59" t="s">
        <v>31</v>
      </c>
      <c r="M204" s="58">
        <v>0</v>
      </c>
      <c r="N204" s="58">
        <f t="shared" si="28"/>
        <v>0</v>
      </c>
      <c r="O204" s="60">
        <v>46400</v>
      </c>
      <c r="P204" s="147">
        <v>46764</v>
      </c>
      <c r="Q204" s="61" t="s">
        <v>32</v>
      </c>
      <c r="R204" s="72" t="s">
        <v>285</v>
      </c>
      <c r="S204" s="60" t="s">
        <v>34</v>
      </c>
      <c r="T204" s="60" t="s">
        <v>35</v>
      </c>
      <c r="U204" s="58" t="s">
        <v>36</v>
      </c>
      <c r="V204" s="63" t="str">
        <f t="shared" si="29"/>
        <v>ОПБ, Этап 1 (4 кв 2026 г.)</v>
      </c>
    </row>
    <row r="205" spans="1:22" s="41" customFormat="1" ht="25.5" customHeight="1" x14ac:dyDescent="0.25">
      <c r="A205" s="81">
        <f t="shared" si="30"/>
        <v>129</v>
      </c>
      <c r="B205" s="66" t="s">
        <v>25</v>
      </c>
      <c r="C205" s="167" t="s">
        <v>257</v>
      </c>
      <c r="D205" s="53" t="s">
        <v>27</v>
      </c>
      <c r="E205" s="168" t="s">
        <v>263</v>
      </c>
      <c r="F205" s="53" t="s">
        <v>29</v>
      </c>
      <c r="G205" s="145"/>
      <c r="H205" s="64" t="s">
        <v>30</v>
      </c>
      <c r="I205" s="171">
        <v>1</v>
      </c>
      <c r="J205" s="58"/>
      <c r="K205" s="58">
        <f t="shared" si="27"/>
        <v>0</v>
      </c>
      <c r="L205" s="59" t="s">
        <v>31</v>
      </c>
      <c r="M205" s="58">
        <v>0</v>
      </c>
      <c r="N205" s="58">
        <f t="shared" si="28"/>
        <v>0</v>
      </c>
      <c r="O205" s="60">
        <v>46400</v>
      </c>
      <c r="P205" s="147">
        <v>46764</v>
      </c>
      <c r="Q205" s="61" t="s">
        <v>32</v>
      </c>
      <c r="R205" s="71" t="s">
        <v>285</v>
      </c>
      <c r="S205" s="60" t="s">
        <v>34</v>
      </c>
      <c r="T205" s="60" t="s">
        <v>35</v>
      </c>
      <c r="U205" s="58" t="s">
        <v>36</v>
      </c>
      <c r="V205" s="63" t="str">
        <f t="shared" si="29"/>
        <v>ОПБ, Этап 1 (4 кв 2026 г.)</v>
      </c>
    </row>
    <row r="206" spans="1:22" s="41" customFormat="1" ht="25.5" customHeight="1" x14ac:dyDescent="0.25">
      <c r="A206" s="81">
        <f t="shared" si="30"/>
        <v>130</v>
      </c>
      <c r="B206" s="66" t="s">
        <v>25</v>
      </c>
      <c r="C206" s="167" t="s">
        <v>257</v>
      </c>
      <c r="D206" s="53" t="s">
        <v>27</v>
      </c>
      <c r="E206" s="168" t="s">
        <v>260</v>
      </c>
      <c r="F206" s="53" t="s">
        <v>29</v>
      </c>
      <c r="G206" s="145"/>
      <c r="H206" s="64" t="s">
        <v>30</v>
      </c>
      <c r="I206" s="172">
        <v>1</v>
      </c>
      <c r="J206" s="58"/>
      <c r="K206" s="58">
        <f t="shared" si="27"/>
        <v>0</v>
      </c>
      <c r="L206" s="59" t="s">
        <v>31</v>
      </c>
      <c r="M206" s="58">
        <v>0</v>
      </c>
      <c r="N206" s="58">
        <f t="shared" si="28"/>
        <v>0</v>
      </c>
      <c r="O206" s="60">
        <v>46400</v>
      </c>
      <c r="P206" s="147">
        <v>46764</v>
      </c>
      <c r="Q206" s="61" t="s">
        <v>32</v>
      </c>
      <c r="R206" s="71" t="s">
        <v>285</v>
      </c>
      <c r="S206" s="60" t="s">
        <v>34</v>
      </c>
      <c r="T206" s="60" t="s">
        <v>35</v>
      </c>
      <c r="U206" s="58" t="s">
        <v>36</v>
      </c>
      <c r="V206" s="63" t="str">
        <f t="shared" si="29"/>
        <v>ОПБ, Этап 1 (4 кв 2026 г.)</v>
      </c>
    </row>
    <row r="207" spans="1:22" s="41" customFormat="1" ht="25.5" customHeight="1" x14ac:dyDescent="0.25">
      <c r="A207" s="81">
        <f t="shared" si="30"/>
        <v>131</v>
      </c>
      <c r="B207" s="66" t="s">
        <v>25</v>
      </c>
      <c r="C207" s="167" t="s">
        <v>257</v>
      </c>
      <c r="D207" s="53" t="s">
        <v>27</v>
      </c>
      <c r="E207" s="168" t="s">
        <v>268</v>
      </c>
      <c r="F207" s="53" t="s">
        <v>29</v>
      </c>
      <c r="G207" s="145"/>
      <c r="H207" s="64" t="s">
        <v>30</v>
      </c>
      <c r="I207" s="172">
        <v>1</v>
      </c>
      <c r="J207" s="58"/>
      <c r="K207" s="58">
        <f t="shared" si="27"/>
        <v>0</v>
      </c>
      <c r="L207" s="59" t="s">
        <v>31</v>
      </c>
      <c r="M207" s="58">
        <v>0</v>
      </c>
      <c r="N207" s="58">
        <f t="shared" si="28"/>
        <v>0</v>
      </c>
      <c r="O207" s="60">
        <v>46400</v>
      </c>
      <c r="P207" s="147">
        <v>46764</v>
      </c>
      <c r="Q207" s="61" t="s">
        <v>32</v>
      </c>
      <c r="R207" s="71" t="s">
        <v>285</v>
      </c>
      <c r="S207" s="60" t="s">
        <v>34</v>
      </c>
      <c r="T207" s="60" t="s">
        <v>35</v>
      </c>
      <c r="U207" s="58" t="s">
        <v>36</v>
      </c>
      <c r="V207" s="63" t="str">
        <f t="shared" si="29"/>
        <v>ОПБ, Этап 1 (4 кв 2026 г.)</v>
      </c>
    </row>
    <row r="208" spans="1:22" s="41" customFormat="1" ht="12.75" customHeight="1" x14ac:dyDescent="0.25">
      <c r="A208" s="33" t="s">
        <v>286</v>
      </c>
      <c r="B208" s="34"/>
      <c r="C208" s="34"/>
      <c r="D208" s="35"/>
      <c r="E208" s="34"/>
      <c r="F208" s="35"/>
      <c r="G208" s="36"/>
      <c r="H208" s="34"/>
      <c r="I208" s="34"/>
      <c r="J208" s="37"/>
      <c r="K208" s="37"/>
      <c r="L208" s="38"/>
      <c r="M208" s="37"/>
      <c r="N208" s="37"/>
      <c r="O208" s="39"/>
      <c r="P208" s="39"/>
      <c r="Q208" s="36"/>
      <c r="R208" s="36"/>
      <c r="S208" s="40"/>
      <c r="T208" s="40"/>
      <c r="U208" s="40"/>
      <c r="V208" s="40"/>
    </row>
    <row r="209" spans="1:22" s="41" customFormat="1" ht="12.75" customHeight="1" x14ac:dyDescent="0.25">
      <c r="A209" s="42"/>
      <c r="B209" s="43" t="s">
        <v>200</v>
      </c>
      <c r="C209" s="43"/>
      <c r="D209" s="44"/>
      <c r="E209" s="43"/>
      <c r="F209" s="44"/>
      <c r="G209" s="45"/>
      <c r="H209" s="43"/>
      <c r="I209" s="43"/>
      <c r="J209" s="46"/>
      <c r="K209" s="46"/>
      <c r="L209" s="47"/>
      <c r="M209" s="46"/>
      <c r="N209" s="46"/>
      <c r="O209" s="48"/>
      <c r="P209" s="48"/>
      <c r="Q209" s="45"/>
      <c r="R209" s="45"/>
      <c r="S209" s="49"/>
      <c r="T209" s="49"/>
      <c r="U209" s="49"/>
      <c r="V209" s="49"/>
    </row>
    <row r="210" spans="1:22" s="41" customFormat="1" ht="25.5" customHeight="1" x14ac:dyDescent="0.25">
      <c r="A210" s="50">
        <f>A207+1</f>
        <v>132</v>
      </c>
      <c r="B210" s="66" t="s">
        <v>287</v>
      </c>
      <c r="C210" s="67" t="s">
        <v>288</v>
      </c>
      <c r="D210" s="53" t="s">
        <v>27</v>
      </c>
      <c r="E210" s="69" t="s">
        <v>289</v>
      </c>
      <c r="F210" s="53" t="s">
        <v>29</v>
      </c>
      <c r="G210" s="163"/>
      <c r="H210" s="64" t="s">
        <v>30</v>
      </c>
      <c r="I210" s="143">
        <v>1</v>
      </c>
      <c r="J210" s="58"/>
      <c r="K210" s="159">
        <f>ROUND(J210*I210,2)</f>
        <v>0</v>
      </c>
      <c r="L210" s="59" t="s">
        <v>31</v>
      </c>
      <c r="M210" s="159">
        <v>0</v>
      </c>
      <c r="N210" s="159">
        <f>K210+M210</f>
        <v>0</v>
      </c>
      <c r="O210" s="55" t="s">
        <v>83</v>
      </c>
      <c r="P210" s="60" t="s">
        <v>25</v>
      </c>
      <c r="Q210" s="61" t="s">
        <v>96</v>
      </c>
      <c r="R210" s="122" t="s">
        <v>25</v>
      </c>
      <c r="S210" s="74" t="s">
        <v>97</v>
      </c>
      <c r="T210" s="74" t="s">
        <v>234</v>
      </c>
      <c r="U210" s="58" t="s">
        <v>36</v>
      </c>
      <c r="V210" s="63" t="str">
        <f>CONCATENATE(T210,", ",U210)</f>
        <v>ТПиР, Этап 1 (4 кв 2026 г.)</v>
      </c>
    </row>
    <row r="211" spans="1:22" s="41" customFormat="1" ht="38.25" customHeight="1" x14ac:dyDescent="0.25">
      <c r="A211" s="63">
        <f>A210+1</f>
        <v>133</v>
      </c>
      <c r="B211" s="66" t="s">
        <v>290</v>
      </c>
      <c r="C211" s="67" t="s">
        <v>288</v>
      </c>
      <c r="D211" s="53" t="s">
        <v>27</v>
      </c>
      <c r="E211" s="69" t="s">
        <v>291</v>
      </c>
      <c r="F211" s="73" t="s">
        <v>46</v>
      </c>
      <c r="G211" s="81"/>
      <c r="H211" s="64" t="s">
        <v>30</v>
      </c>
      <c r="I211" s="143">
        <v>2</v>
      </c>
      <c r="J211" s="58"/>
      <c r="K211" s="159">
        <f>ROUND(J211*I211,2)</f>
        <v>0</v>
      </c>
      <c r="L211" s="59">
        <v>0.22</v>
      </c>
      <c r="M211" s="159">
        <f>ROUND((K211*L211),2)</f>
        <v>0</v>
      </c>
      <c r="N211" s="159">
        <f>K211+M211</f>
        <v>0</v>
      </c>
      <c r="O211" s="55" t="s">
        <v>83</v>
      </c>
      <c r="P211" s="60" t="s">
        <v>25</v>
      </c>
      <c r="Q211" s="60" t="s">
        <v>57</v>
      </c>
      <c r="R211" s="122" t="s">
        <v>25</v>
      </c>
      <c r="S211" s="60" t="s">
        <v>48</v>
      </c>
      <c r="T211" s="60" t="s">
        <v>35</v>
      </c>
      <c r="U211" s="58" t="s">
        <v>36</v>
      </c>
      <c r="V211" s="63" t="str">
        <f>CONCATENATE(T211,", ",U211)</f>
        <v>ОПБ, Этап 1 (4 кв 2026 г.)</v>
      </c>
    </row>
    <row r="212" spans="1:22" s="41" customFormat="1" ht="25.5" customHeight="1" x14ac:dyDescent="0.25">
      <c r="A212" s="63">
        <f>A211+1</f>
        <v>134</v>
      </c>
      <c r="B212" s="66" t="s">
        <v>292</v>
      </c>
      <c r="C212" s="67" t="s">
        <v>288</v>
      </c>
      <c r="D212" s="53" t="s">
        <v>27</v>
      </c>
      <c r="E212" s="69" t="s">
        <v>293</v>
      </c>
      <c r="F212" s="53" t="s">
        <v>29</v>
      </c>
      <c r="G212" s="163"/>
      <c r="H212" s="64" t="s">
        <v>30</v>
      </c>
      <c r="I212" s="143">
        <v>1</v>
      </c>
      <c r="J212" s="58"/>
      <c r="K212" s="159">
        <f>ROUND(J212*I212,2)</f>
        <v>0</v>
      </c>
      <c r="L212" s="59" t="s">
        <v>31</v>
      </c>
      <c r="M212" s="159">
        <v>0</v>
      </c>
      <c r="N212" s="159">
        <f>K212+M212</f>
        <v>0</v>
      </c>
      <c r="O212" s="55" t="s">
        <v>83</v>
      </c>
      <c r="P212" s="60" t="s">
        <v>25</v>
      </c>
      <c r="Q212" s="60" t="s">
        <v>96</v>
      </c>
      <c r="R212" s="122" t="s">
        <v>25</v>
      </c>
      <c r="S212" s="74" t="s">
        <v>97</v>
      </c>
      <c r="T212" s="74" t="s">
        <v>234</v>
      </c>
      <c r="U212" s="58" t="s">
        <v>36</v>
      </c>
      <c r="V212" s="63" t="str">
        <f>CONCATENATE(T212,", ",U212)</f>
        <v>ТПиР, Этап 1 (4 кв 2026 г.)</v>
      </c>
    </row>
    <row r="213" spans="1:22" s="41" customFormat="1" ht="38.25" customHeight="1" x14ac:dyDescent="0.25">
      <c r="A213" s="63">
        <f>A212+1</f>
        <v>135</v>
      </c>
      <c r="B213" s="66" t="s">
        <v>294</v>
      </c>
      <c r="C213" s="67" t="s">
        <v>288</v>
      </c>
      <c r="D213" s="53" t="s">
        <v>27</v>
      </c>
      <c r="E213" s="69" t="s">
        <v>295</v>
      </c>
      <c r="F213" s="73" t="s">
        <v>46</v>
      </c>
      <c r="G213" s="81"/>
      <c r="H213" s="64" t="s">
        <v>30</v>
      </c>
      <c r="I213" s="143">
        <v>2</v>
      </c>
      <c r="J213" s="58"/>
      <c r="K213" s="159">
        <f>ROUND(J213*I213,2)</f>
        <v>0</v>
      </c>
      <c r="L213" s="59">
        <v>0.22</v>
      </c>
      <c r="M213" s="159">
        <f>ROUND((K213*L213),2)</f>
        <v>0</v>
      </c>
      <c r="N213" s="159">
        <f>K213+M213</f>
        <v>0</v>
      </c>
      <c r="O213" s="55" t="s">
        <v>83</v>
      </c>
      <c r="P213" s="60" t="s">
        <v>25</v>
      </c>
      <c r="Q213" s="60" t="s">
        <v>57</v>
      </c>
      <c r="R213" s="122" t="s">
        <v>25</v>
      </c>
      <c r="S213" s="60" t="s">
        <v>48</v>
      </c>
      <c r="T213" s="60" t="s">
        <v>35</v>
      </c>
      <c r="U213" s="58" t="s">
        <v>36</v>
      </c>
      <c r="V213" s="63" t="str">
        <f>CONCATENATE(T213,", ",U213)</f>
        <v>ОПБ, Этап 1 (4 кв 2026 г.)</v>
      </c>
    </row>
    <row r="214" spans="1:22" s="41" customFormat="1" ht="12.75" customHeight="1" x14ac:dyDescent="0.25">
      <c r="A214" s="33" t="s">
        <v>296</v>
      </c>
      <c r="B214" s="34"/>
      <c r="C214" s="34"/>
      <c r="D214" s="35"/>
      <c r="E214" s="34"/>
      <c r="F214" s="35"/>
      <c r="G214" s="36"/>
      <c r="H214" s="34"/>
      <c r="I214" s="34"/>
      <c r="J214" s="37"/>
      <c r="K214" s="37"/>
      <c r="L214" s="38"/>
      <c r="M214" s="37"/>
      <c r="N214" s="37"/>
      <c r="O214" s="39"/>
      <c r="P214" s="39"/>
      <c r="Q214" s="36"/>
      <c r="R214" s="36"/>
      <c r="S214" s="164"/>
      <c r="T214" s="164"/>
      <c r="U214" s="164"/>
      <c r="V214" s="40"/>
    </row>
    <row r="215" spans="1:22" s="41" customFormat="1" ht="12.75" customHeight="1" x14ac:dyDescent="0.25">
      <c r="A215" s="42"/>
      <c r="B215" s="43" t="s">
        <v>50</v>
      </c>
      <c r="C215" s="43"/>
      <c r="D215" s="44"/>
      <c r="E215" s="43"/>
      <c r="F215" s="44"/>
      <c r="G215" s="45"/>
      <c r="H215" s="43"/>
      <c r="I215" s="43"/>
      <c r="J215" s="46"/>
      <c r="K215" s="46"/>
      <c r="L215" s="47"/>
      <c r="M215" s="46"/>
      <c r="N215" s="46"/>
      <c r="O215" s="48"/>
      <c r="P215" s="48"/>
      <c r="Q215" s="45"/>
      <c r="R215" s="45"/>
      <c r="S215" s="165"/>
      <c r="T215" s="166"/>
      <c r="U215" s="166"/>
      <c r="V215" s="49"/>
    </row>
    <row r="216" spans="1:22" s="41" customFormat="1" ht="38.25" customHeight="1" x14ac:dyDescent="0.25">
      <c r="A216" s="50">
        <f>A213+1</f>
        <v>136</v>
      </c>
      <c r="B216" s="51" t="s">
        <v>25</v>
      </c>
      <c r="C216" s="54" t="s">
        <v>297</v>
      </c>
      <c r="D216" s="68" t="s">
        <v>27</v>
      </c>
      <c r="E216" s="54" t="s">
        <v>298</v>
      </c>
      <c r="F216" s="73" t="s">
        <v>46</v>
      </c>
      <c r="G216" s="55"/>
      <c r="H216" s="56" t="s">
        <v>30</v>
      </c>
      <c r="I216" s="57">
        <v>1</v>
      </c>
      <c r="J216" s="58"/>
      <c r="K216" s="58">
        <f>ROUND(I216*J216,2)</f>
        <v>0</v>
      </c>
      <c r="L216" s="59">
        <v>0.22</v>
      </c>
      <c r="M216" s="58">
        <f>ROUND(K216*L216,2)</f>
        <v>0</v>
      </c>
      <c r="N216" s="58">
        <f>M216+K216</f>
        <v>0</v>
      </c>
      <c r="O216" s="60">
        <v>46478</v>
      </c>
      <c r="P216" s="60">
        <v>46843</v>
      </c>
      <c r="Q216" s="60" t="s">
        <v>32</v>
      </c>
      <c r="R216" s="71" t="s">
        <v>25</v>
      </c>
      <c r="S216" s="60" t="s">
        <v>48</v>
      </c>
      <c r="T216" s="60" t="s">
        <v>35</v>
      </c>
      <c r="U216" s="58" t="s">
        <v>36</v>
      </c>
      <c r="V216" s="63" t="str">
        <f>CONCATENATE(T216,", ",U216)</f>
        <v>ОПБ, Этап 1 (4 кв 2026 г.)</v>
      </c>
    </row>
    <row r="217" spans="1:22" s="41" customFormat="1" ht="12.75" customHeight="1" x14ac:dyDescent="0.25">
      <c r="A217" s="33" t="s">
        <v>299</v>
      </c>
      <c r="B217" s="34"/>
      <c r="C217" s="34"/>
      <c r="D217" s="35"/>
      <c r="E217" s="34"/>
      <c r="F217" s="35"/>
      <c r="G217" s="36"/>
      <c r="H217" s="34"/>
      <c r="I217" s="34"/>
      <c r="J217" s="37"/>
      <c r="K217" s="37"/>
      <c r="L217" s="38"/>
      <c r="M217" s="37"/>
      <c r="N217" s="37"/>
      <c r="O217" s="39"/>
      <c r="P217" s="39"/>
      <c r="Q217" s="36"/>
      <c r="R217" s="36"/>
      <c r="S217" s="164"/>
      <c r="T217" s="164"/>
      <c r="U217" s="164"/>
      <c r="V217" s="40"/>
    </row>
    <row r="218" spans="1:22" s="41" customFormat="1" ht="12.75" customHeight="1" x14ac:dyDescent="0.25">
      <c r="A218" s="42"/>
      <c r="B218" s="43" t="s">
        <v>50</v>
      </c>
      <c r="C218" s="43"/>
      <c r="D218" s="44"/>
      <c r="E218" s="43"/>
      <c r="F218" s="44"/>
      <c r="G218" s="45"/>
      <c r="H218" s="43"/>
      <c r="I218" s="43"/>
      <c r="J218" s="46"/>
      <c r="K218" s="46"/>
      <c r="L218" s="47"/>
      <c r="M218" s="46"/>
      <c r="N218" s="46"/>
      <c r="O218" s="48"/>
      <c r="P218" s="48"/>
      <c r="Q218" s="45"/>
      <c r="R218" s="45"/>
      <c r="S218" s="165"/>
      <c r="T218" s="166"/>
      <c r="U218" s="166"/>
      <c r="V218" s="49"/>
    </row>
    <row r="219" spans="1:22" s="75" customFormat="1" ht="38.25" customHeight="1" x14ac:dyDescent="0.25">
      <c r="A219" s="50">
        <f>A216+1</f>
        <v>137</v>
      </c>
      <c r="B219" s="72" t="s">
        <v>25</v>
      </c>
      <c r="C219" s="72" t="s">
        <v>300</v>
      </c>
      <c r="D219" s="68" t="s">
        <v>27</v>
      </c>
      <c r="E219" s="72" t="s">
        <v>301</v>
      </c>
      <c r="F219" s="73" t="s">
        <v>46</v>
      </c>
      <c r="G219" s="55"/>
      <c r="H219" s="55" t="s">
        <v>30</v>
      </c>
      <c r="I219" s="76">
        <v>1</v>
      </c>
      <c r="J219" s="58"/>
      <c r="K219" s="58">
        <f>ROUND(I219*J219,2)</f>
        <v>0</v>
      </c>
      <c r="L219" s="59">
        <v>0.22</v>
      </c>
      <c r="M219" s="58">
        <f>ROUND(K219*L219,2)</f>
        <v>0</v>
      </c>
      <c r="N219" s="58">
        <f>M219+K219</f>
        <v>0</v>
      </c>
      <c r="O219" s="74">
        <v>46521</v>
      </c>
      <c r="P219" s="74">
        <v>46886</v>
      </c>
      <c r="Q219" s="60" t="s">
        <v>32</v>
      </c>
      <c r="R219" s="71" t="s">
        <v>25</v>
      </c>
      <c r="S219" s="60" t="s">
        <v>48</v>
      </c>
      <c r="T219" s="60" t="s">
        <v>35</v>
      </c>
      <c r="U219" s="58" t="s">
        <v>36</v>
      </c>
      <c r="V219" s="63" t="str">
        <f>CONCATENATE(T219,", ",U219)</f>
        <v>ОПБ, Этап 1 (4 кв 2026 г.)</v>
      </c>
    </row>
    <row r="220" spans="1:22" s="41" customFormat="1" ht="12.75" customHeight="1" x14ac:dyDescent="0.25">
      <c r="A220" s="33" t="s">
        <v>302</v>
      </c>
      <c r="B220" s="34"/>
      <c r="C220" s="34"/>
      <c r="D220" s="35"/>
      <c r="E220" s="34"/>
      <c r="F220" s="35"/>
      <c r="G220" s="36"/>
      <c r="H220" s="34"/>
      <c r="I220" s="34"/>
      <c r="J220" s="37"/>
      <c r="K220" s="37"/>
      <c r="L220" s="37"/>
      <c r="M220" s="37"/>
      <c r="N220" s="37"/>
      <c r="O220" s="39"/>
      <c r="P220" s="39"/>
      <c r="Q220" s="36"/>
      <c r="R220" s="36"/>
      <c r="S220" s="164"/>
      <c r="T220" s="164"/>
      <c r="U220" s="164"/>
      <c r="V220" s="63"/>
    </row>
    <row r="221" spans="1:22" s="41" customFormat="1" ht="12.75" customHeight="1" x14ac:dyDescent="0.25">
      <c r="A221" s="42"/>
      <c r="B221" s="43" t="s">
        <v>200</v>
      </c>
      <c r="C221" s="43"/>
      <c r="D221" s="44"/>
      <c r="E221" s="43"/>
      <c r="F221" s="44"/>
      <c r="G221" s="45"/>
      <c r="H221" s="43"/>
      <c r="I221" s="43"/>
      <c r="J221" s="46"/>
      <c r="K221" s="46"/>
      <c r="L221" s="46"/>
      <c r="M221" s="46"/>
      <c r="N221" s="46"/>
      <c r="O221" s="48"/>
      <c r="P221" s="48"/>
      <c r="Q221" s="45"/>
      <c r="R221" s="45"/>
      <c r="S221" s="165"/>
      <c r="T221" s="166"/>
      <c r="U221" s="166"/>
      <c r="V221" s="63"/>
    </row>
    <row r="222" spans="1:22" s="75" customFormat="1" ht="25.5" customHeight="1" x14ac:dyDescent="0.25">
      <c r="A222" s="50">
        <f>A219+1</f>
        <v>138</v>
      </c>
      <c r="B222" s="72" t="s">
        <v>25</v>
      </c>
      <c r="C222" s="72" t="s">
        <v>303</v>
      </c>
      <c r="D222" s="68" t="s">
        <v>27</v>
      </c>
      <c r="E222" s="72" t="s">
        <v>304</v>
      </c>
      <c r="F222" s="174" t="s">
        <v>29</v>
      </c>
      <c r="G222" s="55"/>
      <c r="H222" s="55" t="s">
        <v>30</v>
      </c>
      <c r="I222" s="76">
        <v>1</v>
      </c>
      <c r="J222" s="58"/>
      <c r="K222" s="58">
        <f>ROUND(I222*J222,2)</f>
        <v>0</v>
      </c>
      <c r="L222" s="59" t="s">
        <v>31</v>
      </c>
      <c r="M222" s="58">
        <v>0</v>
      </c>
      <c r="N222" s="58">
        <f>M222+K222</f>
        <v>0</v>
      </c>
      <c r="O222" s="55" t="s">
        <v>83</v>
      </c>
      <c r="P222" s="60" t="s">
        <v>25</v>
      </c>
      <c r="Q222" s="60" t="s">
        <v>32</v>
      </c>
      <c r="R222" s="71" t="s">
        <v>25</v>
      </c>
      <c r="S222" s="74" t="s">
        <v>97</v>
      </c>
      <c r="T222" s="60" t="s">
        <v>35</v>
      </c>
      <c r="U222" s="58" t="s">
        <v>36</v>
      </c>
      <c r="V222" s="63" t="str">
        <f>CONCATENATE(T222,", ",U222)</f>
        <v>ОПБ, Этап 1 (4 кв 2026 г.)</v>
      </c>
    </row>
    <row r="223" spans="1:22" s="182" customFormat="1" ht="14.25" customHeight="1" x14ac:dyDescent="0.25">
      <c r="A223" s="4" t="s">
        <v>305</v>
      </c>
      <c r="B223" s="4"/>
      <c r="C223" s="4"/>
      <c r="D223" s="4"/>
      <c r="E223" s="4"/>
      <c r="F223" s="4"/>
      <c r="G223" s="4"/>
      <c r="H223" s="4"/>
      <c r="I223" s="4"/>
      <c r="J223" s="4"/>
      <c r="K223" s="175">
        <f>SUMIF(L8:L222,"Без НДС ",K8:K222)</f>
        <v>0</v>
      </c>
      <c r="L223" s="175"/>
      <c r="M223" s="175">
        <f>SUMIF(L8:L219,"Без НДС ",M8:M219)</f>
        <v>0</v>
      </c>
      <c r="N223" s="175">
        <f>SUMIF(L8:L219,"Без НДС ",N8:N219)</f>
        <v>0</v>
      </c>
      <c r="O223" s="176"/>
      <c r="P223" s="177"/>
      <c r="Q223" s="178"/>
      <c r="R223" s="179"/>
      <c r="S223" s="180"/>
      <c r="T223" s="181"/>
      <c r="U223" s="181"/>
      <c r="V223" s="181"/>
    </row>
    <row r="224" spans="1:22" s="182" customFormat="1" ht="14.25" customHeight="1" x14ac:dyDescent="0.25">
      <c r="A224" s="4" t="s">
        <v>306</v>
      </c>
      <c r="B224" s="4"/>
      <c r="C224" s="4"/>
      <c r="D224" s="4"/>
      <c r="E224" s="4"/>
      <c r="F224" s="4"/>
      <c r="G224" s="4"/>
      <c r="H224" s="4"/>
      <c r="I224" s="4"/>
      <c r="J224" s="4"/>
      <c r="K224" s="175">
        <f>SUMIF(L8:L219,"22%",K8:K219)</f>
        <v>0</v>
      </c>
      <c r="L224" s="175"/>
      <c r="M224" s="175">
        <f>SUMIF(L8:L219,"22%",M8:M219)</f>
        <v>0</v>
      </c>
      <c r="N224" s="175">
        <f>SUMIF(L8:L219,"22%",N8:N219)</f>
        <v>0</v>
      </c>
      <c r="O224" s="176"/>
      <c r="P224" s="177"/>
      <c r="Q224" s="178"/>
      <c r="R224" s="179"/>
      <c r="S224" s="180"/>
      <c r="T224" s="181"/>
      <c r="U224" s="181"/>
      <c r="V224" s="181"/>
    </row>
    <row r="225" spans="1:22" s="138" customFormat="1" ht="15" customHeight="1" x14ac:dyDescent="0.25">
      <c r="A225" s="183"/>
      <c r="B225" s="184"/>
      <c r="C225" s="184"/>
      <c r="D225" s="184"/>
      <c r="E225" s="184"/>
      <c r="F225" s="184"/>
      <c r="G225" s="184"/>
      <c r="H225" s="184"/>
      <c r="I225" s="184"/>
      <c r="J225" s="185" t="s">
        <v>307</v>
      </c>
      <c r="K225" s="175">
        <f>SUM(K8:K222)</f>
        <v>0</v>
      </c>
      <c r="L225" s="175"/>
      <c r="M225" s="175">
        <f>SUM(M8:M222)</f>
        <v>0</v>
      </c>
      <c r="N225" s="175">
        <f>SUM(N8:N222)</f>
        <v>0</v>
      </c>
      <c r="O225" s="186"/>
      <c r="P225" s="187"/>
      <c r="Q225" s="188"/>
      <c r="R225" s="184"/>
      <c r="S225" s="175"/>
      <c r="T225" s="189"/>
      <c r="U225" s="189"/>
      <c r="V225" s="189"/>
    </row>
    <row r="226" spans="1:22" s="32" customFormat="1" ht="51.75" customHeight="1" x14ac:dyDescent="0.2">
      <c r="A226" s="5" t="s">
        <v>308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30"/>
      <c r="T226" s="31"/>
      <c r="U226" s="31"/>
      <c r="V226" s="31"/>
    </row>
    <row r="227" spans="1:22" s="41" customFormat="1" ht="12.75" customHeight="1" x14ac:dyDescent="0.25">
      <c r="A227" s="33" t="s">
        <v>309</v>
      </c>
      <c r="B227" s="34"/>
      <c r="C227" s="34"/>
      <c r="D227" s="35"/>
      <c r="E227" s="34"/>
      <c r="F227" s="35"/>
      <c r="G227" s="36"/>
      <c r="H227" s="34"/>
      <c r="I227" s="34"/>
      <c r="J227" s="37"/>
      <c r="K227" s="37"/>
      <c r="L227" s="38"/>
      <c r="M227" s="37"/>
      <c r="N227" s="37"/>
      <c r="O227" s="39"/>
      <c r="P227" s="39"/>
      <c r="Q227" s="36"/>
      <c r="R227" s="36"/>
      <c r="S227" s="164"/>
      <c r="T227" s="164"/>
      <c r="U227" s="164"/>
      <c r="V227" s="40"/>
    </row>
    <row r="228" spans="1:22" s="41" customFormat="1" ht="12.75" customHeight="1" x14ac:dyDescent="0.25">
      <c r="A228" s="42"/>
      <c r="B228" s="43" t="s">
        <v>50</v>
      </c>
      <c r="C228" s="43"/>
      <c r="D228" s="44"/>
      <c r="E228" s="43"/>
      <c r="F228" s="44"/>
      <c r="G228" s="45"/>
      <c r="H228" s="43"/>
      <c r="I228" s="43"/>
      <c r="J228" s="46"/>
      <c r="K228" s="46"/>
      <c r="L228" s="47"/>
      <c r="M228" s="46"/>
      <c r="N228" s="46"/>
      <c r="O228" s="48"/>
      <c r="P228" s="48"/>
      <c r="Q228" s="45"/>
      <c r="R228" s="45"/>
      <c r="S228" s="165"/>
      <c r="T228" s="166"/>
      <c r="U228" s="166"/>
      <c r="V228" s="49"/>
    </row>
    <row r="229" spans="1:22" ht="38.25" customHeight="1" x14ac:dyDescent="0.25">
      <c r="A229" s="50">
        <v>1</v>
      </c>
      <c r="B229" s="72" t="s">
        <v>25</v>
      </c>
      <c r="C229" s="72" t="s">
        <v>310</v>
      </c>
      <c r="D229" s="68" t="s">
        <v>27</v>
      </c>
      <c r="E229" s="72" t="s">
        <v>311</v>
      </c>
      <c r="F229" s="73" t="s">
        <v>46</v>
      </c>
      <c r="G229" s="55"/>
      <c r="H229" s="55" t="s">
        <v>30</v>
      </c>
      <c r="I229" s="76">
        <v>1</v>
      </c>
      <c r="J229" s="58"/>
      <c r="K229" s="58">
        <f>ROUND(I229*J229,2)</f>
        <v>0</v>
      </c>
      <c r="L229" s="59">
        <v>0.22</v>
      </c>
      <c r="M229" s="58">
        <f>ROUND(K229*L229,2)</f>
        <v>0</v>
      </c>
      <c r="N229" s="58">
        <f>M229+K229</f>
        <v>0</v>
      </c>
      <c r="O229" s="60">
        <v>46478</v>
      </c>
      <c r="P229" s="60">
        <v>46843</v>
      </c>
      <c r="Q229" s="60" t="s">
        <v>32</v>
      </c>
      <c r="R229" s="71" t="s">
        <v>25</v>
      </c>
      <c r="S229" s="60" t="s">
        <v>48</v>
      </c>
      <c r="T229" s="60" t="s">
        <v>35</v>
      </c>
      <c r="U229" s="159" t="s">
        <v>312</v>
      </c>
      <c r="V229" s="63" t="str">
        <f>CONCATENATE(T229,", ",U229)</f>
        <v>ОПБ, Этап 2 (янв 2027 г.)</v>
      </c>
    </row>
    <row r="230" spans="1:22" ht="38.25" customHeight="1" x14ac:dyDescent="0.25">
      <c r="A230" s="55">
        <f>A229+1</f>
        <v>2</v>
      </c>
      <c r="B230" s="72" t="s">
        <v>25</v>
      </c>
      <c r="C230" s="72" t="s">
        <v>310</v>
      </c>
      <c r="D230" s="68" t="s">
        <v>27</v>
      </c>
      <c r="E230" s="72" t="s">
        <v>313</v>
      </c>
      <c r="F230" s="73" t="s">
        <v>46</v>
      </c>
      <c r="G230" s="55"/>
      <c r="H230" s="55" t="s">
        <v>30</v>
      </c>
      <c r="I230" s="76">
        <v>1</v>
      </c>
      <c r="J230" s="58"/>
      <c r="K230" s="58">
        <f>ROUND(I230*J230,2)</f>
        <v>0</v>
      </c>
      <c r="L230" s="59">
        <v>0.22</v>
      </c>
      <c r="M230" s="58">
        <f>ROUND(K230*L230,2)</f>
        <v>0</v>
      </c>
      <c r="N230" s="58">
        <f>M230+K230</f>
        <v>0</v>
      </c>
      <c r="O230" s="60">
        <v>46478</v>
      </c>
      <c r="P230" s="60">
        <v>46843</v>
      </c>
      <c r="Q230" s="60" t="s">
        <v>32</v>
      </c>
      <c r="R230" s="71" t="s">
        <v>25</v>
      </c>
      <c r="S230" s="60" t="s">
        <v>48</v>
      </c>
      <c r="T230" s="60" t="s">
        <v>35</v>
      </c>
      <c r="U230" s="159" t="s">
        <v>312</v>
      </c>
      <c r="V230" s="63" t="str">
        <f>CONCATENATE(T230,", ",U230)</f>
        <v>ОПБ, Этап 2 (янв 2027 г.)</v>
      </c>
    </row>
    <row r="231" spans="1:22" ht="38.25" customHeight="1" x14ac:dyDescent="0.25">
      <c r="A231" s="55">
        <f>A230+1</f>
        <v>3</v>
      </c>
      <c r="B231" s="72" t="s">
        <v>25</v>
      </c>
      <c r="C231" s="72" t="s">
        <v>310</v>
      </c>
      <c r="D231" s="68" t="s">
        <v>27</v>
      </c>
      <c r="E231" s="72" t="s">
        <v>314</v>
      </c>
      <c r="F231" s="73" t="s">
        <v>46</v>
      </c>
      <c r="G231" s="55"/>
      <c r="H231" s="55" t="s">
        <v>30</v>
      </c>
      <c r="I231" s="76">
        <v>1</v>
      </c>
      <c r="J231" s="58"/>
      <c r="K231" s="58">
        <f>ROUND(I231*J231,2)</f>
        <v>0</v>
      </c>
      <c r="L231" s="59">
        <v>0.22</v>
      </c>
      <c r="M231" s="58">
        <f>ROUND(K231*L231,2)</f>
        <v>0</v>
      </c>
      <c r="N231" s="58">
        <f>M231+K231</f>
        <v>0</v>
      </c>
      <c r="O231" s="60">
        <v>46478</v>
      </c>
      <c r="P231" s="60">
        <v>46843</v>
      </c>
      <c r="Q231" s="60" t="s">
        <v>32</v>
      </c>
      <c r="R231" s="71" t="s">
        <v>25</v>
      </c>
      <c r="S231" s="60" t="s">
        <v>48</v>
      </c>
      <c r="T231" s="60" t="s">
        <v>35</v>
      </c>
      <c r="U231" s="159" t="s">
        <v>312</v>
      </c>
      <c r="V231" s="63" t="str">
        <f>CONCATENATE(T231,", ",U231)</f>
        <v>ОПБ, Этап 2 (янв 2027 г.)</v>
      </c>
    </row>
    <row r="232" spans="1:22" ht="38.25" customHeight="1" x14ac:dyDescent="0.25">
      <c r="A232" s="55">
        <f>A231+1</f>
        <v>4</v>
      </c>
      <c r="B232" s="72" t="s">
        <v>25</v>
      </c>
      <c r="C232" s="72" t="s">
        <v>310</v>
      </c>
      <c r="D232" s="68" t="s">
        <v>27</v>
      </c>
      <c r="E232" s="72" t="s">
        <v>315</v>
      </c>
      <c r="F232" s="73" t="s">
        <v>46</v>
      </c>
      <c r="G232" s="55"/>
      <c r="H232" s="55" t="s">
        <v>30</v>
      </c>
      <c r="I232" s="76">
        <v>1</v>
      </c>
      <c r="J232" s="58"/>
      <c r="K232" s="58">
        <f>ROUND(I232*J232,2)</f>
        <v>0</v>
      </c>
      <c r="L232" s="59">
        <v>0.22</v>
      </c>
      <c r="M232" s="58">
        <f>ROUND(K232*L232,2)</f>
        <v>0</v>
      </c>
      <c r="N232" s="58">
        <f>M232+K232</f>
        <v>0</v>
      </c>
      <c r="O232" s="60">
        <v>46478</v>
      </c>
      <c r="P232" s="60">
        <v>46843</v>
      </c>
      <c r="Q232" s="60" t="s">
        <v>32</v>
      </c>
      <c r="R232" s="71" t="s">
        <v>25</v>
      </c>
      <c r="S232" s="60" t="s">
        <v>48</v>
      </c>
      <c r="T232" s="60" t="s">
        <v>35</v>
      </c>
      <c r="U232" s="159" t="s">
        <v>312</v>
      </c>
      <c r="V232" s="63" t="str">
        <f>CONCATENATE(T232,", ",U232)</f>
        <v>ОПБ, Этап 2 (янв 2027 г.)</v>
      </c>
    </row>
    <row r="233" spans="1:22" s="41" customFormat="1" ht="12.75" customHeight="1" x14ac:dyDescent="0.25">
      <c r="A233" s="42"/>
      <c r="B233" s="43" t="s">
        <v>200</v>
      </c>
      <c r="C233" s="43"/>
      <c r="D233" s="44"/>
      <c r="E233" s="43"/>
      <c r="F233" s="44"/>
      <c r="G233" s="45"/>
      <c r="H233" s="43"/>
      <c r="I233" s="43"/>
      <c r="J233" s="46"/>
      <c r="K233" s="46"/>
      <c r="L233" s="47"/>
      <c r="M233" s="46"/>
      <c r="N233" s="46"/>
      <c r="O233" s="48"/>
      <c r="P233" s="48"/>
      <c r="Q233" s="45"/>
      <c r="R233" s="45"/>
      <c r="S233" s="165"/>
      <c r="T233" s="166"/>
      <c r="U233" s="166"/>
      <c r="V233" s="49"/>
    </row>
    <row r="234" spans="1:22" ht="40.5" customHeight="1" x14ac:dyDescent="0.25">
      <c r="A234" s="55">
        <f>A232+1</f>
        <v>5</v>
      </c>
      <c r="B234" s="72" t="s">
        <v>316</v>
      </c>
      <c r="C234" s="72" t="s">
        <v>310</v>
      </c>
      <c r="D234" s="68" t="s">
        <v>27</v>
      </c>
      <c r="E234" s="73" t="s">
        <v>317</v>
      </c>
      <c r="F234" s="68" t="s">
        <v>29</v>
      </c>
      <c r="G234" s="55"/>
      <c r="H234" s="55" t="s">
        <v>30</v>
      </c>
      <c r="I234" s="76">
        <v>1</v>
      </c>
      <c r="J234" s="58"/>
      <c r="K234" s="58">
        <f>ROUND(I234*J234,2)</f>
        <v>0</v>
      </c>
      <c r="L234" s="59" t="s">
        <v>31</v>
      </c>
      <c r="M234" s="58">
        <v>0</v>
      </c>
      <c r="N234" s="58">
        <f>M234+K234</f>
        <v>0</v>
      </c>
      <c r="O234" s="60" t="s">
        <v>83</v>
      </c>
      <c r="P234" s="60" t="s">
        <v>25</v>
      </c>
      <c r="Q234" s="60" t="s">
        <v>96</v>
      </c>
      <c r="R234" s="71" t="s">
        <v>25</v>
      </c>
      <c r="S234" s="60" t="s">
        <v>97</v>
      </c>
      <c r="T234" s="60" t="s">
        <v>234</v>
      </c>
      <c r="U234" s="159" t="s">
        <v>312</v>
      </c>
      <c r="V234" s="63" t="str">
        <f>CONCATENATE(T234,", ",U234)</f>
        <v>ТПиР, Этап 2 (янв 2027 г.)</v>
      </c>
    </row>
    <row r="235" spans="1:22" s="41" customFormat="1" ht="12.75" customHeight="1" x14ac:dyDescent="0.25">
      <c r="A235" s="33" t="s">
        <v>113</v>
      </c>
      <c r="B235" s="34"/>
      <c r="C235" s="34"/>
      <c r="D235" s="35"/>
      <c r="E235" s="34"/>
      <c r="F235" s="35"/>
      <c r="G235" s="36"/>
      <c r="H235" s="34"/>
      <c r="I235" s="34"/>
      <c r="J235" s="37"/>
      <c r="K235" s="37"/>
      <c r="L235" s="38"/>
      <c r="M235" s="37"/>
      <c r="N235" s="37"/>
      <c r="O235" s="39"/>
      <c r="P235" s="39"/>
      <c r="Q235" s="36"/>
      <c r="R235" s="36"/>
      <c r="S235" s="164"/>
      <c r="T235" s="164"/>
      <c r="U235" s="164"/>
      <c r="V235" s="40"/>
    </row>
    <row r="236" spans="1:22" s="41" customFormat="1" ht="12.75" customHeight="1" x14ac:dyDescent="0.25">
      <c r="A236" s="42"/>
      <c r="B236" s="43" t="s">
        <v>200</v>
      </c>
      <c r="C236" s="43"/>
      <c r="D236" s="44"/>
      <c r="E236" s="43"/>
      <c r="F236" s="44"/>
      <c r="G236" s="45"/>
      <c r="H236" s="43"/>
      <c r="I236" s="43"/>
      <c r="J236" s="46"/>
      <c r="K236" s="46"/>
      <c r="L236" s="47"/>
      <c r="M236" s="46"/>
      <c r="N236" s="46"/>
      <c r="O236" s="48"/>
      <c r="P236" s="48"/>
      <c r="Q236" s="45"/>
      <c r="R236" s="45"/>
      <c r="S236" s="165"/>
      <c r="T236" s="166"/>
      <c r="U236" s="166"/>
      <c r="V236" s="49"/>
    </row>
    <row r="237" spans="1:22" s="148" customFormat="1" ht="63.75" customHeight="1" x14ac:dyDescent="0.25">
      <c r="A237" s="50">
        <f>A234+1</f>
        <v>6</v>
      </c>
      <c r="B237" s="190" t="s">
        <v>318</v>
      </c>
      <c r="C237" s="67" t="s">
        <v>115</v>
      </c>
      <c r="D237" s="68" t="s">
        <v>27</v>
      </c>
      <c r="E237" s="190" t="s">
        <v>319</v>
      </c>
      <c r="F237" s="174" t="s">
        <v>29</v>
      </c>
      <c r="G237" s="55"/>
      <c r="H237" s="55" t="s">
        <v>30</v>
      </c>
      <c r="I237" s="55">
        <v>208</v>
      </c>
      <c r="J237" s="58"/>
      <c r="K237" s="58">
        <f>ROUND(I237*J237,2)</f>
        <v>0</v>
      </c>
      <c r="L237" s="59" t="s">
        <v>31</v>
      </c>
      <c r="M237" s="58">
        <v>0</v>
      </c>
      <c r="N237" s="58">
        <f>M237+K237</f>
        <v>0</v>
      </c>
      <c r="O237" s="55" t="s">
        <v>83</v>
      </c>
      <c r="P237" s="60" t="s">
        <v>25</v>
      </c>
      <c r="Q237" s="60" t="s">
        <v>96</v>
      </c>
      <c r="R237" s="191" t="s">
        <v>25</v>
      </c>
      <c r="S237" s="60" t="s">
        <v>97</v>
      </c>
      <c r="T237" s="60" t="s">
        <v>234</v>
      </c>
      <c r="U237" s="159" t="s">
        <v>312</v>
      </c>
      <c r="V237" s="63" t="s">
        <v>320</v>
      </c>
    </row>
    <row r="238" spans="1:22" s="148" customFormat="1" ht="63.75" customHeight="1" x14ac:dyDescent="0.25">
      <c r="A238" s="55">
        <f>A237+1</f>
        <v>7</v>
      </c>
      <c r="B238" s="72" t="s">
        <v>321</v>
      </c>
      <c r="C238" s="67" t="s">
        <v>115</v>
      </c>
      <c r="D238" s="68" t="s">
        <v>27</v>
      </c>
      <c r="E238" s="72" t="s">
        <v>322</v>
      </c>
      <c r="F238" s="174" t="s">
        <v>29</v>
      </c>
      <c r="G238" s="55"/>
      <c r="H238" s="55" t="s">
        <v>30</v>
      </c>
      <c r="I238" s="55">
        <v>4</v>
      </c>
      <c r="J238" s="58"/>
      <c r="K238" s="58">
        <f>ROUND(I238*J238,2)</f>
        <v>0</v>
      </c>
      <c r="L238" s="59" t="s">
        <v>31</v>
      </c>
      <c r="M238" s="58">
        <v>0</v>
      </c>
      <c r="N238" s="58">
        <f>M238+K238</f>
        <v>0</v>
      </c>
      <c r="O238" s="55" t="s">
        <v>83</v>
      </c>
      <c r="P238" s="60" t="s">
        <v>25</v>
      </c>
      <c r="Q238" s="60" t="s">
        <v>96</v>
      </c>
      <c r="R238" s="191" t="s">
        <v>25</v>
      </c>
      <c r="S238" s="60" t="s">
        <v>97</v>
      </c>
      <c r="T238" s="60" t="s">
        <v>234</v>
      </c>
      <c r="U238" s="159" t="s">
        <v>312</v>
      </c>
      <c r="V238" s="63" t="s">
        <v>320</v>
      </c>
    </row>
    <row r="239" spans="1:22" s="148" customFormat="1" ht="63.75" customHeight="1" x14ac:dyDescent="0.25">
      <c r="A239" s="55">
        <f>A238+1</f>
        <v>8</v>
      </c>
      <c r="B239" s="67" t="s">
        <v>323</v>
      </c>
      <c r="C239" s="67" t="s">
        <v>115</v>
      </c>
      <c r="D239" s="68" t="s">
        <v>27</v>
      </c>
      <c r="E239" s="72" t="s">
        <v>324</v>
      </c>
      <c r="F239" s="174" t="s">
        <v>29</v>
      </c>
      <c r="G239" s="55"/>
      <c r="H239" s="55" t="s">
        <v>30</v>
      </c>
      <c r="I239" s="55">
        <v>20</v>
      </c>
      <c r="J239" s="58"/>
      <c r="K239" s="58">
        <f>ROUND(I239*J239,2)</f>
        <v>0</v>
      </c>
      <c r="L239" s="59" t="s">
        <v>31</v>
      </c>
      <c r="M239" s="58">
        <v>0</v>
      </c>
      <c r="N239" s="58">
        <f>M239+K239</f>
        <v>0</v>
      </c>
      <c r="O239" s="55" t="s">
        <v>83</v>
      </c>
      <c r="P239" s="60" t="s">
        <v>25</v>
      </c>
      <c r="Q239" s="60" t="s">
        <v>96</v>
      </c>
      <c r="R239" s="191" t="s">
        <v>25</v>
      </c>
      <c r="S239" s="60" t="s">
        <v>97</v>
      </c>
      <c r="T239" s="60" t="s">
        <v>234</v>
      </c>
      <c r="U239" s="159" t="s">
        <v>312</v>
      </c>
      <c r="V239" s="63" t="s">
        <v>320</v>
      </c>
    </row>
    <row r="240" spans="1:22" s="41" customFormat="1" ht="12.75" customHeight="1" x14ac:dyDescent="0.25">
      <c r="A240" s="33" t="s">
        <v>325</v>
      </c>
      <c r="B240" s="34"/>
      <c r="C240" s="34"/>
      <c r="D240" s="35"/>
      <c r="E240" s="34"/>
      <c r="F240" s="35"/>
      <c r="G240" s="36"/>
      <c r="H240" s="34"/>
      <c r="I240" s="34"/>
      <c r="J240" s="37"/>
      <c r="K240" s="37"/>
      <c r="L240" s="38"/>
      <c r="M240" s="37"/>
      <c r="N240" s="37"/>
      <c r="O240" s="39"/>
      <c r="P240" s="39"/>
      <c r="Q240" s="36"/>
      <c r="R240" s="36"/>
      <c r="S240" s="164"/>
      <c r="T240" s="164"/>
      <c r="U240" s="164"/>
      <c r="V240" s="40"/>
    </row>
    <row r="241" spans="1:22" s="41" customFormat="1" ht="12.75" customHeight="1" x14ac:dyDescent="0.25">
      <c r="A241" s="42"/>
      <c r="B241" s="192" t="s">
        <v>326</v>
      </c>
      <c r="C241" s="43"/>
      <c r="D241" s="44"/>
      <c r="E241" s="43"/>
      <c r="F241" s="44"/>
      <c r="G241" s="45"/>
      <c r="H241" s="43"/>
      <c r="I241" s="43"/>
      <c r="J241" s="46"/>
      <c r="K241" s="46"/>
      <c r="L241" s="47"/>
      <c r="M241" s="46"/>
      <c r="N241" s="46"/>
      <c r="O241" s="48"/>
      <c r="P241" s="48"/>
      <c r="Q241" s="45"/>
      <c r="R241" s="45"/>
      <c r="S241" s="165"/>
      <c r="T241" s="166"/>
      <c r="U241" s="166"/>
      <c r="V241" s="49"/>
    </row>
    <row r="242" spans="1:22" s="41" customFormat="1" ht="38.25" customHeight="1" x14ac:dyDescent="0.25">
      <c r="A242" s="50">
        <f>A239+1</f>
        <v>9</v>
      </c>
      <c r="B242" s="141" t="s">
        <v>327</v>
      </c>
      <c r="C242" s="142" t="s">
        <v>328</v>
      </c>
      <c r="D242" s="53" t="s">
        <v>27</v>
      </c>
      <c r="E242" s="69" t="s">
        <v>329</v>
      </c>
      <c r="F242" s="53" t="s">
        <v>29</v>
      </c>
      <c r="G242" s="78"/>
      <c r="H242" s="81" t="s">
        <v>30</v>
      </c>
      <c r="I242" s="143">
        <v>35</v>
      </c>
      <c r="J242" s="58"/>
      <c r="K242" s="58">
        <f>ROUND(I242*J242,2)</f>
        <v>0</v>
      </c>
      <c r="L242" s="59" t="s">
        <v>31</v>
      </c>
      <c r="M242" s="58">
        <v>0</v>
      </c>
      <c r="N242" s="58">
        <f>M242+K242</f>
        <v>0</v>
      </c>
      <c r="O242" s="74" t="s">
        <v>83</v>
      </c>
      <c r="P242" s="74" t="s">
        <v>25</v>
      </c>
      <c r="Q242" s="60" t="s">
        <v>96</v>
      </c>
      <c r="R242" s="122" t="s">
        <v>25</v>
      </c>
      <c r="S242" s="60" t="s">
        <v>97</v>
      </c>
      <c r="T242" s="60" t="s">
        <v>234</v>
      </c>
      <c r="U242" s="159" t="s">
        <v>312</v>
      </c>
      <c r="V242" s="63" t="str">
        <f>CONCATENATE(T242,", ",U242)</f>
        <v>ТПиР, Этап 2 (янв 2027 г.)</v>
      </c>
    </row>
    <row r="243" spans="1:22" s="41" customFormat="1" ht="51" customHeight="1" x14ac:dyDescent="0.25">
      <c r="A243" s="81">
        <f>A242+1</f>
        <v>10</v>
      </c>
      <c r="B243" s="141" t="s">
        <v>330</v>
      </c>
      <c r="C243" s="142" t="s">
        <v>328</v>
      </c>
      <c r="D243" s="68" t="s">
        <v>27</v>
      </c>
      <c r="E243" s="69" t="s">
        <v>331</v>
      </c>
      <c r="F243" s="73" t="s">
        <v>46</v>
      </c>
      <c r="G243" s="81"/>
      <c r="H243" s="81" t="s">
        <v>30</v>
      </c>
      <c r="I243" s="143">
        <v>35</v>
      </c>
      <c r="J243" s="58"/>
      <c r="K243" s="58">
        <f>ROUND(I243*J243,2)</f>
        <v>0</v>
      </c>
      <c r="L243" s="59">
        <v>0.22</v>
      </c>
      <c r="M243" s="58">
        <f>ROUND(K243*L243,2)</f>
        <v>0</v>
      </c>
      <c r="N243" s="58">
        <f>M243+K243</f>
        <v>0</v>
      </c>
      <c r="O243" s="74" t="s">
        <v>83</v>
      </c>
      <c r="P243" s="74" t="s">
        <v>25</v>
      </c>
      <c r="Q243" s="60" t="s">
        <v>32</v>
      </c>
      <c r="R243" s="62" t="s">
        <v>25</v>
      </c>
      <c r="S243" s="60" t="s">
        <v>48</v>
      </c>
      <c r="T243" s="60" t="s">
        <v>35</v>
      </c>
      <c r="U243" s="159" t="s">
        <v>312</v>
      </c>
      <c r="V243" s="63" t="str">
        <f>CONCATENATE(T243,", ",U243)</f>
        <v>ОПБ, Этап 2 (янв 2027 г.)</v>
      </c>
    </row>
    <row r="244" spans="1:22" s="41" customFormat="1" ht="12.75" customHeight="1" x14ac:dyDescent="0.25">
      <c r="A244" s="33" t="s">
        <v>237</v>
      </c>
      <c r="B244" s="34"/>
      <c r="C244" s="34"/>
      <c r="D244" s="35"/>
      <c r="E244" s="34"/>
      <c r="F244" s="35"/>
      <c r="G244" s="36"/>
      <c r="H244" s="34"/>
      <c r="I244" s="34"/>
      <c r="J244" s="37"/>
      <c r="K244" s="37"/>
      <c r="L244" s="38"/>
      <c r="M244" s="37"/>
      <c r="N244" s="37"/>
      <c r="O244" s="39"/>
      <c r="P244" s="39"/>
      <c r="Q244" s="36"/>
      <c r="R244" s="36"/>
      <c r="S244" s="164"/>
      <c r="T244" s="164"/>
      <c r="U244" s="164"/>
      <c r="V244" s="40"/>
    </row>
    <row r="245" spans="1:22" s="41" customFormat="1" ht="12.75" customHeight="1" x14ac:dyDescent="0.25">
      <c r="A245" s="42"/>
      <c r="B245" s="192" t="s">
        <v>332</v>
      </c>
      <c r="C245" s="43"/>
      <c r="D245" s="44"/>
      <c r="E245" s="43"/>
      <c r="F245" s="44"/>
      <c r="G245" s="45"/>
      <c r="H245" s="43"/>
      <c r="I245" s="43"/>
      <c r="J245" s="46"/>
      <c r="K245" s="46"/>
      <c r="L245" s="47"/>
      <c r="M245" s="46"/>
      <c r="N245" s="46"/>
      <c r="O245" s="48"/>
      <c r="P245" s="48"/>
      <c r="Q245" s="45"/>
      <c r="R245" s="45"/>
      <c r="S245" s="165"/>
      <c r="T245" s="166"/>
      <c r="U245" s="166"/>
      <c r="V245" s="49"/>
    </row>
    <row r="246" spans="1:22" s="41" customFormat="1" ht="25.5" customHeight="1" x14ac:dyDescent="0.25">
      <c r="A246" s="50">
        <f>A243+1</f>
        <v>11</v>
      </c>
      <c r="B246" s="66" t="s">
        <v>333</v>
      </c>
      <c r="C246" s="73" t="s">
        <v>240</v>
      </c>
      <c r="D246" s="53" t="s">
        <v>27</v>
      </c>
      <c r="E246" s="168" t="s">
        <v>334</v>
      </c>
      <c r="F246" s="68" t="s">
        <v>29</v>
      </c>
      <c r="G246" s="153"/>
      <c r="H246" s="64" t="s">
        <v>30</v>
      </c>
      <c r="I246" s="63">
        <v>1</v>
      </c>
      <c r="J246" s="58"/>
      <c r="K246" s="58">
        <f t="shared" ref="K246:K260" si="31">ROUND(I246*J246,2)</f>
        <v>0</v>
      </c>
      <c r="L246" s="59" t="s">
        <v>31</v>
      </c>
      <c r="M246" s="58">
        <v>0</v>
      </c>
      <c r="N246" s="58">
        <f t="shared" ref="N246:N260" si="32">M246+K246</f>
        <v>0</v>
      </c>
      <c r="O246" s="78" t="s">
        <v>83</v>
      </c>
      <c r="P246" s="74" t="s">
        <v>25</v>
      </c>
      <c r="Q246" s="74" t="s">
        <v>96</v>
      </c>
      <c r="R246" s="80" t="s">
        <v>335</v>
      </c>
      <c r="S246" s="60" t="s">
        <v>34</v>
      </c>
      <c r="T246" s="60" t="s">
        <v>234</v>
      </c>
      <c r="U246" s="58" t="s">
        <v>312</v>
      </c>
      <c r="V246" s="63" t="str">
        <f t="shared" ref="V246:V260" si="33">CONCATENATE(T246,", ",U246)</f>
        <v>ТПиР, Этап 2 (янв 2027 г.)</v>
      </c>
    </row>
    <row r="247" spans="1:22" s="41" customFormat="1" ht="25.5" customHeight="1" x14ac:dyDescent="0.25">
      <c r="A247" s="81">
        <f t="shared" ref="A247:A260" si="34">A246+1</f>
        <v>12</v>
      </c>
      <c r="B247" s="66" t="s">
        <v>336</v>
      </c>
      <c r="C247" s="167" t="s">
        <v>240</v>
      </c>
      <c r="D247" s="53" t="s">
        <v>27</v>
      </c>
      <c r="E247" s="168" t="s">
        <v>337</v>
      </c>
      <c r="F247" s="68" t="s">
        <v>29</v>
      </c>
      <c r="G247" s="153"/>
      <c r="H247" s="64" t="s">
        <v>30</v>
      </c>
      <c r="I247" s="63">
        <v>3</v>
      </c>
      <c r="J247" s="58"/>
      <c r="K247" s="58">
        <f t="shared" si="31"/>
        <v>0</v>
      </c>
      <c r="L247" s="59" t="s">
        <v>31</v>
      </c>
      <c r="M247" s="58">
        <v>0</v>
      </c>
      <c r="N247" s="58">
        <f t="shared" si="32"/>
        <v>0</v>
      </c>
      <c r="O247" s="78" t="s">
        <v>83</v>
      </c>
      <c r="P247" s="74" t="s">
        <v>25</v>
      </c>
      <c r="Q247" s="74" t="s">
        <v>96</v>
      </c>
      <c r="R247" s="80" t="s">
        <v>25</v>
      </c>
      <c r="S247" s="60" t="s">
        <v>97</v>
      </c>
      <c r="T247" s="60" t="s">
        <v>234</v>
      </c>
      <c r="U247" s="58" t="s">
        <v>312</v>
      </c>
      <c r="V247" s="63" t="str">
        <f t="shared" si="33"/>
        <v>ТПиР, Этап 2 (янв 2027 г.)</v>
      </c>
    </row>
    <row r="248" spans="1:22" s="41" customFormat="1" ht="25.5" customHeight="1" x14ac:dyDescent="0.25">
      <c r="A248" s="81">
        <f t="shared" si="34"/>
        <v>13</v>
      </c>
      <c r="B248" s="66" t="s">
        <v>338</v>
      </c>
      <c r="C248" s="167" t="s">
        <v>240</v>
      </c>
      <c r="D248" s="53" t="s">
        <v>27</v>
      </c>
      <c r="E248" s="168" t="s">
        <v>339</v>
      </c>
      <c r="F248" s="68" t="s">
        <v>29</v>
      </c>
      <c r="G248" s="153"/>
      <c r="H248" s="64" t="s">
        <v>30</v>
      </c>
      <c r="I248" s="63">
        <v>3</v>
      </c>
      <c r="J248" s="58"/>
      <c r="K248" s="58">
        <f t="shared" si="31"/>
        <v>0</v>
      </c>
      <c r="L248" s="59" t="s">
        <v>31</v>
      </c>
      <c r="M248" s="58">
        <v>0</v>
      </c>
      <c r="N248" s="58">
        <f t="shared" si="32"/>
        <v>0</v>
      </c>
      <c r="O248" s="78" t="s">
        <v>83</v>
      </c>
      <c r="P248" s="74" t="s">
        <v>25</v>
      </c>
      <c r="Q248" s="74" t="s">
        <v>96</v>
      </c>
      <c r="R248" s="80" t="s">
        <v>25</v>
      </c>
      <c r="S248" s="60" t="s">
        <v>97</v>
      </c>
      <c r="T248" s="60" t="s">
        <v>234</v>
      </c>
      <c r="U248" s="58" t="s">
        <v>312</v>
      </c>
      <c r="V248" s="63" t="str">
        <f t="shared" si="33"/>
        <v>ТПиР, Этап 2 (янв 2027 г.)</v>
      </c>
    </row>
    <row r="249" spans="1:22" s="41" customFormat="1" ht="25.5" customHeight="1" x14ac:dyDescent="0.25">
      <c r="A249" s="81">
        <f t="shared" si="34"/>
        <v>14</v>
      </c>
      <c r="B249" s="66" t="s">
        <v>340</v>
      </c>
      <c r="C249" s="167" t="s">
        <v>240</v>
      </c>
      <c r="D249" s="53" t="s">
        <v>27</v>
      </c>
      <c r="E249" s="168" t="s">
        <v>341</v>
      </c>
      <c r="F249" s="68" t="s">
        <v>29</v>
      </c>
      <c r="G249" s="153"/>
      <c r="H249" s="64" t="s">
        <v>30</v>
      </c>
      <c r="I249" s="63">
        <v>3</v>
      </c>
      <c r="J249" s="58"/>
      <c r="K249" s="58">
        <f t="shared" si="31"/>
        <v>0</v>
      </c>
      <c r="L249" s="59" t="s">
        <v>31</v>
      </c>
      <c r="M249" s="58">
        <v>0</v>
      </c>
      <c r="N249" s="58">
        <f t="shared" si="32"/>
        <v>0</v>
      </c>
      <c r="O249" s="78" t="s">
        <v>83</v>
      </c>
      <c r="P249" s="74" t="s">
        <v>25</v>
      </c>
      <c r="Q249" s="74" t="s">
        <v>96</v>
      </c>
      <c r="R249" s="80" t="s">
        <v>25</v>
      </c>
      <c r="S249" s="60" t="s">
        <v>97</v>
      </c>
      <c r="T249" s="60" t="s">
        <v>234</v>
      </c>
      <c r="U249" s="58" t="s">
        <v>312</v>
      </c>
      <c r="V249" s="63" t="str">
        <f t="shared" si="33"/>
        <v>ТПиР, Этап 2 (янв 2027 г.)</v>
      </c>
    </row>
    <row r="250" spans="1:22" s="41" customFormat="1" ht="25.5" customHeight="1" x14ac:dyDescent="0.25">
      <c r="A250" s="81">
        <f t="shared" si="34"/>
        <v>15</v>
      </c>
      <c r="B250" s="66" t="s">
        <v>342</v>
      </c>
      <c r="C250" s="167" t="s">
        <v>240</v>
      </c>
      <c r="D250" s="53" t="s">
        <v>27</v>
      </c>
      <c r="E250" s="168" t="s">
        <v>343</v>
      </c>
      <c r="F250" s="68" t="s">
        <v>29</v>
      </c>
      <c r="G250" s="153"/>
      <c r="H250" s="64" t="s">
        <v>30</v>
      </c>
      <c r="I250" s="63">
        <v>3</v>
      </c>
      <c r="J250" s="58"/>
      <c r="K250" s="58">
        <f t="shared" si="31"/>
        <v>0</v>
      </c>
      <c r="L250" s="59" t="s">
        <v>31</v>
      </c>
      <c r="M250" s="58">
        <v>0</v>
      </c>
      <c r="N250" s="58">
        <f t="shared" si="32"/>
        <v>0</v>
      </c>
      <c r="O250" s="78" t="s">
        <v>83</v>
      </c>
      <c r="P250" s="74" t="s">
        <v>25</v>
      </c>
      <c r="Q250" s="74" t="s">
        <v>96</v>
      </c>
      <c r="R250" s="80" t="s">
        <v>25</v>
      </c>
      <c r="S250" s="60" t="s">
        <v>97</v>
      </c>
      <c r="T250" s="60" t="s">
        <v>234</v>
      </c>
      <c r="U250" s="58" t="s">
        <v>312</v>
      </c>
      <c r="V250" s="63" t="str">
        <f t="shared" si="33"/>
        <v>ТПиР, Этап 2 (янв 2027 г.)</v>
      </c>
    </row>
    <row r="251" spans="1:22" s="41" customFormat="1" ht="38.25" customHeight="1" x14ac:dyDescent="0.25">
      <c r="A251" s="50">
        <f t="shared" si="34"/>
        <v>16</v>
      </c>
      <c r="B251" s="66" t="s">
        <v>344</v>
      </c>
      <c r="C251" s="167" t="s">
        <v>240</v>
      </c>
      <c r="D251" s="53" t="s">
        <v>27</v>
      </c>
      <c r="E251" s="168" t="s">
        <v>345</v>
      </c>
      <c r="F251" s="68" t="s">
        <v>29</v>
      </c>
      <c r="G251" s="153"/>
      <c r="H251" s="64" t="s">
        <v>30</v>
      </c>
      <c r="I251" s="63">
        <v>3</v>
      </c>
      <c r="J251" s="58"/>
      <c r="K251" s="58">
        <f t="shared" si="31"/>
        <v>0</v>
      </c>
      <c r="L251" s="59" t="s">
        <v>31</v>
      </c>
      <c r="M251" s="58">
        <v>0</v>
      </c>
      <c r="N251" s="58">
        <f t="shared" si="32"/>
        <v>0</v>
      </c>
      <c r="O251" s="78" t="s">
        <v>83</v>
      </c>
      <c r="P251" s="74" t="s">
        <v>25</v>
      </c>
      <c r="Q251" s="74" t="s">
        <v>96</v>
      </c>
      <c r="R251" s="80" t="s">
        <v>25</v>
      </c>
      <c r="S251" s="60" t="s">
        <v>97</v>
      </c>
      <c r="T251" s="60" t="s">
        <v>234</v>
      </c>
      <c r="U251" s="58" t="s">
        <v>312</v>
      </c>
      <c r="V251" s="63" t="str">
        <f t="shared" si="33"/>
        <v>ТПиР, Этап 2 (янв 2027 г.)</v>
      </c>
    </row>
    <row r="252" spans="1:22" s="41" customFormat="1" ht="25.5" customHeight="1" x14ac:dyDescent="0.25">
      <c r="A252" s="81">
        <f t="shared" si="34"/>
        <v>17</v>
      </c>
      <c r="B252" s="66" t="s">
        <v>346</v>
      </c>
      <c r="C252" s="167" t="s">
        <v>240</v>
      </c>
      <c r="D252" s="53" t="s">
        <v>27</v>
      </c>
      <c r="E252" s="168" t="s">
        <v>347</v>
      </c>
      <c r="F252" s="68" t="s">
        <v>29</v>
      </c>
      <c r="G252" s="153"/>
      <c r="H252" s="64" t="s">
        <v>30</v>
      </c>
      <c r="I252" s="63">
        <v>3</v>
      </c>
      <c r="J252" s="58"/>
      <c r="K252" s="58">
        <f t="shared" si="31"/>
        <v>0</v>
      </c>
      <c r="L252" s="59" t="s">
        <v>31</v>
      </c>
      <c r="M252" s="58">
        <v>0</v>
      </c>
      <c r="N252" s="58">
        <f t="shared" si="32"/>
        <v>0</v>
      </c>
      <c r="O252" s="78" t="s">
        <v>83</v>
      </c>
      <c r="P252" s="74" t="s">
        <v>25</v>
      </c>
      <c r="Q252" s="74" t="s">
        <v>96</v>
      </c>
      <c r="R252" s="80" t="s">
        <v>25</v>
      </c>
      <c r="S252" s="60" t="s">
        <v>97</v>
      </c>
      <c r="T252" s="60" t="s">
        <v>234</v>
      </c>
      <c r="U252" s="58" t="s">
        <v>312</v>
      </c>
      <c r="V252" s="63" t="str">
        <f t="shared" si="33"/>
        <v>ТПиР, Этап 2 (янв 2027 г.)</v>
      </c>
    </row>
    <row r="253" spans="1:22" s="41" customFormat="1" ht="25.5" customHeight="1" x14ac:dyDescent="0.25">
      <c r="A253" s="81">
        <f t="shared" si="34"/>
        <v>18</v>
      </c>
      <c r="B253" s="66" t="s">
        <v>348</v>
      </c>
      <c r="C253" s="167" t="s">
        <v>240</v>
      </c>
      <c r="D253" s="53" t="s">
        <v>27</v>
      </c>
      <c r="E253" s="168" t="s">
        <v>349</v>
      </c>
      <c r="F253" s="68" t="s">
        <v>29</v>
      </c>
      <c r="G253" s="153"/>
      <c r="H253" s="64" t="s">
        <v>30</v>
      </c>
      <c r="I253" s="63">
        <v>3</v>
      </c>
      <c r="J253" s="58"/>
      <c r="K253" s="58">
        <f t="shared" si="31"/>
        <v>0</v>
      </c>
      <c r="L253" s="59" t="s">
        <v>31</v>
      </c>
      <c r="M253" s="58">
        <v>0</v>
      </c>
      <c r="N253" s="58">
        <f t="shared" si="32"/>
        <v>0</v>
      </c>
      <c r="O253" s="78" t="s">
        <v>83</v>
      </c>
      <c r="P253" s="74" t="s">
        <v>25</v>
      </c>
      <c r="Q253" s="74" t="s">
        <v>96</v>
      </c>
      <c r="R253" s="80" t="s">
        <v>25</v>
      </c>
      <c r="S253" s="60" t="s">
        <v>97</v>
      </c>
      <c r="T253" s="60" t="s">
        <v>234</v>
      </c>
      <c r="U253" s="58" t="s">
        <v>312</v>
      </c>
      <c r="V253" s="63" t="str">
        <f t="shared" si="33"/>
        <v>ТПиР, Этап 2 (янв 2027 г.)</v>
      </c>
    </row>
    <row r="254" spans="1:22" s="41" customFormat="1" ht="38.25" customHeight="1" x14ac:dyDescent="0.25">
      <c r="A254" s="50">
        <f t="shared" si="34"/>
        <v>19</v>
      </c>
      <c r="B254" s="66" t="s">
        <v>350</v>
      </c>
      <c r="C254" s="167" t="s">
        <v>240</v>
      </c>
      <c r="D254" s="53" t="s">
        <v>27</v>
      </c>
      <c r="E254" s="168" t="s">
        <v>351</v>
      </c>
      <c r="F254" s="68" t="s">
        <v>29</v>
      </c>
      <c r="G254" s="153"/>
      <c r="H254" s="64" t="s">
        <v>30</v>
      </c>
      <c r="I254" s="63">
        <v>3</v>
      </c>
      <c r="J254" s="58"/>
      <c r="K254" s="58">
        <f t="shared" si="31"/>
        <v>0</v>
      </c>
      <c r="L254" s="59" t="s">
        <v>31</v>
      </c>
      <c r="M254" s="58">
        <v>0</v>
      </c>
      <c r="N254" s="58">
        <f t="shared" si="32"/>
        <v>0</v>
      </c>
      <c r="O254" s="78" t="s">
        <v>83</v>
      </c>
      <c r="P254" s="74" t="s">
        <v>25</v>
      </c>
      <c r="Q254" s="74" t="s">
        <v>96</v>
      </c>
      <c r="R254" s="80" t="s">
        <v>25</v>
      </c>
      <c r="S254" s="60" t="s">
        <v>97</v>
      </c>
      <c r="T254" s="60" t="s">
        <v>234</v>
      </c>
      <c r="U254" s="58" t="s">
        <v>312</v>
      </c>
      <c r="V254" s="63" t="str">
        <f t="shared" si="33"/>
        <v>ТПиР, Этап 2 (янв 2027 г.)</v>
      </c>
    </row>
    <row r="255" spans="1:22" s="41" customFormat="1" ht="38.25" customHeight="1" x14ac:dyDescent="0.25">
      <c r="A255" s="50">
        <f t="shared" si="34"/>
        <v>20</v>
      </c>
      <c r="B255" s="66" t="s">
        <v>352</v>
      </c>
      <c r="C255" s="167" t="s">
        <v>240</v>
      </c>
      <c r="D255" s="53" t="s">
        <v>27</v>
      </c>
      <c r="E255" s="168" t="s">
        <v>353</v>
      </c>
      <c r="F255" s="68" t="s">
        <v>29</v>
      </c>
      <c r="G255" s="153"/>
      <c r="H255" s="64" t="s">
        <v>30</v>
      </c>
      <c r="I255" s="63">
        <v>3</v>
      </c>
      <c r="J255" s="58"/>
      <c r="K255" s="58">
        <f t="shared" si="31"/>
        <v>0</v>
      </c>
      <c r="L255" s="59" t="s">
        <v>31</v>
      </c>
      <c r="M255" s="58">
        <v>0</v>
      </c>
      <c r="N255" s="58">
        <f t="shared" si="32"/>
        <v>0</v>
      </c>
      <c r="O255" s="78" t="s">
        <v>83</v>
      </c>
      <c r="P255" s="74" t="s">
        <v>25</v>
      </c>
      <c r="Q255" s="74" t="s">
        <v>96</v>
      </c>
      <c r="R255" s="80" t="s">
        <v>25</v>
      </c>
      <c r="S255" s="60" t="s">
        <v>97</v>
      </c>
      <c r="T255" s="60" t="s">
        <v>234</v>
      </c>
      <c r="U255" s="58" t="s">
        <v>312</v>
      </c>
      <c r="V255" s="63" t="str">
        <f t="shared" si="33"/>
        <v>ТПиР, Этап 2 (янв 2027 г.)</v>
      </c>
    </row>
    <row r="256" spans="1:22" s="41" customFormat="1" ht="25.5" customHeight="1" x14ac:dyDescent="0.25">
      <c r="A256" s="81">
        <f t="shared" si="34"/>
        <v>21</v>
      </c>
      <c r="B256" s="66" t="s">
        <v>354</v>
      </c>
      <c r="C256" s="167" t="s">
        <v>240</v>
      </c>
      <c r="D256" s="53" t="s">
        <v>27</v>
      </c>
      <c r="E256" s="168" t="s">
        <v>355</v>
      </c>
      <c r="F256" s="68" t="s">
        <v>29</v>
      </c>
      <c r="G256" s="153"/>
      <c r="H256" s="64" t="s">
        <v>30</v>
      </c>
      <c r="I256" s="63">
        <v>3</v>
      </c>
      <c r="J256" s="58"/>
      <c r="K256" s="58">
        <f t="shared" si="31"/>
        <v>0</v>
      </c>
      <c r="L256" s="59" t="s">
        <v>31</v>
      </c>
      <c r="M256" s="58">
        <v>0</v>
      </c>
      <c r="N256" s="58">
        <f t="shared" si="32"/>
        <v>0</v>
      </c>
      <c r="O256" s="78" t="s">
        <v>83</v>
      </c>
      <c r="P256" s="74" t="s">
        <v>25</v>
      </c>
      <c r="Q256" s="74" t="s">
        <v>96</v>
      </c>
      <c r="R256" s="80" t="s">
        <v>25</v>
      </c>
      <c r="S256" s="60" t="s">
        <v>97</v>
      </c>
      <c r="T256" s="60" t="s">
        <v>234</v>
      </c>
      <c r="U256" s="58" t="s">
        <v>312</v>
      </c>
      <c r="V256" s="63" t="str">
        <f t="shared" si="33"/>
        <v>ТПиР, Этап 2 (янв 2027 г.)</v>
      </c>
    </row>
    <row r="257" spans="1:22" s="41" customFormat="1" ht="25.5" customHeight="1" x14ac:dyDescent="0.25">
      <c r="A257" s="81">
        <f t="shared" si="34"/>
        <v>22</v>
      </c>
      <c r="B257" s="66" t="s">
        <v>356</v>
      </c>
      <c r="C257" s="167" t="s">
        <v>240</v>
      </c>
      <c r="D257" s="53" t="s">
        <v>27</v>
      </c>
      <c r="E257" s="168" t="s">
        <v>357</v>
      </c>
      <c r="F257" s="68" t="s">
        <v>29</v>
      </c>
      <c r="G257" s="153"/>
      <c r="H257" s="64" t="s">
        <v>30</v>
      </c>
      <c r="I257" s="63">
        <v>3</v>
      </c>
      <c r="J257" s="58"/>
      <c r="K257" s="58">
        <f t="shared" si="31"/>
        <v>0</v>
      </c>
      <c r="L257" s="59" t="s">
        <v>31</v>
      </c>
      <c r="M257" s="58">
        <v>0</v>
      </c>
      <c r="N257" s="58">
        <f t="shared" si="32"/>
        <v>0</v>
      </c>
      <c r="O257" s="78" t="s">
        <v>83</v>
      </c>
      <c r="P257" s="74" t="s">
        <v>25</v>
      </c>
      <c r="Q257" s="74" t="s">
        <v>96</v>
      </c>
      <c r="R257" s="80" t="s">
        <v>25</v>
      </c>
      <c r="S257" s="60" t="s">
        <v>97</v>
      </c>
      <c r="T257" s="60" t="s">
        <v>234</v>
      </c>
      <c r="U257" s="58" t="s">
        <v>312</v>
      </c>
      <c r="V257" s="63" t="str">
        <f t="shared" si="33"/>
        <v>ТПиР, Этап 2 (янв 2027 г.)</v>
      </c>
    </row>
    <row r="258" spans="1:22" s="41" customFormat="1" ht="26.25" customHeight="1" x14ac:dyDescent="0.25">
      <c r="A258" s="50">
        <f t="shared" si="34"/>
        <v>23</v>
      </c>
      <c r="B258" s="66" t="s">
        <v>358</v>
      </c>
      <c r="C258" s="167" t="s">
        <v>240</v>
      </c>
      <c r="D258" s="53" t="s">
        <v>27</v>
      </c>
      <c r="E258" s="168" t="s">
        <v>359</v>
      </c>
      <c r="F258" s="193" t="s">
        <v>29</v>
      </c>
      <c r="G258" s="194"/>
      <c r="H258" s="64" t="s">
        <v>30</v>
      </c>
      <c r="I258" s="63">
        <v>3</v>
      </c>
      <c r="J258" s="58"/>
      <c r="K258" s="58">
        <f t="shared" si="31"/>
        <v>0</v>
      </c>
      <c r="L258" s="59">
        <v>0.22</v>
      </c>
      <c r="M258" s="58">
        <f>ROUND(K258*L258,2)</f>
        <v>0</v>
      </c>
      <c r="N258" s="58">
        <f t="shared" si="32"/>
        <v>0</v>
      </c>
      <c r="O258" s="78" t="s">
        <v>83</v>
      </c>
      <c r="P258" s="74" t="s">
        <v>25</v>
      </c>
      <c r="Q258" s="74" t="s">
        <v>96</v>
      </c>
      <c r="R258" s="80" t="s">
        <v>25</v>
      </c>
      <c r="S258" s="60" t="s">
        <v>97</v>
      </c>
      <c r="T258" s="60" t="s">
        <v>234</v>
      </c>
      <c r="U258" s="58" t="s">
        <v>312</v>
      </c>
      <c r="V258" s="63" t="str">
        <f t="shared" si="33"/>
        <v>ТПиР, Этап 2 (янв 2027 г.)</v>
      </c>
    </row>
    <row r="259" spans="1:22" s="41" customFormat="1" ht="25.5" customHeight="1" x14ac:dyDescent="0.25">
      <c r="A259" s="50">
        <f t="shared" si="34"/>
        <v>24</v>
      </c>
      <c r="B259" s="66" t="s">
        <v>360</v>
      </c>
      <c r="C259" s="167" t="s">
        <v>240</v>
      </c>
      <c r="D259" s="53" t="s">
        <v>27</v>
      </c>
      <c r="E259" s="168" t="s">
        <v>361</v>
      </c>
      <c r="F259" s="193" t="s">
        <v>29</v>
      </c>
      <c r="G259" s="194"/>
      <c r="H259" s="64" t="s">
        <v>30</v>
      </c>
      <c r="I259" s="63">
        <v>3</v>
      </c>
      <c r="J259" s="58"/>
      <c r="K259" s="58">
        <f t="shared" si="31"/>
        <v>0</v>
      </c>
      <c r="L259" s="59">
        <v>0.22</v>
      </c>
      <c r="M259" s="58">
        <f>ROUND(K259*L259,2)</f>
        <v>0</v>
      </c>
      <c r="N259" s="58">
        <f t="shared" si="32"/>
        <v>0</v>
      </c>
      <c r="O259" s="78" t="s">
        <v>83</v>
      </c>
      <c r="P259" s="74" t="s">
        <v>25</v>
      </c>
      <c r="Q259" s="74" t="s">
        <v>96</v>
      </c>
      <c r="R259" s="80" t="s">
        <v>25</v>
      </c>
      <c r="S259" s="60" t="s">
        <v>97</v>
      </c>
      <c r="T259" s="60" t="s">
        <v>234</v>
      </c>
      <c r="U259" s="58" t="s">
        <v>312</v>
      </c>
      <c r="V259" s="63" t="str">
        <f t="shared" si="33"/>
        <v>ТПиР, Этап 2 (янв 2027 г.)</v>
      </c>
    </row>
    <row r="260" spans="1:22" s="41" customFormat="1" ht="25.5" customHeight="1" x14ac:dyDescent="0.25">
      <c r="A260" s="50">
        <f t="shared" si="34"/>
        <v>25</v>
      </c>
      <c r="B260" s="66" t="s">
        <v>362</v>
      </c>
      <c r="C260" s="167" t="s">
        <v>240</v>
      </c>
      <c r="D260" s="53" t="s">
        <v>27</v>
      </c>
      <c r="E260" s="168" t="s">
        <v>363</v>
      </c>
      <c r="F260" s="193" t="s">
        <v>29</v>
      </c>
      <c r="G260" s="194"/>
      <c r="H260" s="64" t="s">
        <v>30</v>
      </c>
      <c r="I260" s="63">
        <v>3</v>
      </c>
      <c r="J260" s="58"/>
      <c r="K260" s="58">
        <f t="shared" si="31"/>
        <v>0</v>
      </c>
      <c r="L260" s="59">
        <v>0.22</v>
      </c>
      <c r="M260" s="58">
        <f>ROUND(K260*L260,2)</f>
        <v>0</v>
      </c>
      <c r="N260" s="58">
        <f t="shared" si="32"/>
        <v>0</v>
      </c>
      <c r="O260" s="78" t="s">
        <v>83</v>
      </c>
      <c r="P260" s="74" t="s">
        <v>25</v>
      </c>
      <c r="Q260" s="74" t="s">
        <v>96</v>
      </c>
      <c r="R260" s="80" t="s">
        <v>25</v>
      </c>
      <c r="S260" s="60" t="s">
        <v>97</v>
      </c>
      <c r="T260" s="60" t="s">
        <v>234</v>
      </c>
      <c r="U260" s="58" t="s">
        <v>312</v>
      </c>
      <c r="V260" s="63" t="str">
        <f t="shared" si="33"/>
        <v>ТПиР, Этап 2 (янв 2027 г.)</v>
      </c>
    </row>
    <row r="261" spans="1:22" s="41" customFormat="1" ht="12.75" customHeight="1" x14ac:dyDescent="0.25">
      <c r="A261" s="42"/>
      <c r="B261" s="85" t="s">
        <v>364</v>
      </c>
      <c r="C261" s="43"/>
      <c r="D261" s="44"/>
      <c r="E261" s="43"/>
      <c r="F261" s="44"/>
      <c r="G261" s="45"/>
      <c r="H261" s="43"/>
      <c r="I261" s="43"/>
      <c r="J261" s="46"/>
      <c r="K261" s="46"/>
      <c r="L261" s="47"/>
      <c r="M261" s="46"/>
      <c r="N261" s="46"/>
      <c r="O261" s="48"/>
      <c r="P261" s="48"/>
      <c r="Q261" s="45"/>
      <c r="R261" s="45"/>
      <c r="S261" s="60"/>
      <c r="T261" s="60"/>
      <c r="U261" s="159"/>
      <c r="V261" s="63"/>
    </row>
    <row r="262" spans="1:22" s="41" customFormat="1" ht="25.5" x14ac:dyDescent="0.25">
      <c r="A262" s="81">
        <f>A260+1</f>
        <v>26</v>
      </c>
      <c r="B262" s="66" t="s">
        <v>25</v>
      </c>
      <c r="C262" s="73" t="s">
        <v>257</v>
      </c>
      <c r="D262" s="53" t="s">
        <v>27</v>
      </c>
      <c r="E262" s="73" t="s">
        <v>365</v>
      </c>
      <c r="F262" s="53" t="s">
        <v>29</v>
      </c>
      <c r="G262" s="145"/>
      <c r="H262" s="64" t="s">
        <v>30</v>
      </c>
      <c r="I262" s="81">
        <v>1</v>
      </c>
      <c r="J262" s="58"/>
      <c r="K262" s="58">
        <f t="shared" ref="K262:K271" si="35">ROUND(I262*J262,2)</f>
        <v>0</v>
      </c>
      <c r="L262" s="59" t="s">
        <v>31</v>
      </c>
      <c r="M262" s="58">
        <v>0</v>
      </c>
      <c r="N262" s="58">
        <f t="shared" ref="N262:N271" si="36">M262+K262</f>
        <v>0</v>
      </c>
      <c r="O262" s="60">
        <v>46400</v>
      </c>
      <c r="P262" s="60" t="s">
        <v>25</v>
      </c>
      <c r="Q262" s="60" t="s">
        <v>96</v>
      </c>
      <c r="R262" s="72" t="s">
        <v>25</v>
      </c>
      <c r="S262" s="60" t="s">
        <v>97</v>
      </c>
      <c r="T262" s="60" t="s">
        <v>35</v>
      </c>
      <c r="U262" s="58" t="s">
        <v>312</v>
      </c>
      <c r="V262" s="63" t="str">
        <f t="shared" ref="V262:V271" si="37">CONCATENATE(T262,", ",U262)</f>
        <v>ОПБ, Этап 2 (янв 2027 г.)</v>
      </c>
    </row>
    <row r="263" spans="1:22" s="41" customFormat="1" ht="25.5" customHeight="1" x14ac:dyDescent="0.25">
      <c r="A263" s="81">
        <f t="shared" ref="A263:A271" si="38">A262+1</f>
        <v>27</v>
      </c>
      <c r="B263" s="66" t="s">
        <v>25</v>
      </c>
      <c r="C263" s="73" t="s">
        <v>257</v>
      </c>
      <c r="D263" s="53" t="s">
        <v>27</v>
      </c>
      <c r="E263" s="73" t="s">
        <v>262</v>
      </c>
      <c r="F263" s="53" t="s">
        <v>29</v>
      </c>
      <c r="G263" s="145"/>
      <c r="H263" s="64" t="s">
        <v>30</v>
      </c>
      <c r="I263" s="81">
        <v>2</v>
      </c>
      <c r="J263" s="58"/>
      <c r="K263" s="58">
        <f t="shared" si="35"/>
        <v>0</v>
      </c>
      <c r="L263" s="59" t="s">
        <v>31</v>
      </c>
      <c r="M263" s="58">
        <v>0</v>
      </c>
      <c r="N263" s="58">
        <f t="shared" si="36"/>
        <v>0</v>
      </c>
      <c r="O263" s="60">
        <v>46400</v>
      </c>
      <c r="P263" s="60">
        <v>46764</v>
      </c>
      <c r="Q263" s="60" t="s">
        <v>32</v>
      </c>
      <c r="R263" s="72" t="s">
        <v>366</v>
      </c>
      <c r="S263" s="60" t="s">
        <v>34</v>
      </c>
      <c r="T263" s="60" t="s">
        <v>35</v>
      </c>
      <c r="U263" s="58" t="s">
        <v>312</v>
      </c>
      <c r="V263" s="63" t="str">
        <f t="shared" si="37"/>
        <v>ОПБ, Этап 2 (янв 2027 г.)</v>
      </c>
    </row>
    <row r="264" spans="1:22" s="41" customFormat="1" ht="25.5" customHeight="1" x14ac:dyDescent="0.25">
      <c r="A264" s="81">
        <f t="shared" si="38"/>
        <v>28</v>
      </c>
      <c r="B264" s="66" t="s">
        <v>25</v>
      </c>
      <c r="C264" s="73" t="s">
        <v>257</v>
      </c>
      <c r="D264" s="53" t="s">
        <v>27</v>
      </c>
      <c r="E264" s="157" t="s">
        <v>367</v>
      </c>
      <c r="F264" s="53" t="s">
        <v>29</v>
      </c>
      <c r="G264" s="145"/>
      <c r="H264" s="64" t="s">
        <v>30</v>
      </c>
      <c r="I264" s="81">
        <v>1</v>
      </c>
      <c r="J264" s="58"/>
      <c r="K264" s="58">
        <f t="shared" si="35"/>
        <v>0</v>
      </c>
      <c r="L264" s="59" t="s">
        <v>31</v>
      </c>
      <c r="M264" s="58">
        <v>0</v>
      </c>
      <c r="N264" s="58">
        <f t="shared" si="36"/>
        <v>0</v>
      </c>
      <c r="O264" s="60">
        <v>46400</v>
      </c>
      <c r="P264" s="60" t="s">
        <v>25</v>
      </c>
      <c r="Q264" s="60" t="s">
        <v>96</v>
      </c>
      <c r="R264" s="72" t="s">
        <v>25</v>
      </c>
      <c r="S264" s="60" t="s">
        <v>97</v>
      </c>
      <c r="T264" s="60" t="s">
        <v>234</v>
      </c>
      <c r="U264" s="58" t="s">
        <v>312</v>
      </c>
      <c r="V264" s="63" t="str">
        <f t="shared" si="37"/>
        <v>ТПиР, Этап 2 (янв 2027 г.)</v>
      </c>
    </row>
    <row r="265" spans="1:22" s="41" customFormat="1" ht="25.5" customHeight="1" x14ac:dyDescent="0.25">
      <c r="A265" s="81">
        <f t="shared" si="38"/>
        <v>29</v>
      </c>
      <c r="B265" s="66" t="s">
        <v>25</v>
      </c>
      <c r="C265" s="73" t="s">
        <v>257</v>
      </c>
      <c r="D265" s="53" t="s">
        <v>27</v>
      </c>
      <c r="E265" s="157" t="s">
        <v>261</v>
      </c>
      <c r="F265" s="53" t="s">
        <v>29</v>
      </c>
      <c r="G265" s="145"/>
      <c r="H265" s="64" t="s">
        <v>30</v>
      </c>
      <c r="I265" s="81">
        <v>2</v>
      </c>
      <c r="J265" s="58"/>
      <c r="K265" s="58">
        <f t="shared" si="35"/>
        <v>0</v>
      </c>
      <c r="L265" s="59" t="s">
        <v>31</v>
      </c>
      <c r="M265" s="58">
        <v>0</v>
      </c>
      <c r="N265" s="58">
        <f t="shared" si="36"/>
        <v>0</v>
      </c>
      <c r="O265" s="60">
        <v>46400</v>
      </c>
      <c r="P265" s="60">
        <v>46764</v>
      </c>
      <c r="Q265" s="60" t="s">
        <v>32</v>
      </c>
      <c r="R265" s="72" t="s">
        <v>366</v>
      </c>
      <c r="S265" s="60" t="s">
        <v>34</v>
      </c>
      <c r="T265" s="60" t="s">
        <v>35</v>
      </c>
      <c r="U265" s="58" t="s">
        <v>312</v>
      </c>
      <c r="V265" s="63" t="str">
        <f t="shared" si="37"/>
        <v>ОПБ, Этап 2 (янв 2027 г.)</v>
      </c>
    </row>
    <row r="266" spans="1:22" s="41" customFormat="1" ht="25.5" customHeight="1" x14ac:dyDescent="0.25">
      <c r="A266" s="81">
        <f t="shared" si="38"/>
        <v>30</v>
      </c>
      <c r="B266" s="66" t="s">
        <v>25</v>
      </c>
      <c r="C266" s="73" t="s">
        <v>257</v>
      </c>
      <c r="D266" s="53" t="s">
        <v>27</v>
      </c>
      <c r="E266" s="73" t="s">
        <v>368</v>
      </c>
      <c r="F266" s="53" t="s">
        <v>29</v>
      </c>
      <c r="G266" s="145"/>
      <c r="H266" s="64" t="s">
        <v>30</v>
      </c>
      <c r="I266" s="81">
        <v>1</v>
      </c>
      <c r="J266" s="58"/>
      <c r="K266" s="58">
        <f t="shared" si="35"/>
        <v>0</v>
      </c>
      <c r="L266" s="59" t="s">
        <v>31</v>
      </c>
      <c r="M266" s="58">
        <v>0</v>
      </c>
      <c r="N266" s="58">
        <f t="shared" si="36"/>
        <v>0</v>
      </c>
      <c r="O266" s="60">
        <v>46400</v>
      </c>
      <c r="P266" s="60" t="s">
        <v>25</v>
      </c>
      <c r="Q266" s="60" t="s">
        <v>96</v>
      </c>
      <c r="R266" s="72" t="s">
        <v>25</v>
      </c>
      <c r="S266" s="60" t="s">
        <v>97</v>
      </c>
      <c r="T266" s="60" t="s">
        <v>234</v>
      </c>
      <c r="U266" s="58" t="s">
        <v>312</v>
      </c>
      <c r="V266" s="63" t="str">
        <f t="shared" si="37"/>
        <v>ТПиР, Этап 2 (янв 2027 г.)</v>
      </c>
    </row>
    <row r="267" spans="1:22" s="41" customFormat="1" ht="25.5" customHeight="1" x14ac:dyDescent="0.25">
      <c r="A267" s="81">
        <f t="shared" si="38"/>
        <v>31</v>
      </c>
      <c r="B267" s="66" t="s">
        <v>25</v>
      </c>
      <c r="C267" s="73" t="s">
        <v>257</v>
      </c>
      <c r="D267" s="53" t="s">
        <v>27</v>
      </c>
      <c r="E267" s="73" t="s">
        <v>260</v>
      </c>
      <c r="F267" s="53" t="s">
        <v>29</v>
      </c>
      <c r="G267" s="145"/>
      <c r="H267" s="64" t="s">
        <v>30</v>
      </c>
      <c r="I267" s="81">
        <v>2</v>
      </c>
      <c r="J267" s="58"/>
      <c r="K267" s="58">
        <f t="shared" si="35"/>
        <v>0</v>
      </c>
      <c r="L267" s="59" t="s">
        <v>31</v>
      </c>
      <c r="M267" s="58">
        <v>0</v>
      </c>
      <c r="N267" s="58">
        <f t="shared" si="36"/>
        <v>0</v>
      </c>
      <c r="O267" s="60">
        <v>46400</v>
      </c>
      <c r="P267" s="60">
        <v>46764</v>
      </c>
      <c r="Q267" s="60" t="s">
        <v>32</v>
      </c>
      <c r="R267" s="72" t="s">
        <v>366</v>
      </c>
      <c r="S267" s="60" t="s">
        <v>34</v>
      </c>
      <c r="T267" s="60" t="s">
        <v>35</v>
      </c>
      <c r="U267" s="58" t="s">
        <v>312</v>
      </c>
      <c r="V267" s="63" t="str">
        <f t="shared" si="37"/>
        <v>ОПБ, Этап 2 (янв 2027 г.)</v>
      </c>
    </row>
    <row r="268" spans="1:22" s="41" customFormat="1" ht="25.5" customHeight="1" x14ac:dyDescent="0.25">
      <c r="A268" s="81">
        <f t="shared" si="38"/>
        <v>32</v>
      </c>
      <c r="B268" s="66" t="s">
        <v>25</v>
      </c>
      <c r="C268" s="73" t="s">
        <v>257</v>
      </c>
      <c r="D268" s="53" t="s">
        <v>27</v>
      </c>
      <c r="E268" s="73" t="s">
        <v>369</v>
      </c>
      <c r="F268" s="53" t="s">
        <v>29</v>
      </c>
      <c r="G268" s="145"/>
      <c r="H268" s="64" t="s">
        <v>30</v>
      </c>
      <c r="I268" s="81">
        <v>1</v>
      </c>
      <c r="J268" s="58"/>
      <c r="K268" s="58">
        <f t="shared" si="35"/>
        <v>0</v>
      </c>
      <c r="L268" s="59" t="s">
        <v>31</v>
      </c>
      <c r="M268" s="58">
        <v>0</v>
      </c>
      <c r="N268" s="58">
        <f t="shared" si="36"/>
        <v>0</v>
      </c>
      <c r="O268" s="60">
        <v>46400</v>
      </c>
      <c r="P268" s="60" t="s">
        <v>25</v>
      </c>
      <c r="Q268" s="60" t="s">
        <v>96</v>
      </c>
      <c r="R268" s="72" t="s">
        <v>25</v>
      </c>
      <c r="S268" s="60" t="s">
        <v>97</v>
      </c>
      <c r="T268" s="60" t="s">
        <v>234</v>
      </c>
      <c r="U268" s="58" t="s">
        <v>312</v>
      </c>
      <c r="V268" s="63" t="str">
        <f t="shared" si="37"/>
        <v>ТПиР, Этап 2 (янв 2027 г.)</v>
      </c>
    </row>
    <row r="269" spans="1:22" s="41" customFormat="1" ht="25.5" customHeight="1" x14ac:dyDescent="0.25">
      <c r="A269" s="81">
        <f t="shared" si="38"/>
        <v>33</v>
      </c>
      <c r="B269" s="66" t="s">
        <v>25</v>
      </c>
      <c r="C269" s="73" t="s">
        <v>257</v>
      </c>
      <c r="D269" s="53" t="s">
        <v>27</v>
      </c>
      <c r="E269" s="73" t="s">
        <v>258</v>
      </c>
      <c r="F269" s="53" t="s">
        <v>29</v>
      </c>
      <c r="G269" s="145"/>
      <c r="H269" s="64" t="s">
        <v>30</v>
      </c>
      <c r="I269" s="81">
        <v>2</v>
      </c>
      <c r="J269" s="58"/>
      <c r="K269" s="58">
        <f t="shared" si="35"/>
        <v>0</v>
      </c>
      <c r="L269" s="59" t="s">
        <v>31</v>
      </c>
      <c r="M269" s="58">
        <v>0</v>
      </c>
      <c r="N269" s="58">
        <f t="shared" si="36"/>
        <v>0</v>
      </c>
      <c r="O269" s="60">
        <v>46400</v>
      </c>
      <c r="P269" s="60">
        <v>46764</v>
      </c>
      <c r="Q269" s="60" t="s">
        <v>32</v>
      </c>
      <c r="R269" s="72" t="s">
        <v>366</v>
      </c>
      <c r="S269" s="60" t="s">
        <v>34</v>
      </c>
      <c r="T269" s="60" t="s">
        <v>35</v>
      </c>
      <c r="U269" s="58" t="s">
        <v>312</v>
      </c>
      <c r="V269" s="63" t="str">
        <f t="shared" si="37"/>
        <v>ОПБ, Этап 2 (янв 2027 г.)</v>
      </c>
    </row>
    <row r="270" spans="1:22" s="41" customFormat="1" ht="25.5" customHeight="1" x14ac:dyDescent="0.25">
      <c r="A270" s="81">
        <f t="shared" si="38"/>
        <v>34</v>
      </c>
      <c r="B270" s="66" t="s">
        <v>25</v>
      </c>
      <c r="C270" s="73" t="s">
        <v>257</v>
      </c>
      <c r="D270" s="53" t="s">
        <v>27</v>
      </c>
      <c r="E270" s="73" t="s">
        <v>264</v>
      </c>
      <c r="F270" s="53" t="s">
        <v>29</v>
      </c>
      <c r="G270" s="145"/>
      <c r="H270" s="64" t="s">
        <v>30</v>
      </c>
      <c r="I270" s="81">
        <v>1</v>
      </c>
      <c r="J270" s="58"/>
      <c r="K270" s="58">
        <f t="shared" si="35"/>
        <v>0</v>
      </c>
      <c r="L270" s="59" t="s">
        <v>31</v>
      </c>
      <c r="M270" s="58">
        <v>0</v>
      </c>
      <c r="N270" s="58">
        <f t="shared" si="36"/>
        <v>0</v>
      </c>
      <c r="O270" s="60">
        <v>46400</v>
      </c>
      <c r="P270" s="60">
        <v>46764</v>
      </c>
      <c r="Q270" s="60" t="s">
        <v>32</v>
      </c>
      <c r="R270" s="72" t="s">
        <v>366</v>
      </c>
      <c r="S270" s="60" t="s">
        <v>34</v>
      </c>
      <c r="T270" s="60" t="s">
        <v>35</v>
      </c>
      <c r="U270" s="58" t="s">
        <v>312</v>
      </c>
      <c r="V270" s="63" t="str">
        <f t="shared" si="37"/>
        <v>ОПБ, Этап 2 (янв 2027 г.)</v>
      </c>
    </row>
    <row r="271" spans="1:22" s="41" customFormat="1" ht="25.5" customHeight="1" x14ac:dyDescent="0.25">
      <c r="A271" s="81">
        <f t="shared" si="38"/>
        <v>35</v>
      </c>
      <c r="B271" s="66" t="s">
        <v>25</v>
      </c>
      <c r="C271" s="73" t="s">
        <v>257</v>
      </c>
      <c r="D271" s="53" t="s">
        <v>27</v>
      </c>
      <c r="E271" s="73" t="s">
        <v>263</v>
      </c>
      <c r="F271" s="53" t="s">
        <v>29</v>
      </c>
      <c r="G271" s="145"/>
      <c r="H271" s="64" t="s">
        <v>30</v>
      </c>
      <c r="I271" s="81">
        <v>1</v>
      </c>
      <c r="J271" s="58"/>
      <c r="K271" s="58">
        <f t="shared" si="35"/>
        <v>0</v>
      </c>
      <c r="L271" s="59" t="s">
        <v>31</v>
      </c>
      <c r="M271" s="58">
        <v>0</v>
      </c>
      <c r="N271" s="58">
        <f t="shared" si="36"/>
        <v>0</v>
      </c>
      <c r="O271" s="60">
        <v>46400</v>
      </c>
      <c r="P271" s="60">
        <v>46764</v>
      </c>
      <c r="Q271" s="60" t="s">
        <v>32</v>
      </c>
      <c r="R271" s="72" t="s">
        <v>366</v>
      </c>
      <c r="S271" s="60" t="s">
        <v>34</v>
      </c>
      <c r="T271" s="60" t="s">
        <v>35</v>
      </c>
      <c r="U271" s="58" t="s">
        <v>312</v>
      </c>
      <c r="V271" s="63" t="str">
        <f t="shared" si="37"/>
        <v>ОПБ, Этап 2 (янв 2027 г.)</v>
      </c>
    </row>
    <row r="272" spans="1:22" s="41" customFormat="1" ht="12.75" customHeight="1" x14ac:dyDescent="0.25">
      <c r="A272" s="33" t="s">
        <v>286</v>
      </c>
      <c r="B272" s="34"/>
      <c r="C272" s="34"/>
      <c r="D272" s="35"/>
      <c r="E272" s="34"/>
      <c r="F272" s="35"/>
      <c r="G272" s="36"/>
      <c r="H272" s="34"/>
      <c r="I272" s="34"/>
      <c r="J272" s="37"/>
      <c r="K272" s="37"/>
      <c r="L272" s="38"/>
      <c r="M272" s="37"/>
      <c r="N272" s="37"/>
      <c r="O272" s="39"/>
      <c r="P272" s="39"/>
      <c r="Q272" s="36"/>
      <c r="R272" s="36"/>
      <c r="S272" s="40"/>
      <c r="T272" s="40"/>
      <c r="U272" s="40"/>
      <c r="V272" s="40"/>
    </row>
    <row r="273" spans="1:22" s="41" customFormat="1" ht="12.75" customHeight="1" x14ac:dyDescent="0.25">
      <c r="A273" s="42"/>
      <c r="B273" s="43" t="s">
        <v>200</v>
      </c>
      <c r="C273" s="43"/>
      <c r="D273" s="44"/>
      <c r="E273" s="43"/>
      <c r="F273" s="44"/>
      <c r="G273" s="45"/>
      <c r="H273" s="43"/>
      <c r="I273" s="43"/>
      <c r="J273" s="46"/>
      <c r="K273" s="46"/>
      <c r="L273" s="47"/>
      <c r="M273" s="46"/>
      <c r="N273" s="46"/>
      <c r="O273" s="48"/>
      <c r="P273" s="48"/>
      <c r="Q273" s="45"/>
      <c r="R273" s="45"/>
      <c r="S273" s="49"/>
      <c r="T273" s="49"/>
      <c r="U273" s="49"/>
      <c r="V273" s="49"/>
    </row>
    <row r="274" spans="1:22" s="41" customFormat="1" ht="25.5" customHeight="1" x14ac:dyDescent="0.25">
      <c r="A274" s="81">
        <f>A271+1</f>
        <v>36</v>
      </c>
      <c r="B274" s="66" t="s">
        <v>370</v>
      </c>
      <c r="C274" s="67" t="s">
        <v>288</v>
      </c>
      <c r="D274" s="53" t="s">
        <v>27</v>
      </c>
      <c r="E274" s="69" t="s">
        <v>371</v>
      </c>
      <c r="F274" s="68" t="s">
        <v>29</v>
      </c>
      <c r="G274" s="153"/>
      <c r="H274" s="64" t="s">
        <v>30</v>
      </c>
      <c r="I274" s="143">
        <v>1</v>
      </c>
      <c r="J274" s="58"/>
      <c r="K274" s="159">
        <f>ROUND(J274*I274,2)</f>
        <v>0</v>
      </c>
      <c r="L274" s="59" t="s">
        <v>31</v>
      </c>
      <c r="M274" s="159">
        <v>0</v>
      </c>
      <c r="N274" s="159">
        <f>K274+M274</f>
        <v>0</v>
      </c>
      <c r="O274" s="55" t="s">
        <v>83</v>
      </c>
      <c r="P274" s="60" t="s">
        <v>25</v>
      </c>
      <c r="Q274" s="60" t="s">
        <v>96</v>
      </c>
      <c r="R274" s="62" t="s">
        <v>25</v>
      </c>
      <c r="S274" s="74" t="s">
        <v>97</v>
      </c>
      <c r="T274" s="74" t="s">
        <v>234</v>
      </c>
      <c r="U274" s="58" t="s">
        <v>312</v>
      </c>
      <c r="V274" s="63" t="str">
        <f>CONCATENATE(T274,", ",U274)</f>
        <v>ТПиР, Этап 2 (янв 2027 г.)</v>
      </c>
    </row>
    <row r="275" spans="1:22" s="41" customFormat="1" ht="12.75" customHeight="1" x14ac:dyDescent="0.25">
      <c r="A275" s="33" t="s">
        <v>372</v>
      </c>
      <c r="B275" s="34"/>
      <c r="C275" s="34"/>
      <c r="D275" s="35"/>
      <c r="E275" s="34"/>
      <c r="F275" s="35"/>
      <c r="G275" s="36"/>
      <c r="H275" s="34"/>
      <c r="I275" s="34"/>
      <c r="J275" s="37"/>
      <c r="K275" s="37"/>
      <c r="L275" s="38"/>
      <c r="M275" s="37"/>
      <c r="N275" s="37"/>
      <c r="O275" s="39"/>
      <c r="P275" s="39"/>
      <c r="Q275" s="36"/>
      <c r="R275" s="36"/>
      <c r="S275" s="181"/>
      <c r="T275" s="181"/>
      <c r="U275" s="181"/>
      <c r="V275" s="181"/>
    </row>
    <row r="276" spans="1:22" s="41" customFormat="1" ht="12.75" customHeight="1" x14ac:dyDescent="0.25">
      <c r="A276" s="42"/>
      <c r="B276" s="43" t="s">
        <v>200</v>
      </c>
      <c r="C276" s="43"/>
      <c r="D276" s="44"/>
      <c r="E276" s="43"/>
      <c r="F276" s="44"/>
      <c r="G276" s="45"/>
      <c r="H276" s="43"/>
      <c r="I276" s="43"/>
      <c r="J276" s="46"/>
      <c r="K276" s="46"/>
      <c r="L276" s="47"/>
      <c r="M276" s="46"/>
      <c r="N276" s="46"/>
      <c r="O276" s="48"/>
      <c r="P276" s="48"/>
      <c r="Q276" s="45"/>
      <c r="R276" s="45"/>
      <c r="S276" s="181"/>
      <c r="T276" s="181"/>
      <c r="U276" s="181"/>
      <c r="V276" s="181"/>
    </row>
    <row r="277" spans="1:22" s="41" customFormat="1" ht="38.25" customHeight="1" x14ac:dyDescent="0.25">
      <c r="A277" s="81">
        <f>A274+1</f>
        <v>37</v>
      </c>
      <c r="B277" s="66" t="s">
        <v>373</v>
      </c>
      <c r="C277" s="67" t="s">
        <v>76</v>
      </c>
      <c r="D277" s="53" t="s">
        <v>27</v>
      </c>
      <c r="E277" s="69" t="s">
        <v>374</v>
      </c>
      <c r="F277" s="68" t="s">
        <v>29</v>
      </c>
      <c r="G277" s="153"/>
      <c r="H277" s="64" t="s">
        <v>30</v>
      </c>
      <c r="I277" s="70">
        <v>900</v>
      </c>
      <c r="J277" s="58"/>
      <c r="K277" s="58">
        <f>ROUND(I277*J277,2)</f>
        <v>0</v>
      </c>
      <c r="L277" s="59" t="s">
        <v>31</v>
      </c>
      <c r="M277" s="58">
        <v>0</v>
      </c>
      <c r="N277" s="58">
        <f>M277+K277</f>
        <v>0</v>
      </c>
      <c r="O277" s="55" t="s">
        <v>83</v>
      </c>
      <c r="P277" s="60" t="s">
        <v>25</v>
      </c>
      <c r="Q277" s="61" t="s">
        <v>96</v>
      </c>
      <c r="R277" s="122" t="s">
        <v>25</v>
      </c>
      <c r="S277" s="60" t="s">
        <v>97</v>
      </c>
      <c r="T277" s="60" t="s">
        <v>234</v>
      </c>
      <c r="U277" s="58" t="s">
        <v>312</v>
      </c>
      <c r="V277" s="63" t="str">
        <f>CONCATENATE(T277,", ",U277)</f>
        <v>ТПиР, Этап 2 (янв 2027 г.)</v>
      </c>
    </row>
    <row r="278" spans="1:22" s="182" customFormat="1" ht="14.25" customHeight="1" x14ac:dyDescent="0.25">
      <c r="A278" s="4" t="s">
        <v>375</v>
      </c>
      <c r="B278" s="4"/>
      <c r="C278" s="4"/>
      <c r="D278" s="4"/>
      <c r="E278" s="4"/>
      <c r="F278" s="4"/>
      <c r="G278" s="4"/>
      <c r="H278" s="4"/>
      <c r="I278" s="4"/>
      <c r="J278" s="4"/>
      <c r="K278" s="175">
        <f>SUMIF(L229:L277, "Без НДС ",K229:K277)+K258+K259+K260</f>
        <v>0</v>
      </c>
      <c r="L278" s="175"/>
      <c r="M278" s="175">
        <f>SUMIF(F227:F277,"Без НДС ",M227:M277)+M258+M259+M260</f>
        <v>0</v>
      </c>
      <c r="N278" s="175">
        <f>SUMIF(L226:L277,"Без НДС ",N226:N277)+N258+N259+N260</f>
        <v>0</v>
      </c>
      <c r="O278" s="176"/>
      <c r="P278" s="177"/>
      <c r="Q278" s="178"/>
      <c r="R278" s="178"/>
      <c r="S278" s="138"/>
      <c r="T278" s="138"/>
      <c r="U278" s="138"/>
      <c r="V278" s="138"/>
    </row>
    <row r="279" spans="1:22" s="182" customFormat="1" ht="14.25" customHeight="1" x14ac:dyDescent="0.25">
      <c r="A279" s="4" t="s">
        <v>376</v>
      </c>
      <c r="B279" s="4"/>
      <c r="C279" s="4"/>
      <c r="D279" s="4"/>
      <c r="E279" s="4"/>
      <c r="F279" s="4"/>
      <c r="G279" s="4"/>
      <c r="H279" s="4"/>
      <c r="I279" s="4"/>
      <c r="J279" s="4"/>
      <c r="K279" s="175">
        <f>SUMIF(L229:L277,"22% ",K229:K277)-K258-K259-K260</f>
        <v>0</v>
      </c>
      <c r="L279" s="175"/>
      <c r="M279" s="175">
        <f>SUMIF(L227:L277,"22%",M227:M277)-M258-M259-M260</f>
        <v>0</v>
      </c>
      <c r="N279" s="175">
        <f>SUMIF(L227:L277,"22%",N227:N277)-N258-N259-N260</f>
        <v>0</v>
      </c>
      <c r="O279" s="176"/>
      <c r="P279" s="177"/>
      <c r="Q279" s="178"/>
      <c r="R279" s="178"/>
      <c r="S279" s="19"/>
      <c r="T279" s="19"/>
      <c r="U279" s="19"/>
      <c r="V279" s="19"/>
    </row>
    <row r="280" spans="1:22" s="138" customFormat="1" ht="15" customHeight="1" x14ac:dyDescent="0.25">
      <c r="A280" s="183"/>
      <c r="B280" s="184"/>
      <c r="C280" s="184"/>
      <c r="D280" s="184"/>
      <c r="E280" s="184"/>
      <c r="F280" s="184"/>
      <c r="G280" s="184"/>
      <c r="H280" s="184"/>
      <c r="I280" s="184"/>
      <c r="J280" s="185" t="s">
        <v>377</v>
      </c>
      <c r="K280" s="175">
        <f>SUM(K227:K277)</f>
        <v>0</v>
      </c>
      <c r="L280" s="175"/>
      <c r="M280" s="175">
        <f>SUM(M227:M277)</f>
        <v>0</v>
      </c>
      <c r="N280" s="175">
        <f>SUM(N227:N277)</f>
        <v>0</v>
      </c>
      <c r="O280" s="186"/>
      <c r="P280" s="187"/>
      <c r="Q280" s="188"/>
      <c r="R280" s="184"/>
      <c r="S280" s="19"/>
      <c r="T280" s="19"/>
      <c r="U280" s="19"/>
      <c r="V280" s="19"/>
    </row>
    <row r="281" spans="1:22" s="138" customFormat="1" ht="15" customHeight="1" x14ac:dyDescent="0.25">
      <c r="A281" s="183"/>
      <c r="B281" s="184"/>
      <c r="C281" s="184"/>
      <c r="D281" s="184"/>
      <c r="E281" s="184"/>
      <c r="F281" s="184"/>
      <c r="G281" s="184"/>
      <c r="H281" s="184"/>
      <c r="I281" s="184"/>
      <c r="J281" s="185" t="s">
        <v>378</v>
      </c>
      <c r="K281" s="175">
        <f>K225+K280</f>
        <v>0</v>
      </c>
      <c r="L281" s="175"/>
      <c r="M281" s="175">
        <f>M225+M280</f>
        <v>0</v>
      </c>
      <c r="N281" s="175">
        <f>N225+N280</f>
        <v>0</v>
      </c>
      <c r="O281" s="186"/>
      <c r="P281" s="187"/>
      <c r="Q281" s="188"/>
      <c r="R281" s="184"/>
      <c r="S281" s="19"/>
      <c r="T281" s="19"/>
      <c r="U281" s="19"/>
      <c r="V281" s="19"/>
    </row>
    <row r="282" spans="1:22" x14ac:dyDescent="0.25">
      <c r="D282" s="13"/>
      <c r="F282" s="13"/>
      <c r="G282" s="13"/>
      <c r="J282" s="13"/>
      <c r="K282" s="13"/>
      <c r="L282" s="13"/>
      <c r="M282" s="13"/>
      <c r="N282" s="13"/>
      <c r="Q282" s="13"/>
      <c r="S282" s="13"/>
      <c r="T282" s="13"/>
      <c r="U282" s="13"/>
      <c r="V282" s="13"/>
    </row>
    <row r="283" spans="1:22" x14ac:dyDescent="0.25">
      <c r="A283" s="13" t="s">
        <v>589</v>
      </c>
      <c r="D283" s="13"/>
      <c r="F283" s="13"/>
      <c r="G283" s="13"/>
      <c r="J283" s="13"/>
      <c r="K283" s="195"/>
      <c r="L283" s="13"/>
      <c r="M283" s="13"/>
      <c r="N283" s="13"/>
      <c r="Q283" s="13"/>
      <c r="S283" s="13"/>
      <c r="T283" s="13"/>
      <c r="U283" s="13"/>
      <c r="V283" s="13"/>
    </row>
    <row r="284" spans="1:22" x14ac:dyDescent="0.25">
      <c r="D284" s="13"/>
      <c r="F284" s="13"/>
      <c r="G284" s="13"/>
      <c r="J284" s="13"/>
      <c r="K284" s="195"/>
      <c r="L284" s="13"/>
      <c r="M284" s="13"/>
      <c r="N284" s="13"/>
      <c r="Q284" s="13"/>
      <c r="S284" s="13"/>
      <c r="T284" s="13"/>
      <c r="U284" s="13"/>
      <c r="V284" s="13"/>
    </row>
    <row r="285" spans="1:22" x14ac:dyDescent="0.25">
      <c r="D285" s="13"/>
      <c r="F285" s="13"/>
      <c r="G285" s="13"/>
      <c r="J285" s="13"/>
      <c r="K285" s="195"/>
      <c r="L285" s="13"/>
      <c r="M285" s="13"/>
      <c r="N285" s="13"/>
      <c r="Q285" s="13"/>
      <c r="S285" s="13"/>
      <c r="T285" s="13"/>
      <c r="U285" s="13"/>
      <c r="V285" s="13"/>
    </row>
    <row r="286" spans="1:22" x14ac:dyDescent="0.25">
      <c r="D286" s="13"/>
      <c r="F286" s="13"/>
      <c r="G286" s="13"/>
      <c r="J286" s="13"/>
      <c r="K286" s="195"/>
      <c r="L286" s="13"/>
      <c r="M286" s="13"/>
      <c r="N286" s="13"/>
      <c r="Q286" s="13"/>
      <c r="S286" s="13"/>
      <c r="T286" s="13"/>
      <c r="U286" s="13"/>
      <c r="V286" s="13"/>
    </row>
    <row r="287" spans="1:22" x14ac:dyDescent="0.25">
      <c r="D287" s="13"/>
      <c r="F287" s="13"/>
      <c r="G287" s="13"/>
      <c r="J287" s="13"/>
      <c r="K287" s="195"/>
      <c r="L287" s="13"/>
      <c r="M287" s="13"/>
      <c r="N287" s="13"/>
      <c r="Q287" s="13"/>
      <c r="S287" s="13"/>
      <c r="T287" s="13"/>
      <c r="U287" s="13"/>
      <c r="V287" s="13"/>
    </row>
    <row r="288" spans="1:22" x14ac:dyDescent="0.25">
      <c r="D288" s="13"/>
      <c r="F288" s="13"/>
      <c r="G288" s="13"/>
      <c r="J288" s="13"/>
      <c r="K288" s="195"/>
      <c r="L288" s="13"/>
      <c r="M288" s="13"/>
      <c r="N288" s="13"/>
      <c r="Q288" s="13"/>
      <c r="S288" s="13"/>
      <c r="T288" s="13"/>
      <c r="U288" s="13"/>
      <c r="V288" s="13"/>
    </row>
    <row r="289" spans="4:22" x14ac:dyDescent="0.25">
      <c r="D289" s="13"/>
      <c r="F289" s="13"/>
      <c r="G289" s="13"/>
      <c r="J289" s="13"/>
      <c r="K289" s="195"/>
      <c r="L289" s="13"/>
      <c r="M289" s="13"/>
      <c r="N289" s="13"/>
      <c r="Q289" s="13"/>
      <c r="S289" s="13"/>
      <c r="T289" s="13"/>
      <c r="U289" s="13"/>
      <c r="V289" s="13"/>
    </row>
    <row r="290" spans="4:22" x14ac:dyDescent="0.25">
      <c r="D290" s="13"/>
      <c r="F290" s="13"/>
      <c r="G290" s="13"/>
      <c r="J290" s="13"/>
      <c r="K290" s="13"/>
      <c r="L290" s="13"/>
      <c r="M290" s="13"/>
      <c r="N290" s="13"/>
      <c r="Q290" s="13"/>
      <c r="S290" s="13"/>
      <c r="T290" s="13"/>
      <c r="U290" s="13"/>
      <c r="V290" s="13"/>
    </row>
    <row r="291" spans="4:22" x14ac:dyDescent="0.25">
      <c r="D291" s="13"/>
      <c r="F291" s="13"/>
      <c r="G291" s="13"/>
      <c r="J291" s="13"/>
      <c r="K291" s="13"/>
      <c r="L291" s="13"/>
      <c r="M291" s="13"/>
      <c r="N291" s="13"/>
      <c r="Q291" s="13"/>
      <c r="S291" s="13"/>
      <c r="T291" s="13"/>
      <c r="U291" s="13"/>
      <c r="V291" s="13"/>
    </row>
    <row r="292" spans="4:22" x14ac:dyDescent="0.25">
      <c r="D292" s="13"/>
      <c r="F292" s="13"/>
      <c r="G292" s="13"/>
      <c r="J292" s="13"/>
      <c r="K292" s="195"/>
      <c r="L292" s="13"/>
      <c r="M292" s="13"/>
      <c r="N292" s="13"/>
      <c r="Q292" s="13"/>
      <c r="S292" s="13"/>
      <c r="T292" s="13"/>
      <c r="U292" s="13"/>
      <c r="V292" s="13"/>
    </row>
    <row r="293" spans="4:22" x14ac:dyDescent="0.25">
      <c r="D293" s="13"/>
      <c r="F293" s="13"/>
      <c r="G293" s="13"/>
      <c r="J293" s="13"/>
      <c r="K293" s="13"/>
      <c r="L293" s="13"/>
      <c r="M293" s="13"/>
      <c r="N293" s="13"/>
      <c r="Q293" s="13"/>
      <c r="S293" s="13"/>
      <c r="T293" s="13"/>
      <c r="U293" s="13"/>
      <c r="V293" s="13"/>
    </row>
    <row r="294" spans="4:22" x14ac:dyDescent="0.25">
      <c r="D294" s="13"/>
      <c r="F294" s="13"/>
      <c r="G294" s="13"/>
      <c r="J294" s="13"/>
      <c r="K294" s="13"/>
      <c r="L294" s="13"/>
      <c r="M294" s="13"/>
      <c r="N294" s="13"/>
      <c r="Q294" s="13"/>
      <c r="S294" s="13"/>
      <c r="T294" s="13"/>
      <c r="U294" s="13"/>
      <c r="V294" s="13"/>
    </row>
    <row r="295" spans="4:22" x14ac:dyDescent="0.25">
      <c r="D295" s="13"/>
      <c r="F295" s="13"/>
      <c r="G295" s="13"/>
      <c r="J295" s="13"/>
      <c r="K295" s="13"/>
      <c r="L295" s="13"/>
      <c r="M295" s="13"/>
      <c r="N295" s="13"/>
      <c r="Q295" s="13"/>
      <c r="S295" s="13"/>
      <c r="T295" s="13"/>
      <c r="U295" s="13"/>
      <c r="V295" s="13"/>
    </row>
    <row r="296" spans="4:22" x14ac:dyDescent="0.25">
      <c r="S296" s="13"/>
      <c r="T296" s="13"/>
      <c r="U296" s="13"/>
      <c r="V296" s="13"/>
    </row>
    <row r="297" spans="4:22" x14ac:dyDescent="0.25">
      <c r="P297" s="195"/>
      <c r="S297" s="13"/>
      <c r="T297" s="13"/>
      <c r="U297" s="13"/>
      <c r="V297" s="13"/>
    </row>
    <row r="298" spans="4:22" x14ac:dyDescent="0.25">
      <c r="S298" s="13"/>
      <c r="T298" s="13"/>
      <c r="U298" s="13"/>
      <c r="V298" s="13"/>
    </row>
    <row r="299" spans="4:22" x14ac:dyDescent="0.25">
      <c r="S299" s="13"/>
      <c r="T299" s="13"/>
      <c r="U299" s="13"/>
      <c r="V299" s="13"/>
    </row>
    <row r="300" spans="4:22" x14ac:dyDescent="0.25">
      <c r="O300" s="196"/>
      <c r="S300" s="13"/>
      <c r="T300" s="13"/>
      <c r="U300" s="13"/>
      <c r="V300" s="13"/>
    </row>
    <row r="301" spans="4:22" x14ac:dyDescent="0.25">
      <c r="S301" s="13"/>
      <c r="T301" s="13"/>
      <c r="U301" s="13"/>
      <c r="V301" s="13"/>
    </row>
    <row r="302" spans="4:22" x14ac:dyDescent="0.25">
      <c r="S302" s="13"/>
      <c r="T302" s="13"/>
      <c r="U302" s="13"/>
      <c r="V302" s="13"/>
    </row>
  </sheetData>
  <autoFilter ref="A5:V281"/>
  <mergeCells count="24">
    <mergeCell ref="A226:R226"/>
    <mergeCell ref="A278:J278"/>
    <mergeCell ref="A279:J279"/>
    <mergeCell ref="Q5:Q6"/>
    <mergeCell ref="R5:R6"/>
    <mergeCell ref="A7:R7"/>
    <mergeCell ref="A223:J223"/>
    <mergeCell ref="A224:J224"/>
    <mergeCell ref="A1:R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P5"/>
  </mergeCells>
  <pageMargins left="0.98402777777777795" right="0.59027777777777801" top="0.78749999999999998" bottom="1.1812499999999999" header="0.511811023622047" footer="0.511811023622047"/>
  <pageSetup paperSize="9" scale="3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2"/>
  <sheetViews>
    <sheetView view="pageBreakPreview" topLeftCell="A14" zoomScale="80" zoomScaleNormal="100" zoomScalePageLayoutView="80" workbookViewId="0">
      <selection activeCell="J25" sqref="J25"/>
    </sheetView>
  </sheetViews>
  <sheetFormatPr defaultColWidth="8.85546875" defaultRowHeight="12.75" x14ac:dyDescent="0.25"/>
  <cols>
    <col min="1" max="1" width="4.85546875" style="13" customWidth="1"/>
    <col min="2" max="2" width="27.42578125" style="197" customWidth="1"/>
    <col min="3" max="4" width="23.42578125" style="197" customWidth="1"/>
    <col min="5" max="5" width="41.5703125" style="197" customWidth="1"/>
    <col min="6" max="6" width="9.5703125" style="15" customWidth="1"/>
    <col min="7" max="7" width="8.28515625" style="15" customWidth="1"/>
    <col min="8" max="8" width="15.28515625" style="15" customWidth="1"/>
    <col min="9" max="9" width="20.5703125" style="198" customWidth="1"/>
    <col min="10" max="10" width="16.5703125" style="199" customWidth="1"/>
    <col min="11" max="11" width="18.7109375" style="198" customWidth="1"/>
    <col min="12" max="12" width="20.5703125" style="198" customWidth="1"/>
    <col min="13" max="13" width="53.85546875" style="14" customWidth="1"/>
    <col min="14" max="14" width="25.28515625" style="15" customWidth="1"/>
    <col min="15" max="15" width="12.7109375" style="15" customWidth="1"/>
    <col min="16" max="16" width="27.28515625" style="197" customWidth="1"/>
    <col min="17" max="16384" width="8.85546875" style="19"/>
  </cols>
  <sheetData>
    <row r="1" spans="1:16" s="182" customFormat="1" ht="15.75" x14ac:dyDescent="0.25">
      <c r="A1" s="3" t="s">
        <v>379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02" customFormat="1" ht="147" x14ac:dyDescent="0.25">
      <c r="A2" s="23" t="s">
        <v>3</v>
      </c>
      <c r="B2" s="24" t="s">
        <v>380</v>
      </c>
      <c r="C2" s="25" t="s">
        <v>381</v>
      </c>
      <c r="D2" s="25" t="s">
        <v>6</v>
      </c>
      <c r="E2" s="23" t="s">
        <v>382</v>
      </c>
      <c r="F2" s="23" t="s">
        <v>10</v>
      </c>
      <c r="G2" s="23" t="s">
        <v>11</v>
      </c>
      <c r="H2" s="200" t="s">
        <v>12</v>
      </c>
      <c r="I2" s="200" t="s">
        <v>13</v>
      </c>
      <c r="J2" s="27" t="s">
        <v>14</v>
      </c>
      <c r="K2" s="200" t="s">
        <v>383</v>
      </c>
      <c r="L2" s="200" t="s">
        <v>16</v>
      </c>
      <c r="M2" s="200" t="s">
        <v>8</v>
      </c>
      <c r="N2" s="201" t="s">
        <v>384</v>
      </c>
      <c r="O2" s="26" t="s">
        <v>385</v>
      </c>
      <c r="P2" s="23" t="s">
        <v>19</v>
      </c>
    </row>
    <row r="3" spans="1:16" s="202" customFormat="1" x14ac:dyDescent="0.25">
      <c r="A3" s="23">
        <v>1</v>
      </c>
      <c r="B3" s="24">
        <v>2</v>
      </c>
      <c r="C3" s="25">
        <v>3</v>
      </c>
      <c r="D3" s="25">
        <v>4</v>
      </c>
      <c r="E3" s="23">
        <v>5</v>
      </c>
      <c r="F3" s="23">
        <v>6</v>
      </c>
      <c r="G3" s="23">
        <v>7</v>
      </c>
      <c r="H3" s="23">
        <v>8</v>
      </c>
      <c r="I3" s="24">
        <v>9</v>
      </c>
      <c r="J3" s="25">
        <v>10</v>
      </c>
      <c r="K3" s="23">
        <v>11</v>
      </c>
      <c r="L3" s="23">
        <v>12</v>
      </c>
      <c r="M3" s="23">
        <v>13</v>
      </c>
      <c r="N3" s="23">
        <v>14</v>
      </c>
      <c r="O3" s="24">
        <v>15</v>
      </c>
      <c r="P3" s="25">
        <v>16</v>
      </c>
    </row>
    <row r="4" spans="1:16" s="203" customFormat="1" ht="66" customHeight="1" x14ac:dyDescent="0.25">
      <c r="A4" s="2" t="s">
        <v>386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41" customFormat="1" x14ac:dyDescent="0.25">
      <c r="A5" s="33" t="s">
        <v>387</v>
      </c>
      <c r="B5" s="34"/>
      <c r="C5" s="34"/>
      <c r="D5" s="34"/>
      <c r="E5" s="34"/>
      <c r="F5" s="36"/>
      <c r="G5" s="36"/>
      <c r="H5" s="36"/>
      <c r="I5" s="204"/>
      <c r="J5" s="38"/>
      <c r="K5" s="204"/>
      <c r="L5" s="204"/>
      <c r="M5" s="205"/>
      <c r="N5" s="36"/>
      <c r="O5" s="36"/>
      <c r="P5" s="206"/>
    </row>
    <row r="6" spans="1:16" s="134" customFormat="1" x14ac:dyDescent="0.25">
      <c r="A6" s="42"/>
      <c r="B6" s="43" t="s">
        <v>59</v>
      </c>
      <c r="C6" s="43"/>
      <c r="D6" s="43"/>
      <c r="E6" s="43"/>
      <c r="F6" s="45"/>
      <c r="G6" s="45"/>
      <c r="H6" s="45"/>
      <c r="I6" s="207"/>
      <c r="J6" s="47"/>
      <c r="K6" s="207"/>
      <c r="L6" s="207"/>
      <c r="M6" s="208"/>
      <c r="N6" s="45"/>
      <c r="O6" s="45"/>
      <c r="P6" s="209"/>
    </row>
    <row r="7" spans="1:16" s="148" customFormat="1" ht="53.25" customHeight="1" x14ac:dyDescent="0.25">
      <c r="A7" s="210">
        <v>1</v>
      </c>
      <c r="B7" s="211" t="s">
        <v>25</v>
      </c>
      <c r="C7" s="211" t="s">
        <v>388</v>
      </c>
      <c r="D7" s="212" t="s">
        <v>389</v>
      </c>
      <c r="E7" s="211" t="s">
        <v>390</v>
      </c>
      <c r="F7" s="210" t="s">
        <v>30</v>
      </c>
      <c r="G7" s="210">
        <v>1</v>
      </c>
      <c r="H7" s="213">
        <v>4731284.1399999997</v>
      </c>
      <c r="I7" s="214">
        <f>H7*G7</f>
        <v>4731284.1399999997</v>
      </c>
      <c r="J7" s="144">
        <v>0.2</v>
      </c>
      <c r="K7" s="215">
        <f>ROUND(I7*0.2,2)</f>
        <v>946256.83</v>
      </c>
      <c r="L7" s="216">
        <f>I7+K7</f>
        <v>5677540.9699999997</v>
      </c>
      <c r="M7" s="73" t="s">
        <v>46</v>
      </c>
      <c r="N7" s="210" t="s">
        <v>391</v>
      </c>
      <c r="O7" s="61" t="s">
        <v>32</v>
      </c>
      <c r="P7" s="217" t="s">
        <v>392</v>
      </c>
    </row>
    <row r="8" spans="1:16" s="41" customFormat="1" x14ac:dyDescent="0.25">
      <c r="A8" s="33" t="s">
        <v>58</v>
      </c>
      <c r="B8" s="34"/>
      <c r="C8" s="34"/>
      <c r="D8" s="34"/>
      <c r="E8" s="34"/>
      <c r="F8" s="36"/>
      <c r="G8" s="36"/>
      <c r="H8" s="218"/>
      <c r="I8" s="218"/>
      <c r="J8" s="219"/>
      <c r="K8" s="220"/>
      <c r="L8" s="221"/>
      <c r="M8" s="35"/>
      <c r="N8" s="36"/>
      <c r="O8" s="36"/>
      <c r="P8" s="206"/>
    </row>
    <row r="9" spans="1:16" s="134" customFormat="1" x14ac:dyDescent="0.25">
      <c r="A9" s="42"/>
      <c r="B9" s="43" t="s">
        <v>59</v>
      </c>
      <c r="C9" s="43"/>
      <c r="D9" s="43"/>
      <c r="E9" s="43"/>
      <c r="F9" s="45"/>
      <c r="G9" s="45"/>
      <c r="H9" s="222"/>
      <c r="I9" s="222"/>
      <c r="J9" s="223"/>
      <c r="K9" s="224"/>
      <c r="L9" s="225"/>
      <c r="M9" s="226"/>
      <c r="N9" s="45"/>
      <c r="O9" s="45"/>
      <c r="P9" s="209"/>
    </row>
    <row r="10" spans="1:16" s="148" customFormat="1" ht="38.25" x14ac:dyDescent="0.25">
      <c r="A10" s="210">
        <f>A7+1</f>
        <v>2</v>
      </c>
      <c r="B10" s="211" t="s">
        <v>25</v>
      </c>
      <c r="C10" s="173" t="s">
        <v>393</v>
      </c>
      <c r="D10" s="212" t="s">
        <v>389</v>
      </c>
      <c r="E10" s="211" t="s">
        <v>394</v>
      </c>
      <c r="F10" s="210" t="s">
        <v>30</v>
      </c>
      <c r="G10" s="210">
        <v>2</v>
      </c>
      <c r="H10" s="213">
        <v>110004</v>
      </c>
      <c r="I10" s="214">
        <f>H10*G10</f>
        <v>220008</v>
      </c>
      <c r="J10" s="144" t="s">
        <v>395</v>
      </c>
      <c r="K10" s="213" t="s">
        <v>25</v>
      </c>
      <c r="L10" s="227">
        <f>I10</f>
        <v>220008</v>
      </c>
      <c r="M10" s="53" t="s">
        <v>62</v>
      </c>
      <c r="N10" s="210" t="s">
        <v>396</v>
      </c>
      <c r="O10" s="61" t="s">
        <v>32</v>
      </c>
      <c r="P10" s="217"/>
    </row>
    <row r="11" spans="1:16" s="148" customFormat="1" ht="39" customHeight="1" x14ac:dyDescent="0.25">
      <c r="A11" s="210">
        <f>A10+1</f>
        <v>3</v>
      </c>
      <c r="B11" s="211" t="s">
        <v>25</v>
      </c>
      <c r="C11" s="173" t="s">
        <v>397</v>
      </c>
      <c r="D11" s="212" t="s">
        <v>389</v>
      </c>
      <c r="E11" s="211" t="s">
        <v>398</v>
      </c>
      <c r="F11" s="210" t="s">
        <v>30</v>
      </c>
      <c r="G11" s="210">
        <v>1</v>
      </c>
      <c r="H11" s="213">
        <v>175053</v>
      </c>
      <c r="I11" s="214">
        <f>H11*G11</f>
        <v>175053</v>
      </c>
      <c r="J11" s="144" t="s">
        <v>395</v>
      </c>
      <c r="K11" s="213" t="s">
        <v>25</v>
      </c>
      <c r="L11" s="227">
        <f>I11</f>
        <v>175053</v>
      </c>
      <c r="M11" s="53" t="s">
        <v>62</v>
      </c>
      <c r="N11" s="210" t="s">
        <v>399</v>
      </c>
      <c r="O11" s="61" t="s">
        <v>32</v>
      </c>
      <c r="P11" s="217"/>
    </row>
    <row r="12" spans="1:16" s="148" customFormat="1" ht="55.5" customHeight="1" x14ac:dyDescent="0.25">
      <c r="A12" s="210">
        <f>A11+1</f>
        <v>4</v>
      </c>
      <c r="B12" s="211" t="s">
        <v>25</v>
      </c>
      <c r="C12" s="173" t="s">
        <v>397</v>
      </c>
      <c r="D12" s="212" t="s">
        <v>389</v>
      </c>
      <c r="E12" s="211" t="s">
        <v>400</v>
      </c>
      <c r="F12" s="210" t="s">
        <v>30</v>
      </c>
      <c r="G12" s="210">
        <v>1</v>
      </c>
      <c r="H12" s="213">
        <v>19439</v>
      </c>
      <c r="I12" s="214">
        <f>H12*G12</f>
        <v>19439</v>
      </c>
      <c r="J12" s="144" t="s">
        <v>395</v>
      </c>
      <c r="K12" s="213" t="s">
        <v>25</v>
      </c>
      <c r="L12" s="227">
        <f>I12</f>
        <v>19439</v>
      </c>
      <c r="M12" s="53" t="s">
        <v>62</v>
      </c>
      <c r="N12" s="210" t="s">
        <v>401</v>
      </c>
      <c r="O12" s="61" t="s">
        <v>32</v>
      </c>
      <c r="P12" s="217"/>
    </row>
    <row r="13" spans="1:16" s="148" customFormat="1" ht="38.25" x14ac:dyDescent="0.25">
      <c r="A13" s="210">
        <f>A12+1</f>
        <v>5</v>
      </c>
      <c r="B13" s="211" t="s">
        <v>25</v>
      </c>
      <c r="C13" s="211" t="s">
        <v>71</v>
      </c>
      <c r="D13" s="212" t="s">
        <v>389</v>
      </c>
      <c r="E13" s="211" t="s">
        <v>402</v>
      </c>
      <c r="F13" s="210" t="s">
        <v>30</v>
      </c>
      <c r="G13" s="210">
        <v>4</v>
      </c>
      <c r="H13" s="213">
        <v>115833</v>
      </c>
      <c r="I13" s="214">
        <f>H13*G13</f>
        <v>463332</v>
      </c>
      <c r="J13" s="144" t="s">
        <v>395</v>
      </c>
      <c r="K13" s="213" t="s">
        <v>25</v>
      </c>
      <c r="L13" s="227">
        <f>I13</f>
        <v>463332</v>
      </c>
      <c r="M13" s="53" t="s">
        <v>62</v>
      </c>
      <c r="N13" s="210" t="s">
        <v>403</v>
      </c>
      <c r="O13" s="61" t="s">
        <v>32</v>
      </c>
      <c r="P13" s="211" t="s">
        <v>404</v>
      </c>
    </row>
    <row r="14" spans="1:16" s="148" customFormat="1" ht="38.25" x14ac:dyDescent="0.25">
      <c r="A14" s="210">
        <f>A13+1</f>
        <v>6</v>
      </c>
      <c r="B14" s="211" t="s">
        <v>25</v>
      </c>
      <c r="C14" s="173" t="s">
        <v>66</v>
      </c>
      <c r="D14" s="212" t="s">
        <v>389</v>
      </c>
      <c r="E14" s="211" t="s">
        <v>67</v>
      </c>
      <c r="F14" s="210" t="s">
        <v>30</v>
      </c>
      <c r="G14" s="210">
        <v>202</v>
      </c>
      <c r="H14" s="213">
        <v>58200</v>
      </c>
      <c r="I14" s="214">
        <f>H14*G14</f>
        <v>11756400</v>
      </c>
      <c r="J14" s="144" t="s">
        <v>395</v>
      </c>
      <c r="K14" s="213" t="s">
        <v>25</v>
      </c>
      <c r="L14" s="227">
        <f>I14</f>
        <v>11756400</v>
      </c>
      <c r="M14" s="53" t="s">
        <v>405</v>
      </c>
      <c r="N14" s="210" t="s">
        <v>406</v>
      </c>
      <c r="O14" s="61" t="s">
        <v>32</v>
      </c>
      <c r="P14" s="211" t="s">
        <v>68</v>
      </c>
    </row>
    <row r="15" spans="1:16" s="134" customFormat="1" x14ac:dyDescent="0.25">
      <c r="A15" s="42"/>
      <c r="B15" s="43" t="s">
        <v>407</v>
      </c>
      <c r="C15" s="43"/>
      <c r="D15" s="43"/>
      <c r="E15" s="43"/>
      <c r="F15" s="45"/>
      <c r="G15" s="45"/>
      <c r="H15" s="228"/>
      <c r="I15" s="229"/>
      <c r="J15" s="230"/>
      <c r="K15" s="229"/>
      <c r="L15" s="229"/>
      <c r="M15" s="44"/>
      <c r="N15" s="45"/>
      <c r="O15" s="45"/>
      <c r="P15" s="209"/>
    </row>
    <row r="16" spans="1:16" s="148" customFormat="1" ht="38.25" x14ac:dyDescent="0.25">
      <c r="A16" s="210">
        <f>A14+1</f>
        <v>7</v>
      </c>
      <c r="B16" s="211" t="s">
        <v>25</v>
      </c>
      <c r="C16" s="173" t="s">
        <v>69</v>
      </c>
      <c r="D16" s="212" t="s">
        <v>389</v>
      </c>
      <c r="E16" s="211" t="s">
        <v>408</v>
      </c>
      <c r="F16" s="210" t="s">
        <v>30</v>
      </c>
      <c r="G16" s="210">
        <v>1</v>
      </c>
      <c r="H16" s="213">
        <v>150691</v>
      </c>
      <c r="I16" s="214">
        <f>H16*G16</f>
        <v>150691</v>
      </c>
      <c r="J16" s="144" t="s">
        <v>395</v>
      </c>
      <c r="K16" s="213" t="s">
        <v>25</v>
      </c>
      <c r="L16" s="227">
        <f>I16</f>
        <v>150691</v>
      </c>
      <c r="M16" s="53" t="s">
        <v>62</v>
      </c>
      <c r="N16" s="210" t="s">
        <v>409</v>
      </c>
      <c r="O16" s="61" t="s">
        <v>32</v>
      </c>
      <c r="P16" s="217"/>
    </row>
    <row r="17" spans="1:16" s="41" customFormat="1" x14ac:dyDescent="0.25">
      <c r="A17" s="33" t="s">
        <v>410</v>
      </c>
      <c r="B17" s="34"/>
      <c r="C17" s="34"/>
      <c r="D17" s="34"/>
      <c r="E17" s="34"/>
      <c r="F17" s="36"/>
      <c r="G17" s="36"/>
      <c r="H17" s="231"/>
      <c r="I17" s="221"/>
      <c r="J17" s="232"/>
      <c r="K17" s="221"/>
      <c r="L17" s="221"/>
      <c r="M17" s="35"/>
      <c r="N17" s="36"/>
      <c r="O17" s="36"/>
      <c r="P17" s="206"/>
    </row>
    <row r="18" spans="1:16" s="134" customFormat="1" x14ac:dyDescent="0.25">
      <c r="A18" s="49"/>
      <c r="B18" s="233" t="s">
        <v>59</v>
      </c>
      <c r="C18" s="43"/>
      <c r="D18" s="43"/>
      <c r="E18" s="43"/>
      <c r="F18" s="45"/>
      <c r="G18" s="45"/>
      <c r="H18" s="228"/>
      <c r="I18" s="229"/>
      <c r="J18" s="230"/>
      <c r="K18" s="229"/>
      <c r="L18" s="229"/>
      <c r="M18" s="44"/>
      <c r="N18" s="45"/>
      <c r="O18" s="45"/>
      <c r="P18" s="209"/>
    </row>
    <row r="19" spans="1:16" s="148" customFormat="1" ht="42.75" customHeight="1" x14ac:dyDescent="0.25">
      <c r="A19" s="210">
        <f>A16+1</f>
        <v>8</v>
      </c>
      <c r="B19" s="211" t="s">
        <v>25</v>
      </c>
      <c r="C19" s="211" t="s">
        <v>310</v>
      </c>
      <c r="D19" s="212" t="s">
        <v>389</v>
      </c>
      <c r="E19" s="211" t="s">
        <v>313</v>
      </c>
      <c r="F19" s="210" t="s">
        <v>30</v>
      </c>
      <c r="G19" s="210">
        <v>1</v>
      </c>
      <c r="H19" s="213">
        <v>6017116</v>
      </c>
      <c r="I19" s="214">
        <f>H19*G19</f>
        <v>6017116</v>
      </c>
      <c r="J19" s="144">
        <v>0.2</v>
      </c>
      <c r="K19" s="215">
        <f>ROUND(I19*0.2,2)</f>
        <v>1203423.2</v>
      </c>
      <c r="L19" s="216">
        <f>I19+K19</f>
        <v>7220539.2000000002</v>
      </c>
      <c r="M19" s="73" t="s">
        <v>46</v>
      </c>
      <c r="N19" s="210" t="s">
        <v>25</v>
      </c>
      <c r="O19" s="61" t="s">
        <v>32</v>
      </c>
      <c r="P19" s="211"/>
    </row>
    <row r="20" spans="1:16" s="41" customFormat="1" x14ac:dyDescent="0.25">
      <c r="A20" s="33" t="s">
        <v>299</v>
      </c>
      <c r="B20" s="34"/>
      <c r="C20" s="34"/>
      <c r="D20" s="34"/>
      <c r="E20" s="34"/>
      <c r="F20" s="36"/>
      <c r="G20" s="36"/>
      <c r="H20" s="231"/>
      <c r="I20" s="221"/>
      <c r="J20" s="232"/>
      <c r="K20" s="221"/>
      <c r="L20" s="221"/>
      <c r="M20" s="35"/>
      <c r="N20" s="36"/>
      <c r="O20" s="36"/>
      <c r="P20" s="206"/>
    </row>
    <row r="21" spans="1:16" s="134" customFormat="1" x14ac:dyDescent="0.25">
      <c r="A21" s="49"/>
      <c r="B21" s="233" t="s">
        <v>59</v>
      </c>
      <c r="C21" s="43"/>
      <c r="D21" s="43"/>
      <c r="E21" s="43"/>
      <c r="F21" s="45"/>
      <c r="G21" s="45"/>
      <c r="H21" s="228"/>
      <c r="I21" s="229"/>
      <c r="J21" s="230"/>
      <c r="K21" s="229"/>
      <c r="L21" s="229"/>
      <c r="M21" s="44"/>
      <c r="N21" s="45"/>
      <c r="O21" s="45"/>
      <c r="P21" s="209"/>
    </row>
    <row r="22" spans="1:16" s="148" customFormat="1" ht="58.5" customHeight="1" x14ac:dyDescent="0.25">
      <c r="A22" s="210">
        <f>A19+1</f>
        <v>9</v>
      </c>
      <c r="B22" s="211" t="s">
        <v>25</v>
      </c>
      <c r="C22" s="211" t="s">
        <v>411</v>
      </c>
      <c r="D22" s="212" t="s">
        <v>389</v>
      </c>
      <c r="E22" s="211" t="s">
        <v>412</v>
      </c>
      <c r="F22" s="210" t="s">
        <v>30</v>
      </c>
      <c r="G22" s="210">
        <v>1</v>
      </c>
      <c r="H22" s="213">
        <v>8479147.3300000001</v>
      </c>
      <c r="I22" s="214">
        <f>H22*G22</f>
        <v>8479147.3300000001</v>
      </c>
      <c r="J22" s="144">
        <v>0.2</v>
      </c>
      <c r="K22" s="215">
        <f>ROUND(I22*0.2,2)</f>
        <v>1695829.47</v>
      </c>
      <c r="L22" s="216">
        <f>I22+K22</f>
        <v>10174976.800000001</v>
      </c>
      <c r="M22" s="73" t="s">
        <v>46</v>
      </c>
      <c r="N22" s="210" t="s">
        <v>25</v>
      </c>
      <c r="O22" s="61" t="s">
        <v>32</v>
      </c>
      <c r="P22" s="211"/>
    </row>
    <row r="23" spans="1:16" s="41" customFormat="1" x14ac:dyDescent="0.25">
      <c r="A23" s="33" t="s">
        <v>186</v>
      </c>
      <c r="B23" s="34"/>
      <c r="C23" s="34"/>
      <c r="D23" s="34"/>
      <c r="E23" s="34"/>
      <c r="F23" s="36"/>
      <c r="G23" s="36"/>
      <c r="H23" s="231"/>
      <c r="I23" s="221"/>
      <c r="J23" s="232"/>
      <c r="K23" s="221"/>
      <c r="L23" s="221"/>
      <c r="M23" s="35"/>
      <c r="N23" s="36"/>
      <c r="O23" s="36"/>
      <c r="P23" s="206"/>
    </row>
    <row r="24" spans="1:16" s="134" customFormat="1" x14ac:dyDescent="0.25">
      <c r="A24" s="49"/>
      <c r="B24" s="233" t="s">
        <v>413</v>
      </c>
      <c r="C24" s="43"/>
      <c r="D24" s="43"/>
      <c r="E24" s="43"/>
      <c r="F24" s="45"/>
      <c r="G24" s="45"/>
      <c r="H24" s="228"/>
      <c r="I24" s="229"/>
      <c r="J24" s="230"/>
      <c r="K24" s="229"/>
      <c r="L24" s="229"/>
      <c r="M24" s="44"/>
      <c r="N24" s="45"/>
      <c r="O24" s="45"/>
      <c r="P24" s="209"/>
    </row>
    <row r="25" spans="1:16" s="148" customFormat="1" ht="38.25" x14ac:dyDescent="0.25">
      <c r="A25" s="210">
        <f>A22+1</f>
        <v>10</v>
      </c>
      <c r="B25" s="211" t="s">
        <v>414</v>
      </c>
      <c r="C25" s="173" t="s">
        <v>188</v>
      </c>
      <c r="D25" s="212" t="s">
        <v>389</v>
      </c>
      <c r="E25" s="211" t="s">
        <v>415</v>
      </c>
      <c r="F25" s="210" t="s">
        <v>30</v>
      </c>
      <c r="G25" s="210">
        <v>202</v>
      </c>
      <c r="H25" s="213">
        <v>16594</v>
      </c>
      <c r="I25" s="214">
        <f>H25*G25</f>
        <v>3351988</v>
      </c>
      <c r="J25" s="144" t="s">
        <v>395</v>
      </c>
      <c r="K25" s="213" t="s">
        <v>25</v>
      </c>
      <c r="L25" s="227">
        <f>I25</f>
        <v>3351988</v>
      </c>
      <c r="M25" s="53" t="s">
        <v>405</v>
      </c>
      <c r="N25" s="210" t="s">
        <v>416</v>
      </c>
      <c r="O25" s="61" t="s">
        <v>236</v>
      </c>
      <c r="P25" s="217"/>
    </row>
    <row r="26" spans="1:16" s="41" customFormat="1" x14ac:dyDescent="0.25">
      <c r="A26" s="33" t="s">
        <v>417</v>
      </c>
      <c r="B26" s="34"/>
      <c r="C26" s="34"/>
      <c r="D26" s="34"/>
      <c r="E26" s="34"/>
      <c r="F26" s="36"/>
      <c r="G26" s="36"/>
      <c r="H26" s="231"/>
      <c r="I26" s="221"/>
      <c r="J26" s="232"/>
      <c r="K26" s="221"/>
      <c r="L26" s="221"/>
      <c r="M26" s="35"/>
      <c r="N26" s="36"/>
      <c r="O26" s="36"/>
      <c r="P26" s="206"/>
    </row>
    <row r="27" spans="1:16" s="134" customFormat="1" x14ac:dyDescent="0.25">
      <c r="A27" s="49"/>
      <c r="B27" s="233" t="s">
        <v>200</v>
      </c>
      <c r="C27" s="43"/>
      <c r="D27" s="43"/>
      <c r="E27" s="43"/>
      <c r="F27" s="45"/>
      <c r="G27" s="45"/>
      <c r="H27" s="228"/>
      <c r="I27" s="229"/>
      <c r="J27" s="230"/>
      <c r="K27" s="229"/>
      <c r="L27" s="229"/>
      <c r="M27" s="44"/>
      <c r="N27" s="45"/>
      <c r="O27" s="45"/>
      <c r="P27" s="209"/>
    </row>
    <row r="28" spans="1:16" s="148" customFormat="1" ht="69.75" customHeight="1" x14ac:dyDescent="0.25">
      <c r="A28" s="210">
        <f>A25+1</f>
        <v>11</v>
      </c>
      <c r="B28" s="211" t="s">
        <v>418</v>
      </c>
      <c r="C28" s="211" t="s">
        <v>419</v>
      </c>
      <c r="D28" s="212" t="s">
        <v>389</v>
      </c>
      <c r="E28" s="211" t="s">
        <v>420</v>
      </c>
      <c r="F28" s="210" t="s">
        <v>30</v>
      </c>
      <c r="G28" s="210">
        <v>1</v>
      </c>
      <c r="H28" s="213">
        <v>24750</v>
      </c>
      <c r="I28" s="214">
        <f>H28*G28</f>
        <v>24750</v>
      </c>
      <c r="J28" s="144" t="s">
        <v>395</v>
      </c>
      <c r="K28" s="213" t="s">
        <v>25</v>
      </c>
      <c r="L28" s="227">
        <f>I28</f>
        <v>24750</v>
      </c>
      <c r="M28" s="53" t="s">
        <v>421</v>
      </c>
      <c r="N28" s="210" t="s">
        <v>422</v>
      </c>
      <c r="O28" s="61" t="s">
        <v>423</v>
      </c>
      <c r="P28" s="211"/>
    </row>
    <row r="29" spans="1:16" s="41" customFormat="1" x14ac:dyDescent="0.25">
      <c r="A29" s="33" t="s">
        <v>74</v>
      </c>
      <c r="B29" s="34"/>
      <c r="C29" s="34"/>
      <c r="D29" s="34"/>
      <c r="E29" s="34"/>
      <c r="F29" s="36"/>
      <c r="G29" s="36"/>
      <c r="H29" s="231"/>
      <c r="I29" s="221"/>
      <c r="J29" s="232"/>
      <c r="K29" s="221"/>
      <c r="L29" s="221"/>
      <c r="M29" s="35"/>
      <c r="N29" s="36"/>
      <c r="O29" s="36"/>
      <c r="P29" s="206"/>
    </row>
    <row r="30" spans="1:16" s="134" customFormat="1" x14ac:dyDescent="0.25">
      <c r="A30" s="49"/>
      <c r="B30" s="233" t="s">
        <v>200</v>
      </c>
      <c r="C30" s="43"/>
      <c r="D30" s="43"/>
      <c r="E30" s="43"/>
      <c r="F30" s="45"/>
      <c r="G30" s="45"/>
      <c r="H30" s="228"/>
      <c r="I30" s="229"/>
      <c r="J30" s="230"/>
      <c r="K30" s="229"/>
      <c r="L30" s="229"/>
      <c r="M30" s="44"/>
      <c r="N30" s="45"/>
      <c r="O30" s="45"/>
      <c r="P30" s="209"/>
    </row>
    <row r="31" spans="1:16" s="148" customFormat="1" ht="153" customHeight="1" x14ac:dyDescent="0.25">
      <c r="A31" s="210">
        <f>A28+1</f>
        <v>12</v>
      </c>
      <c r="B31" s="211" t="s">
        <v>424</v>
      </c>
      <c r="C31" s="211" t="s">
        <v>76</v>
      </c>
      <c r="D31" s="212" t="s">
        <v>389</v>
      </c>
      <c r="E31" s="211" t="s">
        <v>425</v>
      </c>
      <c r="F31" s="210" t="s">
        <v>30</v>
      </c>
      <c r="G31" s="210">
        <v>76</v>
      </c>
      <c r="H31" s="213">
        <v>54500</v>
      </c>
      <c r="I31" s="214">
        <f>H31*G31</f>
        <v>4142000</v>
      </c>
      <c r="J31" s="144" t="s">
        <v>395</v>
      </c>
      <c r="K31" s="213" t="s">
        <v>25</v>
      </c>
      <c r="L31" s="227">
        <f>I31</f>
        <v>4142000</v>
      </c>
      <c r="M31" s="53" t="s">
        <v>405</v>
      </c>
      <c r="N31" s="210" t="s">
        <v>426</v>
      </c>
      <c r="O31" s="61" t="s">
        <v>423</v>
      </c>
      <c r="P31" s="211" t="s">
        <v>427</v>
      </c>
    </row>
    <row r="32" spans="1:16" s="148" customFormat="1" ht="150.75" customHeight="1" x14ac:dyDescent="0.25">
      <c r="A32" s="210">
        <f>A31+1</f>
        <v>13</v>
      </c>
      <c r="B32" s="211" t="s">
        <v>428</v>
      </c>
      <c r="C32" s="211" t="s">
        <v>76</v>
      </c>
      <c r="D32" s="212" t="s">
        <v>389</v>
      </c>
      <c r="E32" s="211" t="s">
        <v>429</v>
      </c>
      <c r="F32" s="210" t="s">
        <v>30</v>
      </c>
      <c r="G32" s="210">
        <v>35</v>
      </c>
      <c r="H32" s="213">
        <v>54500</v>
      </c>
      <c r="I32" s="214">
        <f>H32*G32</f>
        <v>1907500</v>
      </c>
      <c r="J32" s="144" t="s">
        <v>395</v>
      </c>
      <c r="K32" s="213" t="s">
        <v>25</v>
      </c>
      <c r="L32" s="227">
        <f>I32</f>
        <v>1907500</v>
      </c>
      <c r="M32" s="53" t="s">
        <v>405</v>
      </c>
      <c r="N32" s="210" t="s">
        <v>426</v>
      </c>
      <c r="O32" s="61" t="s">
        <v>423</v>
      </c>
      <c r="P32" s="211" t="s">
        <v>430</v>
      </c>
    </row>
    <row r="33" spans="1:16" s="148" customFormat="1" ht="123" customHeight="1" x14ac:dyDescent="0.25">
      <c r="A33" s="210">
        <f>A32+1</f>
        <v>14</v>
      </c>
      <c r="B33" s="211" t="s">
        <v>431</v>
      </c>
      <c r="C33" s="211" t="s">
        <v>76</v>
      </c>
      <c r="D33" s="212" t="s">
        <v>389</v>
      </c>
      <c r="E33" s="211" t="s">
        <v>432</v>
      </c>
      <c r="F33" s="210" t="s">
        <v>30</v>
      </c>
      <c r="G33" s="210">
        <v>66</v>
      </c>
      <c r="H33" s="213">
        <v>34500</v>
      </c>
      <c r="I33" s="214">
        <f>H33*G33</f>
        <v>2277000</v>
      </c>
      <c r="J33" s="144" t="s">
        <v>395</v>
      </c>
      <c r="K33" s="213" t="s">
        <v>25</v>
      </c>
      <c r="L33" s="227">
        <f>I33</f>
        <v>2277000</v>
      </c>
      <c r="M33" s="53" t="s">
        <v>405</v>
      </c>
      <c r="N33" s="210" t="s">
        <v>426</v>
      </c>
      <c r="O33" s="61" t="s">
        <v>423</v>
      </c>
      <c r="P33" s="211" t="s">
        <v>433</v>
      </c>
    </row>
    <row r="34" spans="1:16" s="134" customFormat="1" x14ac:dyDescent="0.25">
      <c r="A34" s="49"/>
      <c r="B34" s="233" t="s">
        <v>50</v>
      </c>
      <c r="C34" s="43"/>
      <c r="D34" s="43"/>
      <c r="E34" s="43"/>
      <c r="F34" s="45"/>
      <c r="G34" s="45"/>
      <c r="H34" s="228"/>
      <c r="I34" s="229"/>
      <c r="J34" s="230"/>
      <c r="K34" s="229"/>
      <c r="L34" s="229"/>
      <c r="M34" s="44"/>
      <c r="N34" s="45"/>
      <c r="O34" s="45"/>
      <c r="P34" s="209"/>
    </row>
    <row r="35" spans="1:16" s="75" customFormat="1" ht="74.25" customHeight="1" x14ac:dyDescent="0.25">
      <c r="A35" s="55">
        <f>A33+1</f>
        <v>15</v>
      </c>
      <c r="B35" s="72" t="s">
        <v>25</v>
      </c>
      <c r="C35" s="72" t="s">
        <v>76</v>
      </c>
      <c r="D35" s="212" t="s">
        <v>389</v>
      </c>
      <c r="E35" s="72" t="s">
        <v>434</v>
      </c>
      <c r="F35" s="55" t="s">
        <v>30</v>
      </c>
      <c r="G35" s="55">
        <v>4</v>
      </c>
      <c r="H35" s="234">
        <v>17325</v>
      </c>
      <c r="I35" s="215">
        <f>H35*G35</f>
        <v>69300</v>
      </c>
      <c r="J35" s="59">
        <v>0.2</v>
      </c>
      <c r="K35" s="215">
        <f>ROUND(I35*0.2,2)</f>
        <v>13860</v>
      </c>
      <c r="L35" s="216">
        <f>I35+K35</f>
        <v>83160</v>
      </c>
      <c r="M35" s="73" t="s">
        <v>46</v>
      </c>
      <c r="N35" s="55" t="s">
        <v>25</v>
      </c>
      <c r="O35" s="61" t="s">
        <v>32</v>
      </c>
      <c r="P35" s="72" t="s">
        <v>435</v>
      </c>
    </row>
    <row r="36" spans="1:16" s="75" customFormat="1" ht="70.5" customHeight="1" x14ac:dyDescent="0.25">
      <c r="A36" s="55">
        <f>A35+1</f>
        <v>16</v>
      </c>
      <c r="B36" s="72" t="s">
        <v>25</v>
      </c>
      <c r="C36" s="72" t="s">
        <v>76</v>
      </c>
      <c r="D36" s="212" t="s">
        <v>389</v>
      </c>
      <c r="E36" s="72" t="s">
        <v>434</v>
      </c>
      <c r="F36" s="55" t="s">
        <v>30</v>
      </c>
      <c r="G36" s="55">
        <v>1</v>
      </c>
      <c r="H36" s="234">
        <v>17325</v>
      </c>
      <c r="I36" s="215">
        <f>H36*G36</f>
        <v>17325</v>
      </c>
      <c r="J36" s="59">
        <v>0.2</v>
      </c>
      <c r="K36" s="215">
        <f>ROUND(I36*0.2,2)</f>
        <v>3465</v>
      </c>
      <c r="L36" s="216">
        <f>I36+K36</f>
        <v>20790</v>
      </c>
      <c r="M36" s="73" t="s">
        <v>46</v>
      </c>
      <c r="N36" s="55" t="s">
        <v>25</v>
      </c>
      <c r="O36" s="61" t="s">
        <v>32</v>
      </c>
      <c r="P36" s="72" t="s">
        <v>436</v>
      </c>
    </row>
    <row r="37" spans="1:16" s="134" customFormat="1" x14ac:dyDescent="0.25">
      <c r="A37" s="49"/>
      <c r="B37" s="233" t="s">
        <v>135</v>
      </c>
      <c r="C37" s="43"/>
      <c r="D37" s="43"/>
      <c r="E37" s="43"/>
      <c r="F37" s="45"/>
      <c r="G37" s="45"/>
      <c r="H37" s="228"/>
      <c r="I37" s="229"/>
      <c r="J37" s="230"/>
      <c r="K37" s="229"/>
      <c r="L37" s="229"/>
      <c r="M37" s="44"/>
      <c r="N37" s="45"/>
      <c r="O37" s="45"/>
      <c r="P37" s="209"/>
    </row>
    <row r="38" spans="1:16" s="75" customFormat="1" ht="61.5" customHeight="1" x14ac:dyDescent="0.25">
      <c r="A38" s="55">
        <f>A36+1</f>
        <v>17</v>
      </c>
      <c r="B38" s="72" t="s">
        <v>25</v>
      </c>
      <c r="C38" s="72" t="s">
        <v>76</v>
      </c>
      <c r="D38" s="212" t="s">
        <v>389</v>
      </c>
      <c r="E38" s="72" t="s">
        <v>437</v>
      </c>
      <c r="F38" s="55" t="s">
        <v>30</v>
      </c>
      <c r="G38" s="55">
        <v>2</v>
      </c>
      <c r="H38" s="234">
        <v>34650</v>
      </c>
      <c r="I38" s="215">
        <f>H38*G38</f>
        <v>69300</v>
      </c>
      <c r="J38" s="59">
        <v>0.2</v>
      </c>
      <c r="K38" s="215">
        <f>ROUND(I38*0.2,2)</f>
        <v>13860</v>
      </c>
      <c r="L38" s="216">
        <f>I38+K38</f>
        <v>83160</v>
      </c>
      <c r="M38" s="73" t="s">
        <v>46</v>
      </c>
      <c r="N38" s="55" t="s">
        <v>25</v>
      </c>
      <c r="O38" s="61" t="s">
        <v>57</v>
      </c>
      <c r="P38" s="72" t="s">
        <v>438</v>
      </c>
    </row>
    <row r="39" spans="1:16" s="134" customFormat="1" x14ac:dyDescent="0.25">
      <c r="A39" s="49"/>
      <c r="B39" s="233" t="s">
        <v>439</v>
      </c>
      <c r="C39" s="43"/>
      <c r="D39" s="43"/>
      <c r="E39" s="43"/>
      <c r="F39" s="45"/>
      <c r="G39" s="45"/>
      <c r="H39" s="228"/>
      <c r="I39" s="229"/>
      <c r="J39" s="230"/>
      <c r="K39" s="229"/>
      <c r="L39" s="229"/>
      <c r="M39" s="44"/>
      <c r="N39" s="45"/>
      <c r="O39" s="45"/>
      <c r="P39" s="209"/>
    </row>
    <row r="40" spans="1:16" s="75" customFormat="1" ht="59.25" customHeight="1" x14ac:dyDescent="0.25">
      <c r="A40" s="55">
        <f>A38+1</f>
        <v>18</v>
      </c>
      <c r="B40" s="72" t="s">
        <v>25</v>
      </c>
      <c r="C40" s="72" t="s">
        <v>76</v>
      </c>
      <c r="D40" s="212" t="s">
        <v>389</v>
      </c>
      <c r="E40" s="72" t="s">
        <v>437</v>
      </c>
      <c r="F40" s="55" t="s">
        <v>30</v>
      </c>
      <c r="G40" s="55">
        <v>3</v>
      </c>
      <c r="H40" s="234">
        <v>34650</v>
      </c>
      <c r="I40" s="215">
        <f>H40*G40</f>
        <v>103950</v>
      </c>
      <c r="J40" s="59">
        <v>0.2</v>
      </c>
      <c r="K40" s="215">
        <f>ROUND(I40*0.2,2)</f>
        <v>20790</v>
      </c>
      <c r="L40" s="216">
        <f>I40+K40</f>
        <v>124740</v>
      </c>
      <c r="M40" s="73" t="s">
        <v>46</v>
      </c>
      <c r="N40" s="55" t="s">
        <v>25</v>
      </c>
      <c r="O40" s="61" t="s">
        <v>57</v>
      </c>
      <c r="P40" s="72" t="s">
        <v>101</v>
      </c>
    </row>
    <row r="41" spans="1:16" s="134" customFormat="1" x14ac:dyDescent="0.25">
      <c r="A41" s="49"/>
      <c r="B41" s="233" t="s">
        <v>157</v>
      </c>
      <c r="C41" s="43"/>
      <c r="D41" s="43"/>
      <c r="E41" s="43"/>
      <c r="F41" s="45"/>
      <c r="G41" s="45"/>
      <c r="H41" s="228"/>
      <c r="I41" s="229"/>
      <c r="J41" s="230"/>
      <c r="K41" s="229"/>
      <c r="L41" s="229"/>
      <c r="M41" s="44"/>
      <c r="N41" s="45"/>
      <c r="O41" s="45"/>
      <c r="P41" s="209"/>
    </row>
    <row r="42" spans="1:16" s="75" customFormat="1" ht="62.25" customHeight="1" x14ac:dyDescent="0.25">
      <c r="A42" s="55">
        <f>A40+1</f>
        <v>19</v>
      </c>
      <c r="B42" s="72" t="s">
        <v>25</v>
      </c>
      <c r="C42" s="72" t="s">
        <v>76</v>
      </c>
      <c r="D42" s="212" t="s">
        <v>389</v>
      </c>
      <c r="E42" s="72" t="s">
        <v>437</v>
      </c>
      <c r="F42" s="55" t="s">
        <v>30</v>
      </c>
      <c r="G42" s="55">
        <v>1</v>
      </c>
      <c r="H42" s="234">
        <v>34650</v>
      </c>
      <c r="I42" s="215">
        <f>H42*G42</f>
        <v>34650</v>
      </c>
      <c r="J42" s="59">
        <v>0.2</v>
      </c>
      <c r="K42" s="215">
        <f>ROUND(I42*0.2,2)</f>
        <v>6930</v>
      </c>
      <c r="L42" s="216">
        <f>I42+K42</f>
        <v>41580</v>
      </c>
      <c r="M42" s="73" t="s">
        <v>46</v>
      </c>
      <c r="N42" s="55" t="s">
        <v>25</v>
      </c>
      <c r="O42" s="61" t="s">
        <v>57</v>
      </c>
      <c r="P42" s="72" t="s">
        <v>103</v>
      </c>
    </row>
    <row r="43" spans="1:16" s="75" customFormat="1" ht="60.75" customHeight="1" x14ac:dyDescent="0.25">
      <c r="A43" s="55">
        <f>A42+1</f>
        <v>20</v>
      </c>
      <c r="B43" s="72" t="s">
        <v>25</v>
      </c>
      <c r="C43" s="72" t="s">
        <v>76</v>
      </c>
      <c r="D43" s="212" t="s">
        <v>389</v>
      </c>
      <c r="E43" s="72" t="s">
        <v>440</v>
      </c>
      <c r="F43" s="55" t="s">
        <v>30</v>
      </c>
      <c r="G43" s="55">
        <v>1</v>
      </c>
      <c r="H43" s="234">
        <v>12952.17</v>
      </c>
      <c r="I43" s="215">
        <f>H43*G43</f>
        <v>12952.17</v>
      </c>
      <c r="J43" s="59">
        <v>0.2</v>
      </c>
      <c r="K43" s="215">
        <f>ROUND(I43*0.2,2)</f>
        <v>2590.4299999999998</v>
      </c>
      <c r="L43" s="216">
        <f>I43+K43</f>
        <v>15542.6</v>
      </c>
      <c r="M43" s="73" t="s">
        <v>46</v>
      </c>
      <c r="N43" s="55" t="s">
        <v>25</v>
      </c>
      <c r="O43" s="61" t="s">
        <v>57</v>
      </c>
      <c r="P43" s="72" t="s">
        <v>104</v>
      </c>
    </row>
    <row r="44" spans="1:16" s="41" customFormat="1" x14ac:dyDescent="0.25">
      <c r="A44" s="33" t="s">
        <v>105</v>
      </c>
      <c r="B44" s="34"/>
      <c r="C44" s="34"/>
      <c r="D44" s="34"/>
      <c r="E44" s="34"/>
      <c r="F44" s="36"/>
      <c r="G44" s="36"/>
      <c r="H44" s="231"/>
      <c r="I44" s="221"/>
      <c r="J44" s="232"/>
      <c r="K44" s="221"/>
      <c r="L44" s="221"/>
      <c r="M44" s="35"/>
      <c r="N44" s="36"/>
      <c r="O44" s="36"/>
      <c r="P44" s="206"/>
    </row>
    <row r="45" spans="1:16" s="134" customFormat="1" x14ac:dyDescent="0.25">
      <c r="A45" s="49"/>
      <c r="B45" s="233" t="s">
        <v>200</v>
      </c>
      <c r="C45" s="43"/>
      <c r="D45" s="43"/>
      <c r="E45" s="43"/>
      <c r="F45" s="45"/>
      <c r="G45" s="45"/>
      <c r="H45" s="228"/>
      <c r="I45" s="229"/>
      <c r="J45" s="230"/>
      <c r="K45" s="229"/>
      <c r="L45" s="229"/>
      <c r="M45" s="44"/>
      <c r="N45" s="45"/>
      <c r="O45" s="45"/>
      <c r="P45" s="209"/>
    </row>
    <row r="46" spans="1:16" s="148" customFormat="1" ht="28.5" customHeight="1" x14ac:dyDescent="0.25">
      <c r="A46" s="210">
        <f>A43+1</f>
        <v>21</v>
      </c>
      <c r="B46" s="211" t="s">
        <v>441</v>
      </c>
      <c r="C46" s="173" t="s">
        <v>107</v>
      </c>
      <c r="D46" s="212" t="s">
        <v>389</v>
      </c>
      <c r="E46" s="211" t="s">
        <v>442</v>
      </c>
      <c r="F46" s="210" t="s">
        <v>30</v>
      </c>
      <c r="G46" s="210">
        <v>4</v>
      </c>
      <c r="H46" s="235">
        <v>622491.51</v>
      </c>
      <c r="I46" s="214">
        <f>H46*G46</f>
        <v>2489966.04</v>
      </c>
      <c r="J46" s="144" t="s">
        <v>395</v>
      </c>
      <c r="K46" s="213" t="s">
        <v>25</v>
      </c>
      <c r="L46" s="216">
        <f>I46</f>
        <v>2489966.04</v>
      </c>
      <c r="M46" s="53" t="s">
        <v>443</v>
      </c>
      <c r="N46" s="210" t="s">
        <v>444</v>
      </c>
      <c r="O46" s="61" t="s">
        <v>423</v>
      </c>
      <c r="P46" s="211"/>
    </row>
    <row r="47" spans="1:16" s="148" customFormat="1" ht="36" customHeight="1" x14ac:dyDescent="0.25">
      <c r="A47" s="210">
        <f>A46+1</f>
        <v>22</v>
      </c>
      <c r="B47" s="211" t="s">
        <v>445</v>
      </c>
      <c r="C47" s="173" t="s">
        <v>107</v>
      </c>
      <c r="D47" s="212" t="s">
        <v>389</v>
      </c>
      <c r="E47" s="211" t="s">
        <v>446</v>
      </c>
      <c r="F47" s="210" t="s">
        <v>30</v>
      </c>
      <c r="G47" s="210">
        <v>2</v>
      </c>
      <c r="H47" s="235">
        <v>168912.26</v>
      </c>
      <c r="I47" s="214">
        <f>H47*G47</f>
        <v>337824.52</v>
      </c>
      <c r="J47" s="144" t="s">
        <v>395</v>
      </c>
      <c r="K47" s="213" t="s">
        <v>25</v>
      </c>
      <c r="L47" s="216">
        <f>I47</f>
        <v>337824.52</v>
      </c>
      <c r="M47" s="53" t="s">
        <v>443</v>
      </c>
      <c r="N47" s="210" t="s">
        <v>444</v>
      </c>
      <c r="O47" s="61" t="s">
        <v>423</v>
      </c>
      <c r="P47" s="211"/>
    </row>
    <row r="48" spans="1:16" s="41" customFormat="1" x14ac:dyDescent="0.25">
      <c r="A48" s="33" t="s">
        <v>113</v>
      </c>
      <c r="B48" s="34"/>
      <c r="C48" s="34"/>
      <c r="D48" s="34"/>
      <c r="E48" s="34"/>
      <c r="F48" s="36"/>
      <c r="G48" s="36"/>
      <c r="H48" s="231"/>
      <c r="I48" s="221"/>
      <c r="J48" s="232"/>
      <c r="K48" s="221"/>
      <c r="L48" s="221"/>
      <c r="M48" s="35"/>
      <c r="N48" s="36"/>
      <c r="O48" s="36"/>
      <c r="P48" s="206"/>
    </row>
    <row r="49" spans="1:16" s="134" customFormat="1" x14ac:dyDescent="0.25">
      <c r="A49" s="49"/>
      <c r="B49" s="233" t="s">
        <v>200</v>
      </c>
      <c r="C49" s="43"/>
      <c r="D49" s="43"/>
      <c r="E49" s="43"/>
      <c r="F49" s="45"/>
      <c r="G49" s="45"/>
      <c r="H49" s="228"/>
      <c r="I49" s="229"/>
      <c r="J49" s="230"/>
      <c r="K49" s="229"/>
      <c r="L49" s="229"/>
      <c r="M49" s="44"/>
      <c r="N49" s="45"/>
      <c r="O49" s="45"/>
      <c r="P49" s="209"/>
    </row>
    <row r="50" spans="1:16" s="148" customFormat="1" ht="138" customHeight="1" x14ac:dyDescent="0.25">
      <c r="A50" s="210">
        <f>A47+1</f>
        <v>23</v>
      </c>
      <c r="B50" s="236" t="s">
        <v>447</v>
      </c>
      <c r="C50" s="237" t="s">
        <v>115</v>
      </c>
      <c r="D50" s="212" t="s">
        <v>389</v>
      </c>
      <c r="E50" s="236" t="s">
        <v>448</v>
      </c>
      <c r="F50" s="238" t="s">
        <v>30</v>
      </c>
      <c r="G50" s="238">
        <v>96</v>
      </c>
      <c r="H50" s="239">
        <v>132443</v>
      </c>
      <c r="I50" s="214">
        <f>H50*G50</f>
        <v>12714528</v>
      </c>
      <c r="J50" s="144" t="s">
        <v>395</v>
      </c>
      <c r="K50" s="213" t="s">
        <v>25</v>
      </c>
      <c r="L50" s="227">
        <f>I50</f>
        <v>12714528</v>
      </c>
      <c r="M50" s="240" t="s">
        <v>443</v>
      </c>
      <c r="N50" s="238" t="s">
        <v>449</v>
      </c>
      <c r="O50" s="61" t="s">
        <v>423</v>
      </c>
      <c r="P50" s="236"/>
    </row>
    <row r="51" spans="1:16" s="148" customFormat="1" ht="137.25" customHeight="1" x14ac:dyDescent="0.25">
      <c r="A51" s="210">
        <f>A50+1</f>
        <v>24</v>
      </c>
      <c r="B51" s="72" t="s">
        <v>450</v>
      </c>
      <c r="C51" s="67" t="s">
        <v>115</v>
      </c>
      <c r="D51" s="212" t="s">
        <v>389</v>
      </c>
      <c r="E51" s="72" t="s">
        <v>451</v>
      </c>
      <c r="F51" s="238" t="s">
        <v>30</v>
      </c>
      <c r="G51" s="238">
        <v>32</v>
      </c>
      <c r="H51" s="239">
        <v>379553</v>
      </c>
      <c r="I51" s="214">
        <f>H51*G51</f>
        <v>12145696</v>
      </c>
      <c r="J51" s="144" t="s">
        <v>395</v>
      </c>
      <c r="K51" s="213" t="s">
        <v>25</v>
      </c>
      <c r="L51" s="227">
        <f>I51</f>
        <v>12145696</v>
      </c>
      <c r="M51" s="240" t="s">
        <v>443</v>
      </c>
      <c r="N51" s="238" t="s">
        <v>449</v>
      </c>
      <c r="O51" s="61" t="s">
        <v>423</v>
      </c>
      <c r="P51" s="236"/>
    </row>
    <row r="52" spans="1:16" s="41" customFormat="1" x14ac:dyDescent="0.25">
      <c r="A52" s="33" t="s">
        <v>121</v>
      </c>
      <c r="B52" s="34"/>
      <c r="C52" s="34"/>
      <c r="D52" s="34"/>
      <c r="E52" s="34"/>
      <c r="F52" s="36"/>
      <c r="G52" s="36"/>
      <c r="H52" s="231"/>
      <c r="I52" s="221"/>
      <c r="J52" s="232"/>
      <c r="K52" s="221"/>
      <c r="L52" s="221"/>
      <c r="M52" s="35"/>
      <c r="N52" s="36"/>
      <c r="O52" s="36"/>
      <c r="P52" s="206"/>
    </row>
    <row r="53" spans="1:16" s="134" customFormat="1" x14ac:dyDescent="0.25">
      <c r="A53" s="49"/>
      <c r="B53" s="233" t="s">
        <v>452</v>
      </c>
      <c r="C53" s="43"/>
      <c r="D53" s="43"/>
      <c r="E53" s="43"/>
      <c r="F53" s="45"/>
      <c r="G53" s="45"/>
      <c r="H53" s="228"/>
      <c r="I53" s="229"/>
      <c r="J53" s="230"/>
      <c r="K53" s="229"/>
      <c r="L53" s="229"/>
      <c r="M53" s="44"/>
      <c r="N53" s="45"/>
      <c r="O53" s="45"/>
      <c r="P53" s="209"/>
    </row>
    <row r="54" spans="1:16" s="148" customFormat="1" ht="41.25" customHeight="1" x14ac:dyDescent="0.25">
      <c r="A54" s="210">
        <f>A51+1</f>
        <v>25</v>
      </c>
      <c r="B54" s="211" t="s">
        <v>453</v>
      </c>
      <c r="C54" s="241" t="s">
        <v>124</v>
      </c>
      <c r="D54" s="212" t="s">
        <v>389</v>
      </c>
      <c r="E54" s="211" t="s">
        <v>454</v>
      </c>
      <c r="F54" s="210" t="s">
        <v>30</v>
      </c>
      <c r="G54" s="210">
        <v>8</v>
      </c>
      <c r="H54" s="239">
        <v>40178.78</v>
      </c>
      <c r="I54" s="242">
        <f>H54*G54</f>
        <v>321430.24</v>
      </c>
      <c r="J54" s="243">
        <v>0.2</v>
      </c>
      <c r="K54" s="215">
        <f>ROUND(I54*0.2,2)</f>
        <v>64286.05</v>
      </c>
      <c r="L54" s="216">
        <f>I54+K54</f>
        <v>385716.29</v>
      </c>
      <c r="M54" s="173" t="s">
        <v>46</v>
      </c>
      <c r="N54" s="210" t="s">
        <v>25</v>
      </c>
      <c r="O54" s="61" t="s">
        <v>455</v>
      </c>
      <c r="P54" s="217" t="s">
        <v>126</v>
      </c>
    </row>
    <row r="55" spans="1:16" s="134" customFormat="1" x14ac:dyDescent="0.25">
      <c r="A55" s="49"/>
      <c r="B55" s="233" t="s">
        <v>456</v>
      </c>
      <c r="C55" s="43"/>
      <c r="D55" s="43"/>
      <c r="E55" s="43"/>
      <c r="F55" s="45"/>
      <c r="G55" s="45"/>
      <c r="H55" s="228"/>
      <c r="I55" s="229"/>
      <c r="J55" s="230"/>
      <c r="K55" s="229"/>
      <c r="L55" s="229"/>
      <c r="M55" s="44"/>
      <c r="N55" s="45"/>
      <c r="O55" s="45"/>
      <c r="P55" s="209"/>
    </row>
    <row r="56" spans="1:16" s="123" customFormat="1" ht="42.75" customHeight="1" x14ac:dyDescent="0.25">
      <c r="A56" s="55">
        <f>A54+1</f>
        <v>26</v>
      </c>
      <c r="B56" s="244" t="s">
        <v>457</v>
      </c>
      <c r="C56" s="241" t="s">
        <v>124</v>
      </c>
      <c r="D56" s="212" t="s">
        <v>389</v>
      </c>
      <c r="E56" s="244" t="s">
        <v>458</v>
      </c>
      <c r="F56" s="56" t="s">
        <v>30</v>
      </c>
      <c r="G56" s="56">
        <v>4</v>
      </c>
      <c r="H56" s="239">
        <v>23739.24</v>
      </c>
      <c r="I56" s="214">
        <f>H56*G56</f>
        <v>94956.96</v>
      </c>
      <c r="J56" s="144">
        <v>0.2</v>
      </c>
      <c r="K56" s="215">
        <f>ROUND(I56*0.2,2)</f>
        <v>18991.39</v>
      </c>
      <c r="L56" s="216">
        <f>I56+K56</f>
        <v>113948.35</v>
      </c>
      <c r="M56" s="73" t="s">
        <v>46</v>
      </c>
      <c r="N56" s="55" t="s">
        <v>25</v>
      </c>
      <c r="O56" s="61" t="s">
        <v>32</v>
      </c>
      <c r="P56" s="245" t="s">
        <v>134</v>
      </c>
    </row>
    <row r="57" spans="1:16" s="124" customFormat="1" ht="44.25" customHeight="1" x14ac:dyDescent="0.25">
      <c r="A57" s="55">
        <f>A56+1</f>
        <v>27</v>
      </c>
      <c r="B57" s="72" t="s">
        <v>459</v>
      </c>
      <c r="C57" s="241" t="s">
        <v>124</v>
      </c>
      <c r="D57" s="212" t="s">
        <v>389</v>
      </c>
      <c r="E57" s="244" t="s">
        <v>460</v>
      </c>
      <c r="F57" s="56" t="s">
        <v>30</v>
      </c>
      <c r="G57" s="56">
        <v>2</v>
      </c>
      <c r="H57" s="239">
        <v>40193.769999999997</v>
      </c>
      <c r="I57" s="214">
        <f>H57*G57</f>
        <v>80387.539999999994</v>
      </c>
      <c r="J57" s="144">
        <v>0.2</v>
      </c>
      <c r="K57" s="215">
        <f>ROUND(I57*0.2,2)</f>
        <v>16077.51</v>
      </c>
      <c r="L57" s="216">
        <f>I57+K57</f>
        <v>96465.049999999988</v>
      </c>
      <c r="M57" s="73" t="s">
        <v>46</v>
      </c>
      <c r="N57" s="55" t="s">
        <v>25</v>
      </c>
      <c r="O57" s="61" t="s">
        <v>32</v>
      </c>
      <c r="P57" s="245" t="s">
        <v>134</v>
      </c>
    </row>
    <row r="58" spans="1:16" s="134" customFormat="1" x14ac:dyDescent="0.25">
      <c r="A58" s="49"/>
      <c r="B58" s="233" t="s">
        <v>461</v>
      </c>
      <c r="C58" s="43"/>
      <c r="D58" s="43"/>
      <c r="E58" s="43"/>
      <c r="F58" s="45"/>
      <c r="G58" s="45"/>
      <c r="H58" s="228"/>
      <c r="I58" s="229"/>
      <c r="J58" s="230"/>
      <c r="K58" s="229"/>
      <c r="L58" s="229"/>
      <c r="M58" s="44"/>
      <c r="N58" s="45"/>
      <c r="O58" s="45"/>
      <c r="P58" s="209"/>
    </row>
    <row r="59" spans="1:16" s="134" customFormat="1" ht="42.75" customHeight="1" x14ac:dyDescent="0.25">
      <c r="A59" s="55">
        <f>A57+1</f>
        <v>28</v>
      </c>
      <c r="B59" s="244" t="s">
        <v>457</v>
      </c>
      <c r="C59" s="241" t="s">
        <v>124</v>
      </c>
      <c r="D59" s="212" t="s">
        <v>389</v>
      </c>
      <c r="E59" s="244" t="s">
        <v>458</v>
      </c>
      <c r="F59" s="56" t="s">
        <v>30</v>
      </c>
      <c r="G59" s="56">
        <v>4</v>
      </c>
      <c r="H59" s="239">
        <v>23739.24</v>
      </c>
      <c r="I59" s="214">
        <f>H59*G59</f>
        <v>94956.96</v>
      </c>
      <c r="J59" s="144">
        <v>0.2</v>
      </c>
      <c r="K59" s="215">
        <f>ROUND(I59*0.2,2)</f>
        <v>18991.39</v>
      </c>
      <c r="L59" s="216">
        <f>I59+K59</f>
        <v>113948.35</v>
      </c>
      <c r="M59" s="73" t="s">
        <v>46</v>
      </c>
      <c r="N59" s="55" t="s">
        <v>25</v>
      </c>
      <c r="O59" s="61" t="s">
        <v>32</v>
      </c>
      <c r="P59" s="245" t="s">
        <v>155</v>
      </c>
    </row>
    <row r="60" spans="1:16" s="41" customFormat="1" ht="42" customHeight="1" x14ac:dyDescent="0.25">
      <c r="A60" s="55">
        <f>A59+1</f>
        <v>29</v>
      </c>
      <c r="B60" s="72" t="s">
        <v>459</v>
      </c>
      <c r="C60" s="241" t="s">
        <v>124</v>
      </c>
      <c r="D60" s="212" t="s">
        <v>389</v>
      </c>
      <c r="E60" s="244" t="s">
        <v>460</v>
      </c>
      <c r="F60" s="56" t="s">
        <v>30</v>
      </c>
      <c r="G60" s="56">
        <v>2</v>
      </c>
      <c r="H60" s="239">
        <v>40178.78</v>
      </c>
      <c r="I60" s="214">
        <f>H60*G60</f>
        <v>80357.56</v>
      </c>
      <c r="J60" s="144">
        <v>0.2</v>
      </c>
      <c r="K60" s="215">
        <f>ROUND(I60*0.2,2)</f>
        <v>16071.51</v>
      </c>
      <c r="L60" s="216">
        <f>I60+K60</f>
        <v>96429.069999999992</v>
      </c>
      <c r="M60" s="73" t="s">
        <v>46</v>
      </c>
      <c r="N60" s="55" t="s">
        <v>25</v>
      </c>
      <c r="O60" s="61" t="s">
        <v>32</v>
      </c>
      <c r="P60" s="245" t="s">
        <v>155</v>
      </c>
    </row>
    <row r="61" spans="1:16" s="134" customFormat="1" x14ac:dyDescent="0.25">
      <c r="A61" s="49"/>
      <c r="B61" s="233" t="s">
        <v>462</v>
      </c>
      <c r="C61" s="43"/>
      <c r="D61" s="43"/>
      <c r="E61" s="43"/>
      <c r="F61" s="45"/>
      <c r="G61" s="45"/>
      <c r="H61" s="228"/>
      <c r="I61" s="229"/>
      <c r="J61" s="230"/>
      <c r="K61" s="229"/>
      <c r="L61" s="229"/>
      <c r="M61" s="44"/>
      <c r="N61" s="45"/>
      <c r="O61" s="45"/>
      <c r="P61" s="209"/>
    </row>
    <row r="62" spans="1:16" s="41" customFormat="1" ht="42.75" customHeight="1" x14ac:dyDescent="0.25">
      <c r="A62" s="55">
        <f>A60+1</f>
        <v>30</v>
      </c>
      <c r="B62" s="244" t="s">
        <v>457</v>
      </c>
      <c r="C62" s="241" t="s">
        <v>124</v>
      </c>
      <c r="D62" s="212" t="s">
        <v>389</v>
      </c>
      <c r="E62" s="244" t="s">
        <v>458</v>
      </c>
      <c r="F62" s="56" t="s">
        <v>30</v>
      </c>
      <c r="G62" s="56">
        <v>8</v>
      </c>
      <c r="H62" s="239">
        <v>23739.24</v>
      </c>
      <c r="I62" s="214">
        <f>H62*G62</f>
        <v>189913.92</v>
      </c>
      <c r="J62" s="144">
        <v>0.2</v>
      </c>
      <c r="K62" s="215">
        <f>ROUND(I62*0.2,2)</f>
        <v>37982.78</v>
      </c>
      <c r="L62" s="216">
        <f>I62+K62</f>
        <v>227896.7</v>
      </c>
      <c r="M62" s="73" t="s">
        <v>46</v>
      </c>
      <c r="N62" s="55" t="s">
        <v>25</v>
      </c>
      <c r="O62" s="61" t="s">
        <v>32</v>
      </c>
      <c r="P62" s="245" t="s">
        <v>137</v>
      </c>
    </row>
    <row r="63" spans="1:16" s="124" customFormat="1" ht="46.5" customHeight="1" x14ac:dyDescent="0.25">
      <c r="A63" s="210">
        <f>A62+1</f>
        <v>31</v>
      </c>
      <c r="B63" s="211" t="s">
        <v>459</v>
      </c>
      <c r="C63" s="241" t="s">
        <v>124</v>
      </c>
      <c r="D63" s="212" t="s">
        <v>389</v>
      </c>
      <c r="E63" s="244" t="s">
        <v>460</v>
      </c>
      <c r="F63" s="246" t="s">
        <v>30</v>
      </c>
      <c r="G63" s="246">
        <v>2</v>
      </c>
      <c r="H63" s="239">
        <v>40193.769999999997</v>
      </c>
      <c r="I63" s="242">
        <f>H63*G63</f>
        <v>80387.539999999994</v>
      </c>
      <c r="J63" s="243">
        <v>0.2</v>
      </c>
      <c r="K63" s="215">
        <f>ROUND(I63*0.2,2)</f>
        <v>16077.51</v>
      </c>
      <c r="L63" s="216">
        <f>I63+K63</f>
        <v>96465.049999999988</v>
      </c>
      <c r="M63" s="173" t="s">
        <v>46</v>
      </c>
      <c r="N63" s="210" t="s">
        <v>25</v>
      </c>
      <c r="O63" s="61" t="s">
        <v>32</v>
      </c>
      <c r="P63" s="247" t="s">
        <v>137</v>
      </c>
    </row>
    <row r="64" spans="1:16" s="124" customFormat="1" ht="45" customHeight="1" x14ac:dyDescent="0.25">
      <c r="A64" s="125">
        <f>A63+1</f>
        <v>32</v>
      </c>
      <c r="B64" s="244" t="s">
        <v>463</v>
      </c>
      <c r="C64" s="241" t="s">
        <v>124</v>
      </c>
      <c r="D64" s="212" t="s">
        <v>389</v>
      </c>
      <c r="E64" s="244" t="s">
        <v>464</v>
      </c>
      <c r="F64" s="246" t="s">
        <v>30</v>
      </c>
      <c r="G64" s="246">
        <v>10</v>
      </c>
      <c r="H64" s="239">
        <v>47701.25</v>
      </c>
      <c r="I64" s="242">
        <f>H64*G64</f>
        <v>477012.5</v>
      </c>
      <c r="J64" s="243">
        <v>0.2</v>
      </c>
      <c r="K64" s="215">
        <f>ROUND(I64*0.2,2)</f>
        <v>95402.5</v>
      </c>
      <c r="L64" s="216">
        <f>I64+K64</f>
        <v>572415</v>
      </c>
      <c r="M64" s="173" t="s">
        <v>46</v>
      </c>
      <c r="N64" s="210" t="s">
        <v>25</v>
      </c>
      <c r="O64" s="61" t="s">
        <v>32</v>
      </c>
      <c r="P64" s="247" t="s">
        <v>137</v>
      </c>
    </row>
    <row r="65" spans="1:16" s="124" customFormat="1" ht="40.5" customHeight="1" x14ac:dyDescent="0.25">
      <c r="A65" s="125">
        <f>A64+1</f>
        <v>33</v>
      </c>
      <c r="B65" s="211" t="s">
        <v>453</v>
      </c>
      <c r="C65" s="241" t="s">
        <v>124</v>
      </c>
      <c r="D65" s="212" t="s">
        <v>389</v>
      </c>
      <c r="E65" s="244" t="s">
        <v>465</v>
      </c>
      <c r="F65" s="246" t="s">
        <v>30</v>
      </c>
      <c r="G65" s="246">
        <v>12</v>
      </c>
      <c r="H65" s="239">
        <v>34317.65</v>
      </c>
      <c r="I65" s="242">
        <f>H65*G65</f>
        <v>411811.80000000005</v>
      </c>
      <c r="J65" s="243">
        <v>0.2</v>
      </c>
      <c r="K65" s="215">
        <f>ROUND(I65*0.2,2)</f>
        <v>82362.36</v>
      </c>
      <c r="L65" s="216">
        <f>I65+K65</f>
        <v>494174.16000000003</v>
      </c>
      <c r="M65" s="173" t="s">
        <v>46</v>
      </c>
      <c r="N65" s="210" t="s">
        <v>25</v>
      </c>
      <c r="O65" s="248" t="s">
        <v>466</v>
      </c>
      <c r="P65" s="247" t="s">
        <v>140</v>
      </c>
    </row>
    <row r="66" spans="1:16" s="124" customFormat="1" ht="60.75" customHeight="1" x14ac:dyDescent="0.25">
      <c r="A66" s="125">
        <f>A65+1</f>
        <v>34</v>
      </c>
      <c r="B66" s="244" t="s">
        <v>453</v>
      </c>
      <c r="C66" s="241" t="s">
        <v>124</v>
      </c>
      <c r="D66" s="212" t="s">
        <v>389</v>
      </c>
      <c r="E66" s="244" t="s">
        <v>467</v>
      </c>
      <c r="F66" s="246" t="s">
        <v>30</v>
      </c>
      <c r="G66" s="246">
        <v>6</v>
      </c>
      <c r="H66" s="239">
        <v>58656.29</v>
      </c>
      <c r="I66" s="242">
        <f>H66*G66</f>
        <v>351937.74</v>
      </c>
      <c r="J66" s="243">
        <v>0.2</v>
      </c>
      <c r="K66" s="215">
        <f>ROUND(I66*0.2,2)</f>
        <v>70387.55</v>
      </c>
      <c r="L66" s="216">
        <f>I66+K66</f>
        <v>422325.29</v>
      </c>
      <c r="M66" s="173" t="s">
        <v>46</v>
      </c>
      <c r="N66" s="210" t="s">
        <v>25</v>
      </c>
      <c r="O66" s="248" t="s">
        <v>468</v>
      </c>
      <c r="P66" s="247" t="s">
        <v>141</v>
      </c>
    </row>
    <row r="67" spans="1:16" s="134" customFormat="1" x14ac:dyDescent="0.25">
      <c r="A67" s="49"/>
      <c r="B67" s="233" t="s">
        <v>469</v>
      </c>
      <c r="C67" s="43"/>
      <c r="D67" s="43"/>
      <c r="E67" s="43"/>
      <c r="F67" s="45"/>
      <c r="G67" s="45"/>
      <c r="H67" s="228"/>
      <c r="I67" s="229"/>
      <c r="J67" s="230"/>
      <c r="K67" s="229"/>
      <c r="L67" s="229"/>
      <c r="M67" s="44"/>
      <c r="N67" s="45"/>
      <c r="O67" s="45"/>
      <c r="P67" s="209"/>
    </row>
    <row r="68" spans="1:16" s="124" customFormat="1" ht="44.25" customHeight="1" x14ac:dyDescent="0.25">
      <c r="A68" s="210">
        <f>A66+1</f>
        <v>35</v>
      </c>
      <c r="B68" s="244" t="s">
        <v>457</v>
      </c>
      <c r="C68" s="241" t="s">
        <v>124</v>
      </c>
      <c r="D68" s="212" t="s">
        <v>389</v>
      </c>
      <c r="E68" s="244" t="s">
        <v>458</v>
      </c>
      <c r="F68" s="246" t="s">
        <v>30</v>
      </c>
      <c r="G68" s="246">
        <v>6</v>
      </c>
      <c r="H68" s="239">
        <v>23739.24</v>
      </c>
      <c r="I68" s="242">
        <f>H68*G68</f>
        <v>142435.44</v>
      </c>
      <c r="J68" s="243">
        <v>0.2</v>
      </c>
      <c r="K68" s="215">
        <f>ROUND(I68*0.2,2)</f>
        <v>28487.09</v>
      </c>
      <c r="L68" s="216">
        <f>I68+K68</f>
        <v>170922.53</v>
      </c>
      <c r="M68" s="173" t="s">
        <v>46</v>
      </c>
      <c r="N68" s="210" t="s">
        <v>25</v>
      </c>
      <c r="O68" s="61" t="s">
        <v>32</v>
      </c>
      <c r="P68" s="247" t="s">
        <v>151</v>
      </c>
    </row>
    <row r="69" spans="1:16" s="124" customFormat="1" ht="46.5" customHeight="1" x14ac:dyDescent="0.25">
      <c r="A69" s="125">
        <f>A68+1</f>
        <v>36</v>
      </c>
      <c r="B69" s="211" t="s">
        <v>459</v>
      </c>
      <c r="C69" s="241" t="s">
        <v>124</v>
      </c>
      <c r="D69" s="212" t="s">
        <v>389</v>
      </c>
      <c r="E69" s="244" t="s">
        <v>460</v>
      </c>
      <c r="F69" s="246" t="s">
        <v>30</v>
      </c>
      <c r="G69" s="246">
        <v>2</v>
      </c>
      <c r="H69" s="239">
        <v>40178.78</v>
      </c>
      <c r="I69" s="242">
        <f>H69*G69</f>
        <v>80357.56</v>
      </c>
      <c r="J69" s="243">
        <v>0.2</v>
      </c>
      <c r="K69" s="215">
        <f>ROUND(I69*0.2,2)</f>
        <v>16071.51</v>
      </c>
      <c r="L69" s="216">
        <f>I69+K69</f>
        <v>96429.069999999992</v>
      </c>
      <c r="M69" s="173" t="s">
        <v>46</v>
      </c>
      <c r="N69" s="210" t="s">
        <v>25</v>
      </c>
      <c r="O69" s="61" t="s">
        <v>32</v>
      </c>
      <c r="P69" s="247" t="s">
        <v>151</v>
      </c>
    </row>
    <row r="70" spans="1:16" s="134" customFormat="1" x14ac:dyDescent="0.25">
      <c r="A70" s="49"/>
      <c r="B70" s="233" t="s">
        <v>470</v>
      </c>
      <c r="C70" s="43"/>
      <c r="D70" s="43"/>
      <c r="E70" s="43"/>
      <c r="F70" s="45"/>
      <c r="G70" s="45"/>
      <c r="H70" s="228"/>
      <c r="I70" s="229"/>
      <c r="J70" s="230"/>
      <c r="K70" s="229"/>
      <c r="L70" s="229"/>
      <c r="M70" s="44"/>
      <c r="N70" s="45"/>
      <c r="O70" s="45"/>
      <c r="P70" s="209"/>
    </row>
    <row r="71" spans="1:16" s="41" customFormat="1" ht="42.75" customHeight="1" x14ac:dyDescent="0.25">
      <c r="A71" s="125">
        <f>A69+1</f>
        <v>37</v>
      </c>
      <c r="B71" s="244" t="s">
        <v>457</v>
      </c>
      <c r="C71" s="241" t="s">
        <v>124</v>
      </c>
      <c r="D71" s="212" t="s">
        <v>389</v>
      </c>
      <c r="E71" s="244" t="s">
        <v>458</v>
      </c>
      <c r="F71" s="56" t="s">
        <v>30</v>
      </c>
      <c r="G71" s="56">
        <v>5</v>
      </c>
      <c r="H71" s="239">
        <v>23739.24</v>
      </c>
      <c r="I71" s="214">
        <f>H71*G71</f>
        <v>118696.20000000001</v>
      </c>
      <c r="J71" s="144">
        <v>0.2</v>
      </c>
      <c r="K71" s="215">
        <f>ROUND(I71*0.2,2)</f>
        <v>23739.24</v>
      </c>
      <c r="L71" s="216">
        <f>I71+K71</f>
        <v>142435.44</v>
      </c>
      <c r="M71" s="73" t="s">
        <v>46</v>
      </c>
      <c r="N71" s="55" t="s">
        <v>25</v>
      </c>
      <c r="O71" s="61" t="s">
        <v>32</v>
      </c>
      <c r="P71" s="245" t="s">
        <v>143</v>
      </c>
    </row>
    <row r="72" spans="1:16" s="134" customFormat="1" x14ac:dyDescent="0.25">
      <c r="A72" s="49"/>
      <c r="B72" s="233" t="s">
        <v>471</v>
      </c>
      <c r="C72" s="43"/>
      <c r="D72" s="43"/>
      <c r="E72" s="43"/>
      <c r="F72" s="45"/>
      <c r="G72" s="45"/>
      <c r="H72" s="228"/>
      <c r="I72" s="229"/>
      <c r="J72" s="230"/>
      <c r="K72" s="229"/>
      <c r="L72" s="229"/>
      <c r="M72" s="44"/>
      <c r="N72" s="45"/>
      <c r="O72" s="45"/>
      <c r="P72" s="209"/>
    </row>
    <row r="73" spans="1:16" s="41" customFormat="1" ht="45.75" customHeight="1" x14ac:dyDescent="0.25">
      <c r="A73" s="125">
        <f>A71+1</f>
        <v>38</v>
      </c>
      <c r="B73" s="244" t="s">
        <v>457</v>
      </c>
      <c r="C73" s="241" t="s">
        <v>124</v>
      </c>
      <c r="D73" s="212" t="s">
        <v>389</v>
      </c>
      <c r="E73" s="244" t="s">
        <v>458</v>
      </c>
      <c r="F73" s="56" t="s">
        <v>30</v>
      </c>
      <c r="G73" s="56">
        <v>5</v>
      </c>
      <c r="H73" s="239">
        <v>23739.24</v>
      </c>
      <c r="I73" s="214">
        <f>H73*G73</f>
        <v>118696.20000000001</v>
      </c>
      <c r="J73" s="144">
        <v>0.2</v>
      </c>
      <c r="K73" s="215">
        <f>ROUND(I73*0.2,2)</f>
        <v>23739.24</v>
      </c>
      <c r="L73" s="216">
        <f>I73+K73</f>
        <v>142435.44</v>
      </c>
      <c r="M73" s="73" t="s">
        <v>46</v>
      </c>
      <c r="N73" s="55" t="s">
        <v>25</v>
      </c>
      <c r="O73" s="61" t="s">
        <v>32</v>
      </c>
      <c r="P73" s="245" t="s">
        <v>145</v>
      </c>
    </row>
    <row r="74" spans="1:16" s="134" customFormat="1" x14ac:dyDescent="0.25">
      <c r="A74" s="49"/>
      <c r="B74" s="233" t="s">
        <v>472</v>
      </c>
      <c r="C74" s="43"/>
      <c r="D74" s="43"/>
      <c r="E74" s="43"/>
      <c r="F74" s="45"/>
      <c r="G74" s="45"/>
      <c r="H74" s="228"/>
      <c r="I74" s="229"/>
      <c r="J74" s="230"/>
      <c r="K74" s="229"/>
      <c r="L74" s="229"/>
      <c r="M74" s="44"/>
      <c r="N74" s="45"/>
      <c r="O74" s="45"/>
      <c r="P74" s="209"/>
    </row>
    <row r="75" spans="1:16" s="41" customFormat="1" ht="46.5" customHeight="1" x14ac:dyDescent="0.25">
      <c r="A75" s="125">
        <f>A73+1</f>
        <v>39</v>
      </c>
      <c r="B75" s="244" t="s">
        <v>457</v>
      </c>
      <c r="C75" s="241" t="s">
        <v>124</v>
      </c>
      <c r="D75" s="212" t="s">
        <v>389</v>
      </c>
      <c r="E75" s="244" t="s">
        <v>458</v>
      </c>
      <c r="F75" s="56" t="s">
        <v>30</v>
      </c>
      <c r="G75" s="56">
        <v>5</v>
      </c>
      <c r="H75" s="239">
        <v>23739.24</v>
      </c>
      <c r="I75" s="214">
        <f>H75*G75</f>
        <v>118696.20000000001</v>
      </c>
      <c r="J75" s="144">
        <v>0.2</v>
      </c>
      <c r="K75" s="215">
        <f>ROUND(I75*0.2,2)</f>
        <v>23739.24</v>
      </c>
      <c r="L75" s="216">
        <f>I75+K75</f>
        <v>142435.44</v>
      </c>
      <c r="M75" s="73" t="s">
        <v>46</v>
      </c>
      <c r="N75" s="55" t="s">
        <v>25</v>
      </c>
      <c r="O75" s="61" t="s">
        <v>32</v>
      </c>
      <c r="P75" s="245" t="s">
        <v>148</v>
      </c>
    </row>
    <row r="76" spans="1:16" s="41" customFormat="1" x14ac:dyDescent="0.25">
      <c r="A76" s="249" t="s">
        <v>160</v>
      </c>
      <c r="B76" s="250"/>
      <c r="C76" s="250"/>
      <c r="D76" s="250"/>
      <c r="E76" s="250"/>
      <c r="F76" s="251"/>
      <c r="G76" s="251"/>
      <c r="H76" s="231"/>
      <c r="I76" s="221"/>
      <c r="J76" s="232"/>
      <c r="K76" s="221"/>
      <c r="L76" s="221"/>
      <c r="M76" s="35"/>
      <c r="N76" s="251"/>
      <c r="O76" s="251"/>
      <c r="P76" s="252"/>
    </row>
    <row r="77" spans="1:16" s="41" customFormat="1" x14ac:dyDescent="0.25">
      <c r="A77" s="253"/>
      <c r="B77" s="254" t="s">
        <v>473</v>
      </c>
      <c r="C77" s="255"/>
      <c r="D77" s="255"/>
      <c r="E77" s="255"/>
      <c r="F77" s="256"/>
      <c r="G77" s="256"/>
      <c r="H77" s="228"/>
      <c r="I77" s="229"/>
      <c r="J77" s="230"/>
      <c r="K77" s="229"/>
      <c r="L77" s="229"/>
      <c r="M77" s="44"/>
      <c r="N77" s="256"/>
      <c r="O77" s="256"/>
      <c r="P77" s="257"/>
    </row>
    <row r="78" spans="1:16" s="124" customFormat="1" ht="38.25" x14ac:dyDescent="0.25">
      <c r="A78" s="258">
        <f>A75+1</f>
        <v>40</v>
      </c>
      <c r="B78" s="259" t="s">
        <v>474</v>
      </c>
      <c r="C78" s="241" t="s">
        <v>163</v>
      </c>
      <c r="D78" s="212" t="s">
        <v>389</v>
      </c>
      <c r="E78" s="260" t="s">
        <v>475</v>
      </c>
      <c r="F78" s="258" t="s">
        <v>30</v>
      </c>
      <c r="G78" s="258">
        <v>3</v>
      </c>
      <c r="H78" s="239">
        <v>1495625.12</v>
      </c>
      <c r="I78" s="214">
        <f>H78*G78</f>
        <v>4486875.3600000003</v>
      </c>
      <c r="J78" s="144" t="s">
        <v>395</v>
      </c>
      <c r="K78" s="213" t="s">
        <v>25</v>
      </c>
      <c r="L78" s="227">
        <f>I78</f>
        <v>4486875.3600000003</v>
      </c>
      <c r="M78" s="53" t="s">
        <v>405</v>
      </c>
      <c r="N78" s="210" t="s">
        <v>476</v>
      </c>
      <c r="O78" s="258" t="s">
        <v>423</v>
      </c>
      <c r="P78" s="211"/>
    </row>
    <row r="79" spans="1:16" s="41" customFormat="1" x14ac:dyDescent="0.25">
      <c r="A79" s="253"/>
      <c r="B79" s="254" t="s">
        <v>477</v>
      </c>
      <c r="C79" s="255"/>
      <c r="D79" s="255"/>
      <c r="E79" s="255"/>
      <c r="F79" s="256"/>
      <c r="G79" s="256"/>
      <c r="H79" s="228"/>
      <c r="I79" s="229"/>
      <c r="J79" s="230"/>
      <c r="K79" s="229"/>
      <c r="L79" s="229"/>
      <c r="M79" s="44"/>
      <c r="N79" s="256"/>
      <c r="O79" s="256"/>
      <c r="P79" s="257"/>
    </row>
    <row r="80" spans="1:16" s="124" customFormat="1" ht="38.25" x14ac:dyDescent="0.25">
      <c r="A80" s="258">
        <f>A78+1</f>
        <v>41</v>
      </c>
      <c r="B80" s="259" t="s">
        <v>474</v>
      </c>
      <c r="C80" s="241" t="s">
        <v>163</v>
      </c>
      <c r="D80" s="212" t="s">
        <v>389</v>
      </c>
      <c r="E80" s="260" t="s">
        <v>475</v>
      </c>
      <c r="F80" s="258" t="s">
        <v>30</v>
      </c>
      <c r="G80" s="258">
        <v>1</v>
      </c>
      <c r="H80" s="239">
        <v>1495625.12</v>
      </c>
      <c r="I80" s="214">
        <f>H80*G80</f>
        <v>1495625.12</v>
      </c>
      <c r="J80" s="144" t="s">
        <v>395</v>
      </c>
      <c r="K80" s="213" t="s">
        <v>25</v>
      </c>
      <c r="L80" s="227">
        <f>I80</f>
        <v>1495625.12</v>
      </c>
      <c r="M80" s="53" t="s">
        <v>405</v>
      </c>
      <c r="N80" s="210" t="s">
        <v>476</v>
      </c>
      <c r="O80" s="258" t="s">
        <v>423</v>
      </c>
      <c r="P80" s="211"/>
    </row>
    <row r="81" spans="1:16" s="41" customFormat="1" x14ac:dyDescent="0.25">
      <c r="A81" s="253"/>
      <c r="B81" s="254" t="s">
        <v>478</v>
      </c>
      <c r="C81" s="255"/>
      <c r="D81" s="255"/>
      <c r="E81" s="255"/>
      <c r="F81" s="256"/>
      <c r="G81" s="256"/>
      <c r="H81" s="228"/>
      <c r="I81" s="229"/>
      <c r="J81" s="230"/>
      <c r="K81" s="229"/>
      <c r="L81" s="229"/>
      <c r="M81" s="44"/>
      <c r="N81" s="256"/>
      <c r="O81" s="256"/>
      <c r="P81" s="257"/>
    </row>
    <row r="82" spans="1:16" s="124" customFormat="1" ht="38.25" x14ac:dyDescent="0.25">
      <c r="A82" s="81">
        <f>A80+1</f>
        <v>42</v>
      </c>
      <c r="B82" s="157" t="s">
        <v>474</v>
      </c>
      <c r="C82" s="142" t="s">
        <v>163</v>
      </c>
      <c r="D82" s="212" t="s">
        <v>389</v>
      </c>
      <c r="E82" s="261" t="s">
        <v>475</v>
      </c>
      <c r="F82" s="81" t="s">
        <v>30</v>
      </c>
      <c r="G82" s="81">
        <v>1</v>
      </c>
      <c r="H82" s="262">
        <v>1495625.12</v>
      </c>
      <c r="I82" s="215">
        <f>H82*G82</f>
        <v>1495625.12</v>
      </c>
      <c r="J82" s="59" t="s">
        <v>395</v>
      </c>
      <c r="K82" s="213" t="s">
        <v>25</v>
      </c>
      <c r="L82" s="263">
        <f>I82</f>
        <v>1495625.12</v>
      </c>
      <c r="M82" s="53" t="s">
        <v>405</v>
      </c>
      <c r="N82" s="55" t="s">
        <v>476</v>
      </c>
      <c r="O82" s="258" t="s">
        <v>423</v>
      </c>
      <c r="P82" s="72"/>
    </row>
    <row r="83" spans="1:16" s="41" customFormat="1" x14ac:dyDescent="0.25">
      <c r="A83" s="253"/>
      <c r="B83" s="254" t="s">
        <v>479</v>
      </c>
      <c r="C83" s="255"/>
      <c r="D83" s="255"/>
      <c r="E83" s="255"/>
      <c r="F83" s="256"/>
      <c r="G83" s="256"/>
      <c r="H83" s="228"/>
      <c r="I83" s="229"/>
      <c r="J83" s="230"/>
      <c r="K83" s="229"/>
      <c r="L83" s="229"/>
      <c r="M83" s="44"/>
      <c r="N83" s="256"/>
      <c r="O83" s="256"/>
      <c r="P83" s="257"/>
    </row>
    <row r="84" spans="1:16" s="124" customFormat="1" ht="38.25" x14ac:dyDescent="0.25">
      <c r="A84" s="258">
        <f>A82+1</f>
        <v>43</v>
      </c>
      <c r="B84" s="259" t="s">
        <v>474</v>
      </c>
      <c r="C84" s="241" t="s">
        <v>163</v>
      </c>
      <c r="D84" s="212" t="s">
        <v>389</v>
      </c>
      <c r="E84" s="260" t="s">
        <v>475</v>
      </c>
      <c r="F84" s="258" t="s">
        <v>30</v>
      </c>
      <c r="G84" s="258">
        <v>1</v>
      </c>
      <c r="H84" s="239">
        <v>1495625.12</v>
      </c>
      <c r="I84" s="214">
        <f>H84*G84</f>
        <v>1495625.12</v>
      </c>
      <c r="J84" s="144" t="s">
        <v>395</v>
      </c>
      <c r="K84" s="213" t="s">
        <v>25</v>
      </c>
      <c r="L84" s="227">
        <f>I84</f>
        <v>1495625.12</v>
      </c>
      <c r="M84" s="53" t="s">
        <v>405</v>
      </c>
      <c r="N84" s="210" t="s">
        <v>476</v>
      </c>
      <c r="O84" s="258" t="s">
        <v>423</v>
      </c>
      <c r="P84" s="211"/>
    </row>
    <row r="85" spans="1:16" s="41" customFormat="1" x14ac:dyDescent="0.25">
      <c r="A85" s="253"/>
      <c r="B85" s="254" t="s">
        <v>480</v>
      </c>
      <c r="C85" s="255"/>
      <c r="D85" s="255"/>
      <c r="E85" s="255"/>
      <c r="F85" s="256"/>
      <c r="G85" s="256"/>
      <c r="H85" s="228"/>
      <c r="I85" s="229"/>
      <c r="J85" s="230"/>
      <c r="K85" s="229"/>
      <c r="L85" s="229"/>
      <c r="M85" s="44"/>
      <c r="N85" s="256"/>
      <c r="O85" s="256"/>
      <c r="P85" s="257"/>
    </row>
    <row r="86" spans="1:16" s="124" customFormat="1" ht="38.25" x14ac:dyDescent="0.25">
      <c r="A86" s="81">
        <f>A84+1</f>
        <v>44</v>
      </c>
      <c r="B86" s="157" t="s">
        <v>474</v>
      </c>
      <c r="C86" s="142" t="s">
        <v>163</v>
      </c>
      <c r="D86" s="212" t="s">
        <v>389</v>
      </c>
      <c r="E86" s="261" t="s">
        <v>475</v>
      </c>
      <c r="F86" s="81" t="s">
        <v>30</v>
      </c>
      <c r="G86" s="81">
        <v>1</v>
      </c>
      <c r="H86" s="262">
        <v>1495625.12</v>
      </c>
      <c r="I86" s="215">
        <f>H86*G86</f>
        <v>1495625.12</v>
      </c>
      <c r="J86" s="59" t="s">
        <v>395</v>
      </c>
      <c r="K86" s="213" t="s">
        <v>25</v>
      </c>
      <c r="L86" s="263">
        <f>I86</f>
        <v>1495625.12</v>
      </c>
      <c r="M86" s="53" t="s">
        <v>405</v>
      </c>
      <c r="N86" s="55" t="s">
        <v>476</v>
      </c>
      <c r="O86" s="258" t="s">
        <v>423</v>
      </c>
      <c r="P86" s="72"/>
    </row>
    <row r="87" spans="1:16" s="41" customFormat="1" x14ac:dyDescent="0.25">
      <c r="A87" s="49"/>
      <c r="B87" s="233" t="s">
        <v>481</v>
      </c>
      <c r="C87" s="43"/>
      <c r="D87" s="43"/>
      <c r="E87" s="43"/>
      <c r="F87" s="45"/>
      <c r="G87" s="45"/>
      <c r="H87" s="228"/>
      <c r="I87" s="229"/>
      <c r="J87" s="230"/>
      <c r="K87" s="229"/>
      <c r="L87" s="229"/>
      <c r="M87" s="44"/>
      <c r="N87" s="45"/>
      <c r="O87" s="45"/>
      <c r="P87" s="209"/>
    </row>
    <row r="88" spans="1:16" s="124" customFormat="1" ht="39" customHeight="1" x14ac:dyDescent="0.25">
      <c r="A88" s="258">
        <f>A86+1</f>
        <v>45</v>
      </c>
      <c r="B88" s="259" t="s">
        <v>474</v>
      </c>
      <c r="C88" s="241" t="s">
        <v>163</v>
      </c>
      <c r="D88" s="212" t="s">
        <v>389</v>
      </c>
      <c r="E88" s="260" t="s">
        <v>475</v>
      </c>
      <c r="F88" s="258" t="s">
        <v>30</v>
      </c>
      <c r="G88" s="258">
        <v>1</v>
      </c>
      <c r="H88" s="239">
        <v>1495625.12</v>
      </c>
      <c r="I88" s="214">
        <f t="shared" ref="I88:I93" si="0">H88*G88</f>
        <v>1495625.12</v>
      </c>
      <c r="J88" s="144" t="s">
        <v>395</v>
      </c>
      <c r="K88" s="213" t="s">
        <v>25</v>
      </c>
      <c r="L88" s="227">
        <f>I88</f>
        <v>1495625.12</v>
      </c>
      <c r="M88" s="53" t="s">
        <v>405</v>
      </c>
      <c r="N88" s="210" t="s">
        <v>476</v>
      </c>
      <c r="O88" s="258" t="s">
        <v>423</v>
      </c>
      <c r="P88" s="211"/>
    </row>
    <row r="89" spans="1:16" s="124" customFormat="1" ht="38.25" x14ac:dyDescent="0.25">
      <c r="A89" s="258">
        <f>A88+1</f>
        <v>46</v>
      </c>
      <c r="B89" s="259" t="s">
        <v>482</v>
      </c>
      <c r="C89" s="241" t="s">
        <v>163</v>
      </c>
      <c r="D89" s="212" t="s">
        <v>389</v>
      </c>
      <c r="E89" s="260" t="s">
        <v>483</v>
      </c>
      <c r="F89" s="258" t="s">
        <v>30</v>
      </c>
      <c r="G89" s="258">
        <v>1</v>
      </c>
      <c r="H89" s="239">
        <v>362401.88</v>
      </c>
      <c r="I89" s="214">
        <f t="shared" si="0"/>
        <v>362401.88</v>
      </c>
      <c r="J89" s="144">
        <v>0.2</v>
      </c>
      <c r="K89" s="215">
        <f>ROUND(I89*0.2,2)</f>
        <v>72480.38</v>
      </c>
      <c r="L89" s="216">
        <f>I89+K89</f>
        <v>434882.26</v>
      </c>
      <c r="M89" s="73" t="s">
        <v>46</v>
      </c>
      <c r="N89" s="258" t="s">
        <v>25</v>
      </c>
      <c r="O89" s="61" t="s">
        <v>32</v>
      </c>
      <c r="P89" s="211"/>
    </row>
    <row r="90" spans="1:16" s="124" customFormat="1" ht="39" customHeight="1" x14ac:dyDescent="0.25">
      <c r="A90" s="258">
        <f>A89+1</f>
        <v>47</v>
      </c>
      <c r="B90" s="259" t="s">
        <v>484</v>
      </c>
      <c r="C90" s="241" t="s">
        <v>163</v>
      </c>
      <c r="D90" s="212" t="s">
        <v>389</v>
      </c>
      <c r="E90" s="260" t="s">
        <v>485</v>
      </c>
      <c r="F90" s="258" t="s">
        <v>30</v>
      </c>
      <c r="G90" s="258">
        <v>4</v>
      </c>
      <c r="H90" s="239">
        <v>804595.94</v>
      </c>
      <c r="I90" s="214">
        <f t="shared" si="0"/>
        <v>3218383.76</v>
      </c>
      <c r="J90" s="144" t="s">
        <v>395</v>
      </c>
      <c r="K90" s="213" t="s">
        <v>25</v>
      </c>
      <c r="L90" s="227">
        <f>I90</f>
        <v>3218383.76</v>
      </c>
      <c r="M90" s="53" t="s">
        <v>405</v>
      </c>
      <c r="N90" s="210" t="s">
        <v>476</v>
      </c>
      <c r="O90" s="258" t="s">
        <v>423</v>
      </c>
      <c r="P90" s="211"/>
    </row>
    <row r="91" spans="1:16" s="124" customFormat="1" ht="38.25" x14ac:dyDescent="0.25">
      <c r="A91" s="258">
        <f>A90+1</f>
        <v>48</v>
      </c>
      <c r="B91" s="259" t="s">
        <v>486</v>
      </c>
      <c r="C91" s="241" t="s">
        <v>163</v>
      </c>
      <c r="D91" s="212" t="s">
        <v>389</v>
      </c>
      <c r="E91" s="260" t="s">
        <v>487</v>
      </c>
      <c r="F91" s="258" t="s">
        <v>30</v>
      </c>
      <c r="G91" s="258">
        <v>4</v>
      </c>
      <c r="H91" s="239">
        <v>194910.57</v>
      </c>
      <c r="I91" s="214">
        <f t="shared" si="0"/>
        <v>779642.28</v>
      </c>
      <c r="J91" s="144">
        <v>0.2</v>
      </c>
      <c r="K91" s="215">
        <f>ROUND(I91*0.2,2)</f>
        <v>155928.46</v>
      </c>
      <c r="L91" s="216">
        <f>I91+K91</f>
        <v>935570.74</v>
      </c>
      <c r="M91" s="73" t="s">
        <v>46</v>
      </c>
      <c r="N91" s="258" t="s">
        <v>25</v>
      </c>
      <c r="O91" s="61" t="s">
        <v>32</v>
      </c>
      <c r="P91" s="211"/>
    </row>
    <row r="92" spans="1:16" s="124" customFormat="1" ht="38.25" x14ac:dyDescent="0.25">
      <c r="A92" s="258">
        <f>A91+1</f>
        <v>49</v>
      </c>
      <c r="B92" s="247" t="s">
        <v>488</v>
      </c>
      <c r="C92" s="241" t="s">
        <v>163</v>
      </c>
      <c r="D92" s="212" t="s">
        <v>389</v>
      </c>
      <c r="E92" s="244" t="s">
        <v>483</v>
      </c>
      <c r="F92" s="246" t="s">
        <v>30</v>
      </c>
      <c r="G92" s="246">
        <v>2</v>
      </c>
      <c r="H92" s="239">
        <v>362401.88</v>
      </c>
      <c r="I92" s="242">
        <f t="shared" si="0"/>
        <v>724803.76</v>
      </c>
      <c r="J92" s="144">
        <v>0.2</v>
      </c>
      <c r="K92" s="215">
        <f>ROUND(I92*0.2,2)</f>
        <v>144960.75</v>
      </c>
      <c r="L92" s="216">
        <f>I92+K92</f>
        <v>869764.51</v>
      </c>
      <c r="M92" s="73" t="s">
        <v>46</v>
      </c>
      <c r="N92" s="246" t="s">
        <v>25</v>
      </c>
      <c r="O92" s="61" t="s">
        <v>32</v>
      </c>
      <c r="P92" s="247" t="s">
        <v>171</v>
      </c>
    </row>
    <row r="93" spans="1:16" s="124" customFormat="1" ht="38.25" x14ac:dyDescent="0.25">
      <c r="A93" s="258">
        <f>A92+1</f>
        <v>50</v>
      </c>
      <c r="B93" s="264" t="s">
        <v>489</v>
      </c>
      <c r="C93" s="241" t="s">
        <v>163</v>
      </c>
      <c r="D93" s="212" t="s">
        <v>389</v>
      </c>
      <c r="E93" s="244" t="s">
        <v>487</v>
      </c>
      <c r="F93" s="265" t="s">
        <v>30</v>
      </c>
      <c r="G93" s="265">
        <v>6</v>
      </c>
      <c r="H93" s="239">
        <v>194918.22</v>
      </c>
      <c r="I93" s="214">
        <f t="shared" si="0"/>
        <v>1169509.32</v>
      </c>
      <c r="J93" s="144">
        <v>0.2</v>
      </c>
      <c r="K93" s="215">
        <f>ROUND(I93*0.2,2)</f>
        <v>233901.86</v>
      </c>
      <c r="L93" s="216">
        <f>I93+K93</f>
        <v>1403411.1800000002</v>
      </c>
      <c r="M93" s="73" t="s">
        <v>46</v>
      </c>
      <c r="N93" s="265" t="s">
        <v>25</v>
      </c>
      <c r="O93" s="61" t="s">
        <v>32</v>
      </c>
      <c r="P93" s="247" t="s">
        <v>171</v>
      </c>
    </row>
    <row r="94" spans="1:16" s="41" customFormat="1" x14ac:dyDescent="0.25">
      <c r="A94" s="49"/>
      <c r="B94" s="233" t="s">
        <v>490</v>
      </c>
      <c r="C94" s="43"/>
      <c r="D94" s="43"/>
      <c r="E94" s="43"/>
      <c r="F94" s="45"/>
      <c r="G94" s="45"/>
      <c r="H94" s="228"/>
      <c r="I94" s="229"/>
      <c r="J94" s="230"/>
      <c r="K94" s="229"/>
      <c r="L94" s="229"/>
      <c r="M94" s="44"/>
      <c r="N94" s="45"/>
      <c r="O94" s="45"/>
      <c r="P94" s="209"/>
    </row>
    <row r="95" spans="1:16" s="124" customFormat="1" ht="39" customHeight="1" x14ac:dyDescent="0.25">
      <c r="A95" s="258">
        <f>A93+1</f>
        <v>51</v>
      </c>
      <c r="B95" s="259" t="s">
        <v>474</v>
      </c>
      <c r="C95" s="241" t="s">
        <v>163</v>
      </c>
      <c r="D95" s="212" t="s">
        <v>389</v>
      </c>
      <c r="E95" s="260" t="s">
        <v>475</v>
      </c>
      <c r="F95" s="258" t="s">
        <v>30</v>
      </c>
      <c r="G95" s="258">
        <v>1</v>
      </c>
      <c r="H95" s="239">
        <v>1495625.12</v>
      </c>
      <c r="I95" s="214">
        <f>H95*G95</f>
        <v>1495625.12</v>
      </c>
      <c r="J95" s="144" t="s">
        <v>395</v>
      </c>
      <c r="K95" s="213" t="s">
        <v>25</v>
      </c>
      <c r="L95" s="227">
        <f>I95</f>
        <v>1495625.12</v>
      </c>
      <c r="M95" s="53" t="s">
        <v>405</v>
      </c>
      <c r="N95" s="210" t="s">
        <v>476</v>
      </c>
      <c r="O95" s="258" t="s">
        <v>423</v>
      </c>
      <c r="P95" s="211"/>
    </row>
    <row r="96" spans="1:16" s="124" customFormat="1" ht="38.25" x14ac:dyDescent="0.25">
      <c r="A96" s="258">
        <f>A95+1</f>
        <v>52</v>
      </c>
      <c r="B96" s="259" t="s">
        <v>482</v>
      </c>
      <c r="C96" s="241" t="s">
        <v>163</v>
      </c>
      <c r="D96" s="212" t="s">
        <v>389</v>
      </c>
      <c r="E96" s="260" t="s">
        <v>483</v>
      </c>
      <c r="F96" s="258" t="s">
        <v>30</v>
      </c>
      <c r="G96" s="258">
        <v>1</v>
      </c>
      <c r="H96" s="239">
        <v>362401.88</v>
      </c>
      <c r="I96" s="214">
        <f>H96*G96</f>
        <v>362401.88</v>
      </c>
      <c r="J96" s="144">
        <v>0.2</v>
      </c>
      <c r="K96" s="215">
        <f>ROUND(I96*0.2,2)</f>
        <v>72480.38</v>
      </c>
      <c r="L96" s="216">
        <f>I96+K96</f>
        <v>434882.26</v>
      </c>
      <c r="M96" s="73" t="s">
        <v>46</v>
      </c>
      <c r="N96" s="258" t="s">
        <v>25</v>
      </c>
      <c r="O96" s="61" t="s">
        <v>32</v>
      </c>
      <c r="P96" s="211"/>
    </row>
    <row r="97" spans="1:16" s="124" customFormat="1" ht="39" customHeight="1" x14ac:dyDescent="0.25">
      <c r="A97" s="258">
        <f>A96+1</f>
        <v>53</v>
      </c>
      <c r="B97" s="259" t="s">
        <v>484</v>
      </c>
      <c r="C97" s="241" t="s">
        <v>163</v>
      </c>
      <c r="D97" s="212" t="s">
        <v>389</v>
      </c>
      <c r="E97" s="260" t="s">
        <v>485</v>
      </c>
      <c r="F97" s="258" t="s">
        <v>30</v>
      </c>
      <c r="G97" s="258">
        <v>4</v>
      </c>
      <c r="H97" s="239">
        <v>804595.94</v>
      </c>
      <c r="I97" s="242">
        <f>H97*G97</f>
        <v>3218383.76</v>
      </c>
      <c r="J97" s="144" t="s">
        <v>395</v>
      </c>
      <c r="K97" s="213" t="s">
        <v>25</v>
      </c>
      <c r="L97" s="227">
        <f>I97</f>
        <v>3218383.76</v>
      </c>
      <c r="M97" s="53" t="s">
        <v>405</v>
      </c>
      <c r="N97" s="210" t="s">
        <v>476</v>
      </c>
      <c r="O97" s="258" t="s">
        <v>423</v>
      </c>
      <c r="P97" s="211"/>
    </row>
    <row r="98" spans="1:16" s="124" customFormat="1" ht="38.25" x14ac:dyDescent="0.25">
      <c r="A98" s="258">
        <f>A97+1</f>
        <v>54</v>
      </c>
      <c r="B98" s="259" t="s">
        <v>486</v>
      </c>
      <c r="C98" s="241" t="s">
        <v>163</v>
      </c>
      <c r="D98" s="212" t="s">
        <v>389</v>
      </c>
      <c r="E98" s="260" t="s">
        <v>487</v>
      </c>
      <c r="F98" s="258" t="s">
        <v>30</v>
      </c>
      <c r="G98" s="258">
        <v>4</v>
      </c>
      <c r="H98" s="239">
        <v>194910.57</v>
      </c>
      <c r="I98" s="214">
        <f>H98*G98</f>
        <v>779642.28</v>
      </c>
      <c r="J98" s="144">
        <v>0.2</v>
      </c>
      <c r="K98" s="215">
        <f>ROUND(I98*0.2,2)</f>
        <v>155928.46</v>
      </c>
      <c r="L98" s="216">
        <f>I98+K98</f>
        <v>935570.74</v>
      </c>
      <c r="M98" s="73" t="s">
        <v>46</v>
      </c>
      <c r="N98" s="258" t="s">
        <v>25</v>
      </c>
      <c r="O98" s="61" t="s">
        <v>32</v>
      </c>
      <c r="P98" s="211"/>
    </row>
    <row r="99" spans="1:16" s="41" customFormat="1" x14ac:dyDescent="0.25">
      <c r="A99" s="253"/>
      <c r="B99" s="233" t="s">
        <v>491</v>
      </c>
      <c r="C99" s="255"/>
      <c r="D99" s="255"/>
      <c r="E99" s="255"/>
      <c r="F99" s="256"/>
      <c r="G99" s="256"/>
      <c r="H99" s="228"/>
      <c r="I99" s="229"/>
      <c r="J99" s="230"/>
      <c r="K99" s="229"/>
      <c r="L99" s="229"/>
      <c r="M99" s="44"/>
      <c r="N99" s="256"/>
      <c r="O99" s="256"/>
      <c r="P99" s="257"/>
    </row>
    <row r="100" spans="1:16" s="124" customFormat="1" ht="39" customHeight="1" x14ac:dyDescent="0.25">
      <c r="A100" s="258">
        <f>A98+1</f>
        <v>55</v>
      </c>
      <c r="B100" s="259" t="s">
        <v>474</v>
      </c>
      <c r="C100" s="241" t="s">
        <v>163</v>
      </c>
      <c r="D100" s="212" t="s">
        <v>389</v>
      </c>
      <c r="E100" s="260" t="s">
        <v>475</v>
      </c>
      <c r="F100" s="258" t="s">
        <v>30</v>
      </c>
      <c r="G100" s="258">
        <v>1</v>
      </c>
      <c r="H100" s="239">
        <v>1495625.12</v>
      </c>
      <c r="I100" s="214">
        <f>H100*G100</f>
        <v>1495625.12</v>
      </c>
      <c r="J100" s="144" t="s">
        <v>395</v>
      </c>
      <c r="K100" s="213" t="s">
        <v>25</v>
      </c>
      <c r="L100" s="227">
        <f>I100</f>
        <v>1495625.12</v>
      </c>
      <c r="M100" s="53" t="s">
        <v>405</v>
      </c>
      <c r="N100" s="210" t="s">
        <v>476</v>
      </c>
      <c r="O100" s="258" t="s">
        <v>423</v>
      </c>
      <c r="P100" s="211"/>
    </row>
    <row r="101" spans="1:16" s="124" customFormat="1" ht="38.25" x14ac:dyDescent="0.25">
      <c r="A101" s="258">
        <f>A100+1</f>
        <v>56</v>
      </c>
      <c r="B101" s="259" t="s">
        <v>482</v>
      </c>
      <c r="C101" s="241" t="s">
        <v>163</v>
      </c>
      <c r="D101" s="212" t="s">
        <v>389</v>
      </c>
      <c r="E101" s="260" t="s">
        <v>483</v>
      </c>
      <c r="F101" s="258" t="s">
        <v>30</v>
      </c>
      <c r="G101" s="258">
        <v>1</v>
      </c>
      <c r="H101" s="239">
        <v>362401.88</v>
      </c>
      <c r="I101" s="214">
        <f>H101*G101</f>
        <v>362401.88</v>
      </c>
      <c r="J101" s="144">
        <v>0.2</v>
      </c>
      <c r="K101" s="215">
        <f>ROUND(I101*0.2,2)</f>
        <v>72480.38</v>
      </c>
      <c r="L101" s="216">
        <f>I101+K101</f>
        <v>434882.26</v>
      </c>
      <c r="M101" s="73" t="s">
        <v>46</v>
      </c>
      <c r="N101" s="258" t="s">
        <v>25</v>
      </c>
      <c r="O101" s="61" t="s">
        <v>32</v>
      </c>
      <c r="P101" s="211"/>
    </row>
    <row r="102" spans="1:16" s="124" customFormat="1" ht="39" customHeight="1" x14ac:dyDescent="0.25">
      <c r="A102" s="258">
        <f>A101+1</f>
        <v>57</v>
      </c>
      <c r="B102" s="259" t="s">
        <v>484</v>
      </c>
      <c r="C102" s="241" t="s">
        <v>163</v>
      </c>
      <c r="D102" s="212" t="s">
        <v>389</v>
      </c>
      <c r="E102" s="260" t="s">
        <v>485</v>
      </c>
      <c r="F102" s="258" t="s">
        <v>30</v>
      </c>
      <c r="G102" s="258">
        <v>4</v>
      </c>
      <c r="H102" s="239">
        <v>804595.94</v>
      </c>
      <c r="I102" s="242">
        <f>H102*G102</f>
        <v>3218383.76</v>
      </c>
      <c r="J102" s="144" t="s">
        <v>395</v>
      </c>
      <c r="K102" s="213" t="s">
        <v>25</v>
      </c>
      <c r="L102" s="227">
        <f>I102</f>
        <v>3218383.76</v>
      </c>
      <c r="M102" s="53" t="s">
        <v>405</v>
      </c>
      <c r="N102" s="210" t="s">
        <v>476</v>
      </c>
      <c r="O102" s="258" t="s">
        <v>423</v>
      </c>
      <c r="P102" s="211"/>
    </row>
    <row r="103" spans="1:16" s="124" customFormat="1" ht="38.25" x14ac:dyDescent="0.25">
      <c r="A103" s="258">
        <f>A102+1</f>
        <v>58</v>
      </c>
      <c r="B103" s="259" t="s">
        <v>486</v>
      </c>
      <c r="C103" s="241" t="s">
        <v>163</v>
      </c>
      <c r="D103" s="212" t="s">
        <v>389</v>
      </c>
      <c r="E103" s="260" t="s">
        <v>487</v>
      </c>
      <c r="F103" s="258" t="s">
        <v>30</v>
      </c>
      <c r="G103" s="258">
        <v>4</v>
      </c>
      <c r="H103" s="239">
        <v>194910.57</v>
      </c>
      <c r="I103" s="214">
        <f>H103*G103</f>
        <v>779642.28</v>
      </c>
      <c r="J103" s="144">
        <v>0.2</v>
      </c>
      <c r="K103" s="215">
        <f>ROUND(I103*0.2,2)</f>
        <v>155928.46</v>
      </c>
      <c r="L103" s="216">
        <f>I103+K103</f>
        <v>935570.74</v>
      </c>
      <c r="M103" s="73" t="s">
        <v>46</v>
      </c>
      <c r="N103" s="258" t="s">
        <v>25</v>
      </c>
      <c r="O103" s="61" t="s">
        <v>32</v>
      </c>
      <c r="P103" s="211"/>
    </row>
    <row r="104" spans="1:16" s="41" customFormat="1" x14ac:dyDescent="0.25">
      <c r="A104" s="253"/>
      <c r="B104" s="254" t="s">
        <v>492</v>
      </c>
      <c r="C104" s="255"/>
      <c r="D104" s="255"/>
      <c r="E104" s="255"/>
      <c r="F104" s="256"/>
      <c r="G104" s="256"/>
      <c r="H104" s="228"/>
      <c r="I104" s="229"/>
      <c r="J104" s="230"/>
      <c r="K104" s="229"/>
      <c r="L104" s="229"/>
      <c r="M104" s="44"/>
      <c r="N104" s="256"/>
      <c r="O104" s="256"/>
      <c r="P104" s="257"/>
    </row>
    <row r="105" spans="1:16" s="124" customFormat="1" ht="39" customHeight="1" x14ac:dyDescent="0.25">
      <c r="A105" s="258">
        <f>A103+1</f>
        <v>59</v>
      </c>
      <c r="B105" s="259" t="s">
        <v>474</v>
      </c>
      <c r="C105" s="241" t="s">
        <v>163</v>
      </c>
      <c r="D105" s="212" t="s">
        <v>389</v>
      </c>
      <c r="E105" s="260" t="s">
        <v>475</v>
      </c>
      <c r="F105" s="258" t="s">
        <v>30</v>
      </c>
      <c r="G105" s="258">
        <v>1</v>
      </c>
      <c r="H105" s="239">
        <v>1495625.12</v>
      </c>
      <c r="I105" s="214">
        <f>H105*G105</f>
        <v>1495625.12</v>
      </c>
      <c r="J105" s="144" t="s">
        <v>395</v>
      </c>
      <c r="K105" s="213" t="s">
        <v>25</v>
      </c>
      <c r="L105" s="227">
        <f>I105</f>
        <v>1495625.12</v>
      </c>
      <c r="M105" s="53" t="s">
        <v>405</v>
      </c>
      <c r="N105" s="210" t="s">
        <v>476</v>
      </c>
      <c r="O105" s="258" t="s">
        <v>423</v>
      </c>
      <c r="P105" s="211"/>
    </row>
    <row r="106" spans="1:16" s="124" customFormat="1" ht="38.25" x14ac:dyDescent="0.25">
      <c r="A106" s="258">
        <f>A105+1</f>
        <v>60</v>
      </c>
      <c r="B106" s="259" t="s">
        <v>482</v>
      </c>
      <c r="C106" s="241" t="s">
        <v>163</v>
      </c>
      <c r="D106" s="212" t="s">
        <v>389</v>
      </c>
      <c r="E106" s="260" t="s">
        <v>483</v>
      </c>
      <c r="F106" s="258" t="s">
        <v>30</v>
      </c>
      <c r="G106" s="258">
        <v>1</v>
      </c>
      <c r="H106" s="239">
        <v>362401.88</v>
      </c>
      <c r="I106" s="214">
        <f>H106*G106</f>
        <v>362401.88</v>
      </c>
      <c r="J106" s="144">
        <v>0.2</v>
      </c>
      <c r="K106" s="215">
        <f>ROUND(I106*0.2,2)</f>
        <v>72480.38</v>
      </c>
      <c r="L106" s="216">
        <f>I106+K106</f>
        <v>434882.26</v>
      </c>
      <c r="M106" s="73" t="s">
        <v>46</v>
      </c>
      <c r="N106" s="258" t="s">
        <v>25</v>
      </c>
      <c r="O106" s="61" t="s">
        <v>32</v>
      </c>
      <c r="P106" s="211"/>
    </row>
    <row r="107" spans="1:16" s="124" customFormat="1" ht="39" customHeight="1" x14ac:dyDescent="0.25">
      <c r="A107" s="258">
        <f>A106+1</f>
        <v>61</v>
      </c>
      <c r="B107" s="259" t="s">
        <v>484</v>
      </c>
      <c r="C107" s="241" t="s">
        <v>163</v>
      </c>
      <c r="D107" s="212" t="s">
        <v>389</v>
      </c>
      <c r="E107" s="260" t="s">
        <v>485</v>
      </c>
      <c r="F107" s="258" t="s">
        <v>30</v>
      </c>
      <c r="G107" s="258">
        <v>4</v>
      </c>
      <c r="H107" s="239">
        <v>804595.94</v>
      </c>
      <c r="I107" s="242">
        <f>H107*G107-0.01</f>
        <v>3218383.75</v>
      </c>
      <c r="J107" s="144" t="s">
        <v>395</v>
      </c>
      <c r="K107" s="213" t="s">
        <v>25</v>
      </c>
      <c r="L107" s="227">
        <f>I107</f>
        <v>3218383.75</v>
      </c>
      <c r="M107" s="53" t="s">
        <v>405</v>
      </c>
      <c r="N107" s="210" t="s">
        <v>476</v>
      </c>
      <c r="O107" s="258" t="s">
        <v>423</v>
      </c>
      <c r="P107" s="211"/>
    </row>
    <row r="108" spans="1:16" s="124" customFormat="1" ht="38.25" x14ac:dyDescent="0.25">
      <c r="A108" s="258">
        <f>A107+1</f>
        <v>62</v>
      </c>
      <c r="B108" s="259" t="s">
        <v>486</v>
      </c>
      <c r="C108" s="241" t="s">
        <v>163</v>
      </c>
      <c r="D108" s="212" t="s">
        <v>389</v>
      </c>
      <c r="E108" s="260" t="s">
        <v>487</v>
      </c>
      <c r="F108" s="258" t="s">
        <v>30</v>
      </c>
      <c r="G108" s="258">
        <v>4</v>
      </c>
      <c r="H108" s="239">
        <v>194910.57</v>
      </c>
      <c r="I108" s="214">
        <f>H108*G108</f>
        <v>779642.28</v>
      </c>
      <c r="J108" s="144">
        <v>0.2</v>
      </c>
      <c r="K108" s="215">
        <f>ROUND(I108*0.2,2)</f>
        <v>155928.46</v>
      </c>
      <c r="L108" s="216">
        <f>I108+K108</f>
        <v>935570.74</v>
      </c>
      <c r="M108" s="73" t="s">
        <v>46</v>
      </c>
      <c r="N108" s="258" t="s">
        <v>25</v>
      </c>
      <c r="O108" s="61" t="s">
        <v>32</v>
      </c>
      <c r="P108" s="211"/>
    </row>
    <row r="109" spans="1:16" s="41" customFormat="1" x14ac:dyDescent="0.25">
      <c r="A109" s="253"/>
      <c r="B109" s="254" t="s">
        <v>493</v>
      </c>
      <c r="C109" s="255"/>
      <c r="D109" s="255"/>
      <c r="E109" s="255"/>
      <c r="F109" s="256"/>
      <c r="G109" s="256"/>
      <c r="H109" s="228"/>
      <c r="I109" s="229"/>
      <c r="J109" s="230"/>
      <c r="K109" s="229"/>
      <c r="L109" s="229"/>
      <c r="M109" s="44"/>
      <c r="N109" s="256"/>
      <c r="O109" s="256"/>
      <c r="P109" s="257"/>
    </row>
    <row r="110" spans="1:16" s="124" customFormat="1" ht="39" customHeight="1" x14ac:dyDescent="0.25">
      <c r="A110" s="258">
        <f>A108+1</f>
        <v>63</v>
      </c>
      <c r="B110" s="259" t="s">
        <v>474</v>
      </c>
      <c r="C110" s="241" t="s">
        <v>163</v>
      </c>
      <c r="D110" s="212" t="s">
        <v>389</v>
      </c>
      <c r="E110" s="260" t="s">
        <v>475</v>
      </c>
      <c r="F110" s="258" t="s">
        <v>30</v>
      </c>
      <c r="G110" s="258">
        <v>1</v>
      </c>
      <c r="H110" s="239">
        <v>1495625.12</v>
      </c>
      <c r="I110" s="214">
        <f>H110*G110</f>
        <v>1495625.12</v>
      </c>
      <c r="J110" s="144" t="s">
        <v>395</v>
      </c>
      <c r="K110" s="213" t="s">
        <v>25</v>
      </c>
      <c r="L110" s="227">
        <f>I110</f>
        <v>1495625.12</v>
      </c>
      <c r="M110" s="53" t="s">
        <v>405</v>
      </c>
      <c r="N110" s="210" t="s">
        <v>476</v>
      </c>
      <c r="O110" s="258" t="s">
        <v>423</v>
      </c>
      <c r="P110" s="211"/>
    </row>
    <row r="111" spans="1:16" s="124" customFormat="1" ht="38.25" x14ac:dyDescent="0.25">
      <c r="A111" s="258">
        <f>A110+1</f>
        <v>64</v>
      </c>
      <c r="B111" s="259" t="s">
        <v>482</v>
      </c>
      <c r="C111" s="241" t="s">
        <v>163</v>
      </c>
      <c r="D111" s="212" t="s">
        <v>389</v>
      </c>
      <c r="E111" s="260" t="s">
        <v>483</v>
      </c>
      <c r="F111" s="258" t="s">
        <v>30</v>
      </c>
      <c r="G111" s="258">
        <v>1</v>
      </c>
      <c r="H111" s="239">
        <v>362401.88</v>
      </c>
      <c r="I111" s="214">
        <f>H111*G111</f>
        <v>362401.88</v>
      </c>
      <c r="J111" s="144">
        <v>0.2</v>
      </c>
      <c r="K111" s="215">
        <f>ROUND(I111*0.2,2)</f>
        <v>72480.38</v>
      </c>
      <c r="L111" s="216">
        <f>I111+K111</f>
        <v>434882.26</v>
      </c>
      <c r="M111" s="73" t="s">
        <v>46</v>
      </c>
      <c r="N111" s="258" t="s">
        <v>25</v>
      </c>
      <c r="O111" s="61" t="s">
        <v>32</v>
      </c>
      <c r="P111" s="211"/>
    </row>
    <row r="112" spans="1:16" s="124" customFormat="1" ht="39" customHeight="1" x14ac:dyDescent="0.25">
      <c r="A112" s="258">
        <f>A111+1</f>
        <v>65</v>
      </c>
      <c r="B112" s="259" t="s">
        <v>484</v>
      </c>
      <c r="C112" s="241" t="s">
        <v>163</v>
      </c>
      <c r="D112" s="212" t="s">
        <v>389</v>
      </c>
      <c r="E112" s="260" t="s">
        <v>485</v>
      </c>
      <c r="F112" s="258" t="s">
        <v>30</v>
      </c>
      <c r="G112" s="258">
        <v>4</v>
      </c>
      <c r="H112" s="239">
        <v>804595.94</v>
      </c>
      <c r="I112" s="242">
        <f>H112*G112</f>
        <v>3218383.76</v>
      </c>
      <c r="J112" s="243" t="s">
        <v>395</v>
      </c>
      <c r="K112" s="266" t="s">
        <v>25</v>
      </c>
      <c r="L112" s="216">
        <f>I112</f>
        <v>3218383.76</v>
      </c>
      <c r="M112" s="53" t="s">
        <v>405</v>
      </c>
      <c r="N112" s="210" t="s">
        <v>476</v>
      </c>
      <c r="O112" s="258" t="s">
        <v>423</v>
      </c>
      <c r="P112" s="211"/>
    </row>
    <row r="113" spans="1:16" s="124" customFormat="1" ht="38.25" x14ac:dyDescent="0.25">
      <c r="A113" s="258">
        <f>A112+1</f>
        <v>66</v>
      </c>
      <c r="B113" s="259" t="s">
        <v>486</v>
      </c>
      <c r="C113" s="241" t="s">
        <v>163</v>
      </c>
      <c r="D113" s="212" t="s">
        <v>389</v>
      </c>
      <c r="E113" s="260" t="s">
        <v>487</v>
      </c>
      <c r="F113" s="258" t="s">
        <v>30</v>
      </c>
      <c r="G113" s="258">
        <v>4</v>
      </c>
      <c r="H113" s="239">
        <v>194910.57</v>
      </c>
      <c r="I113" s="214">
        <f>H113*G113</f>
        <v>779642.28</v>
      </c>
      <c r="J113" s="144">
        <v>0.2</v>
      </c>
      <c r="K113" s="215">
        <f>ROUND(I113*0.2,2)</f>
        <v>155928.46</v>
      </c>
      <c r="L113" s="216">
        <f>I113+K113</f>
        <v>935570.74</v>
      </c>
      <c r="M113" s="73" t="s">
        <v>46</v>
      </c>
      <c r="N113" s="258" t="s">
        <v>25</v>
      </c>
      <c r="O113" s="61" t="s">
        <v>32</v>
      </c>
      <c r="P113" s="211"/>
    </row>
    <row r="114" spans="1:16" s="41" customFormat="1" x14ac:dyDescent="0.25">
      <c r="A114" s="253"/>
      <c r="B114" s="254" t="s">
        <v>494</v>
      </c>
      <c r="C114" s="255"/>
      <c r="D114" s="255"/>
      <c r="E114" s="255"/>
      <c r="F114" s="256"/>
      <c r="G114" s="256"/>
      <c r="H114" s="228"/>
      <c r="I114" s="229"/>
      <c r="J114" s="230"/>
      <c r="K114" s="229"/>
      <c r="L114" s="229"/>
      <c r="M114" s="44"/>
      <c r="N114" s="256"/>
      <c r="O114" s="256"/>
      <c r="P114" s="257"/>
    </row>
    <row r="115" spans="1:16" s="124" customFormat="1" ht="39" customHeight="1" x14ac:dyDescent="0.25">
      <c r="A115" s="258">
        <f>A113+1</f>
        <v>67</v>
      </c>
      <c r="B115" s="259" t="s">
        <v>474</v>
      </c>
      <c r="C115" s="241" t="s">
        <v>163</v>
      </c>
      <c r="D115" s="212" t="s">
        <v>389</v>
      </c>
      <c r="E115" s="260" t="s">
        <v>475</v>
      </c>
      <c r="F115" s="258" t="s">
        <v>30</v>
      </c>
      <c r="G115" s="258">
        <v>1</v>
      </c>
      <c r="H115" s="239">
        <v>1495625.12</v>
      </c>
      <c r="I115" s="214">
        <f>H115*G115</f>
        <v>1495625.12</v>
      </c>
      <c r="J115" s="144" t="s">
        <v>395</v>
      </c>
      <c r="K115" s="213" t="s">
        <v>25</v>
      </c>
      <c r="L115" s="227">
        <f>I115</f>
        <v>1495625.12</v>
      </c>
      <c r="M115" s="53" t="s">
        <v>405</v>
      </c>
      <c r="N115" s="210" t="s">
        <v>476</v>
      </c>
      <c r="O115" s="258" t="s">
        <v>423</v>
      </c>
      <c r="P115" s="211"/>
    </row>
    <row r="116" spans="1:16" s="124" customFormat="1" ht="38.25" x14ac:dyDescent="0.25">
      <c r="A116" s="258">
        <f>A115+1</f>
        <v>68</v>
      </c>
      <c r="B116" s="259" t="s">
        <v>482</v>
      </c>
      <c r="C116" s="241" t="s">
        <v>163</v>
      </c>
      <c r="D116" s="212" t="s">
        <v>389</v>
      </c>
      <c r="E116" s="260" t="s">
        <v>483</v>
      </c>
      <c r="F116" s="258" t="s">
        <v>30</v>
      </c>
      <c r="G116" s="258">
        <v>1</v>
      </c>
      <c r="H116" s="239">
        <v>362401.88</v>
      </c>
      <c r="I116" s="214">
        <f>H116</f>
        <v>362401.88</v>
      </c>
      <c r="J116" s="144">
        <v>0.2</v>
      </c>
      <c r="K116" s="215">
        <f>ROUND(I116*0.2,2)</f>
        <v>72480.38</v>
      </c>
      <c r="L116" s="216">
        <f>I116+K116</f>
        <v>434882.26</v>
      </c>
      <c r="M116" s="73" t="s">
        <v>46</v>
      </c>
      <c r="N116" s="258" t="s">
        <v>25</v>
      </c>
      <c r="O116" s="61" t="s">
        <v>32</v>
      </c>
      <c r="P116" s="211"/>
    </row>
    <row r="117" spans="1:16" s="124" customFormat="1" ht="39" customHeight="1" x14ac:dyDescent="0.25">
      <c r="A117" s="258">
        <f>A116+1</f>
        <v>69</v>
      </c>
      <c r="B117" s="259" t="s">
        <v>484</v>
      </c>
      <c r="C117" s="241" t="s">
        <v>163</v>
      </c>
      <c r="D117" s="212" t="s">
        <v>389</v>
      </c>
      <c r="E117" s="260" t="s">
        <v>485</v>
      </c>
      <c r="F117" s="258" t="s">
        <v>30</v>
      </c>
      <c r="G117" s="258">
        <v>4</v>
      </c>
      <c r="H117" s="239">
        <v>804595.94</v>
      </c>
      <c r="I117" s="242">
        <f>H117*G117</f>
        <v>3218383.76</v>
      </c>
      <c r="J117" s="144" t="s">
        <v>395</v>
      </c>
      <c r="K117" s="213" t="s">
        <v>25</v>
      </c>
      <c r="L117" s="227">
        <f>I117</f>
        <v>3218383.76</v>
      </c>
      <c r="M117" s="53" t="s">
        <v>405</v>
      </c>
      <c r="N117" s="210" t="s">
        <v>476</v>
      </c>
      <c r="O117" s="258" t="s">
        <v>423</v>
      </c>
      <c r="P117" s="211"/>
    </row>
    <row r="118" spans="1:16" s="124" customFormat="1" ht="38.25" x14ac:dyDescent="0.25">
      <c r="A118" s="258">
        <f>A117+1</f>
        <v>70</v>
      </c>
      <c r="B118" s="259" t="s">
        <v>486</v>
      </c>
      <c r="C118" s="241" t="s">
        <v>163</v>
      </c>
      <c r="D118" s="212" t="s">
        <v>389</v>
      </c>
      <c r="E118" s="260" t="s">
        <v>487</v>
      </c>
      <c r="F118" s="258" t="s">
        <v>30</v>
      </c>
      <c r="G118" s="258">
        <v>4</v>
      </c>
      <c r="H118" s="239">
        <v>194910.57</v>
      </c>
      <c r="I118" s="214">
        <f>H118*G118</f>
        <v>779642.28</v>
      </c>
      <c r="J118" s="144">
        <v>0.2</v>
      </c>
      <c r="K118" s="215">
        <f>ROUND(I118*0.2,2)</f>
        <v>155928.46</v>
      </c>
      <c r="L118" s="216">
        <f>I118+K118</f>
        <v>935570.74</v>
      </c>
      <c r="M118" s="73" t="s">
        <v>46</v>
      </c>
      <c r="N118" s="258" t="s">
        <v>25</v>
      </c>
      <c r="O118" s="61" t="s">
        <v>32</v>
      </c>
      <c r="P118" s="211"/>
    </row>
    <row r="119" spans="1:16" s="41" customFormat="1" x14ac:dyDescent="0.25">
      <c r="A119" s="49"/>
      <c r="B119" s="254" t="s">
        <v>495</v>
      </c>
      <c r="C119" s="43"/>
      <c r="D119" s="43"/>
      <c r="E119" s="43"/>
      <c r="F119" s="45"/>
      <c r="G119" s="45"/>
      <c r="H119" s="228"/>
      <c r="I119" s="229"/>
      <c r="J119" s="230"/>
      <c r="K119" s="229"/>
      <c r="L119" s="229"/>
      <c r="M119" s="44"/>
      <c r="N119" s="45"/>
      <c r="O119" s="45"/>
      <c r="P119" s="209"/>
    </row>
    <row r="120" spans="1:16" s="124" customFormat="1" ht="39" customHeight="1" x14ac:dyDescent="0.25">
      <c r="A120" s="258">
        <f>A118+1</f>
        <v>71</v>
      </c>
      <c r="B120" s="259" t="s">
        <v>474</v>
      </c>
      <c r="C120" s="241" t="s">
        <v>163</v>
      </c>
      <c r="D120" s="212" t="s">
        <v>389</v>
      </c>
      <c r="E120" s="260" t="s">
        <v>475</v>
      </c>
      <c r="F120" s="258" t="s">
        <v>30</v>
      </c>
      <c r="G120" s="258">
        <v>1</v>
      </c>
      <c r="H120" s="239">
        <v>1495625.12</v>
      </c>
      <c r="I120" s="214">
        <f>H120*G120</f>
        <v>1495625.12</v>
      </c>
      <c r="J120" s="144" t="s">
        <v>395</v>
      </c>
      <c r="K120" s="213" t="s">
        <v>25</v>
      </c>
      <c r="L120" s="227">
        <f>I120</f>
        <v>1495625.12</v>
      </c>
      <c r="M120" s="53" t="s">
        <v>405</v>
      </c>
      <c r="N120" s="210" t="s">
        <v>476</v>
      </c>
      <c r="O120" s="258" t="s">
        <v>423</v>
      </c>
      <c r="P120" s="211"/>
    </row>
    <row r="121" spans="1:16" s="124" customFormat="1" ht="38.25" x14ac:dyDescent="0.25">
      <c r="A121" s="258">
        <f>A120+1</f>
        <v>72</v>
      </c>
      <c r="B121" s="259" t="s">
        <v>482</v>
      </c>
      <c r="C121" s="241" t="s">
        <v>163</v>
      </c>
      <c r="D121" s="212" t="s">
        <v>389</v>
      </c>
      <c r="E121" s="260" t="s">
        <v>483</v>
      </c>
      <c r="F121" s="258" t="s">
        <v>30</v>
      </c>
      <c r="G121" s="258">
        <v>1</v>
      </c>
      <c r="H121" s="239">
        <v>362401.88</v>
      </c>
      <c r="I121" s="214">
        <f>H121*G121</f>
        <v>362401.88</v>
      </c>
      <c r="J121" s="144">
        <v>0.2</v>
      </c>
      <c r="K121" s="215">
        <f>ROUND(I121*0.2,2)</f>
        <v>72480.38</v>
      </c>
      <c r="L121" s="216">
        <f>I121+K121</f>
        <v>434882.26</v>
      </c>
      <c r="M121" s="73" t="s">
        <v>46</v>
      </c>
      <c r="N121" s="258" t="s">
        <v>25</v>
      </c>
      <c r="O121" s="61" t="s">
        <v>32</v>
      </c>
      <c r="P121" s="211"/>
    </row>
    <row r="122" spans="1:16" s="124" customFormat="1" ht="39" customHeight="1" x14ac:dyDescent="0.25">
      <c r="A122" s="258">
        <f>A121+1</f>
        <v>73</v>
      </c>
      <c r="B122" s="259" t="s">
        <v>484</v>
      </c>
      <c r="C122" s="241" t="s">
        <v>163</v>
      </c>
      <c r="D122" s="212" t="s">
        <v>389</v>
      </c>
      <c r="E122" s="260" t="s">
        <v>485</v>
      </c>
      <c r="F122" s="258" t="s">
        <v>30</v>
      </c>
      <c r="G122" s="258">
        <v>4</v>
      </c>
      <c r="H122" s="239">
        <v>804595.94</v>
      </c>
      <c r="I122" s="242">
        <f>H122*G122</f>
        <v>3218383.76</v>
      </c>
      <c r="J122" s="144" t="s">
        <v>395</v>
      </c>
      <c r="K122" s="213" t="s">
        <v>25</v>
      </c>
      <c r="L122" s="227">
        <f>I122</f>
        <v>3218383.76</v>
      </c>
      <c r="M122" s="53" t="s">
        <v>405</v>
      </c>
      <c r="N122" s="210" t="s">
        <v>476</v>
      </c>
      <c r="O122" s="258" t="s">
        <v>423</v>
      </c>
      <c r="P122" s="211"/>
    </row>
    <row r="123" spans="1:16" s="124" customFormat="1" ht="38.25" x14ac:dyDescent="0.25">
      <c r="A123" s="258">
        <f>A122+1</f>
        <v>74</v>
      </c>
      <c r="B123" s="259" t="s">
        <v>486</v>
      </c>
      <c r="C123" s="241" t="s">
        <v>163</v>
      </c>
      <c r="D123" s="212" t="s">
        <v>389</v>
      </c>
      <c r="E123" s="260" t="s">
        <v>487</v>
      </c>
      <c r="F123" s="258" t="s">
        <v>30</v>
      </c>
      <c r="G123" s="258">
        <v>4</v>
      </c>
      <c r="H123" s="239">
        <v>194910.57</v>
      </c>
      <c r="I123" s="214">
        <f>H123*G123</f>
        <v>779642.28</v>
      </c>
      <c r="J123" s="144">
        <v>0.2</v>
      </c>
      <c r="K123" s="215">
        <f>ROUND(I123*0.2,2)</f>
        <v>155928.46</v>
      </c>
      <c r="L123" s="216">
        <f>I123+K123</f>
        <v>935570.74</v>
      </c>
      <c r="M123" s="73" t="s">
        <v>46</v>
      </c>
      <c r="N123" s="258" t="s">
        <v>25</v>
      </c>
      <c r="O123" s="61" t="s">
        <v>32</v>
      </c>
      <c r="P123" s="211"/>
    </row>
    <row r="124" spans="1:16" s="41" customFormat="1" x14ac:dyDescent="0.25">
      <c r="A124" s="253"/>
      <c r="B124" s="233" t="s">
        <v>496</v>
      </c>
      <c r="C124" s="255"/>
      <c r="D124" s="255"/>
      <c r="E124" s="255"/>
      <c r="F124" s="256"/>
      <c r="G124" s="256"/>
      <c r="H124" s="228"/>
      <c r="I124" s="229"/>
      <c r="J124" s="230"/>
      <c r="K124" s="229"/>
      <c r="L124" s="229"/>
      <c r="M124" s="44"/>
      <c r="N124" s="256"/>
      <c r="O124" s="256"/>
      <c r="P124" s="257"/>
    </row>
    <row r="125" spans="1:16" s="124" customFormat="1" ht="39" customHeight="1" x14ac:dyDescent="0.25">
      <c r="A125" s="258">
        <f>A123+1</f>
        <v>75</v>
      </c>
      <c r="B125" s="259" t="s">
        <v>474</v>
      </c>
      <c r="C125" s="241" t="s">
        <v>163</v>
      </c>
      <c r="D125" s="212" t="s">
        <v>389</v>
      </c>
      <c r="E125" s="260" t="s">
        <v>475</v>
      </c>
      <c r="F125" s="258" t="s">
        <v>30</v>
      </c>
      <c r="G125" s="258">
        <v>1</v>
      </c>
      <c r="H125" s="239">
        <v>1495625.12</v>
      </c>
      <c r="I125" s="214">
        <f>H125*G125</f>
        <v>1495625.12</v>
      </c>
      <c r="J125" s="144" t="s">
        <v>395</v>
      </c>
      <c r="K125" s="213" t="s">
        <v>25</v>
      </c>
      <c r="L125" s="227">
        <f>I125</f>
        <v>1495625.12</v>
      </c>
      <c r="M125" s="53" t="s">
        <v>405</v>
      </c>
      <c r="N125" s="210" t="s">
        <v>476</v>
      </c>
      <c r="O125" s="258" t="s">
        <v>423</v>
      </c>
      <c r="P125" s="211"/>
    </row>
    <row r="126" spans="1:16" s="124" customFormat="1" ht="38.25" x14ac:dyDescent="0.25">
      <c r="A126" s="258">
        <f>A125+1</f>
        <v>76</v>
      </c>
      <c r="B126" s="259" t="s">
        <v>482</v>
      </c>
      <c r="C126" s="241" t="s">
        <v>163</v>
      </c>
      <c r="D126" s="212" t="s">
        <v>389</v>
      </c>
      <c r="E126" s="260" t="s">
        <v>483</v>
      </c>
      <c r="F126" s="258" t="s">
        <v>30</v>
      </c>
      <c r="G126" s="258">
        <v>1</v>
      </c>
      <c r="H126" s="239">
        <v>362401.88</v>
      </c>
      <c r="I126" s="214">
        <f>H126*G126</f>
        <v>362401.88</v>
      </c>
      <c r="J126" s="144">
        <v>0.2</v>
      </c>
      <c r="K126" s="215">
        <f>ROUND(I126*0.2,2)</f>
        <v>72480.38</v>
      </c>
      <c r="L126" s="216">
        <f>I126+K126</f>
        <v>434882.26</v>
      </c>
      <c r="M126" s="73" t="s">
        <v>46</v>
      </c>
      <c r="N126" s="258" t="s">
        <v>25</v>
      </c>
      <c r="O126" s="61" t="s">
        <v>32</v>
      </c>
      <c r="P126" s="211"/>
    </row>
    <row r="127" spans="1:16" s="124" customFormat="1" ht="39" customHeight="1" x14ac:dyDescent="0.25">
      <c r="A127" s="258">
        <f>A126+1</f>
        <v>77</v>
      </c>
      <c r="B127" s="259" t="s">
        <v>484</v>
      </c>
      <c r="C127" s="241" t="s">
        <v>163</v>
      </c>
      <c r="D127" s="212" t="s">
        <v>389</v>
      </c>
      <c r="E127" s="260" t="s">
        <v>485</v>
      </c>
      <c r="F127" s="258" t="s">
        <v>30</v>
      </c>
      <c r="G127" s="258">
        <v>4</v>
      </c>
      <c r="H127" s="239">
        <v>804595.94</v>
      </c>
      <c r="I127" s="242">
        <f>H127*G127</f>
        <v>3218383.76</v>
      </c>
      <c r="J127" s="144" t="s">
        <v>395</v>
      </c>
      <c r="K127" s="213" t="s">
        <v>25</v>
      </c>
      <c r="L127" s="216">
        <f>I127</f>
        <v>3218383.76</v>
      </c>
      <c r="M127" s="53" t="s">
        <v>405</v>
      </c>
      <c r="N127" s="210" t="s">
        <v>476</v>
      </c>
      <c r="O127" s="258" t="s">
        <v>423</v>
      </c>
      <c r="P127" s="211"/>
    </row>
    <row r="128" spans="1:16" s="124" customFormat="1" ht="39" customHeight="1" x14ac:dyDescent="0.25">
      <c r="A128" s="258">
        <f>A127+1</f>
        <v>78</v>
      </c>
      <c r="B128" s="259" t="s">
        <v>486</v>
      </c>
      <c r="C128" s="241" t="s">
        <v>163</v>
      </c>
      <c r="D128" s="212" t="s">
        <v>389</v>
      </c>
      <c r="E128" s="260" t="s">
        <v>487</v>
      </c>
      <c r="F128" s="258" t="s">
        <v>30</v>
      </c>
      <c r="G128" s="258">
        <v>4</v>
      </c>
      <c r="H128" s="239">
        <v>194910.57</v>
      </c>
      <c r="I128" s="214">
        <f>H128*G128</f>
        <v>779642.28</v>
      </c>
      <c r="J128" s="144">
        <v>0.2</v>
      </c>
      <c r="K128" s="215">
        <f>ROUND(I128*0.2,2)</f>
        <v>155928.46</v>
      </c>
      <c r="L128" s="216">
        <f>I128+K128</f>
        <v>935570.74</v>
      </c>
      <c r="M128" s="73" t="s">
        <v>46</v>
      </c>
      <c r="N128" s="258" t="s">
        <v>25</v>
      </c>
      <c r="O128" s="61" t="s">
        <v>32</v>
      </c>
      <c r="P128" s="211"/>
    </row>
    <row r="129" spans="1:16" s="41" customFormat="1" x14ac:dyDescent="0.25">
      <c r="A129" s="33" t="s">
        <v>497</v>
      </c>
      <c r="B129" s="34"/>
      <c r="C129" s="34"/>
      <c r="D129" s="34"/>
      <c r="E129" s="34"/>
      <c r="F129" s="36"/>
      <c r="G129" s="36"/>
      <c r="H129" s="231"/>
      <c r="I129" s="221"/>
      <c r="J129" s="232"/>
      <c r="K129" s="221"/>
      <c r="L129" s="221"/>
      <c r="M129" s="35"/>
      <c r="N129" s="36"/>
      <c r="O129" s="36"/>
      <c r="P129" s="206"/>
    </row>
    <row r="130" spans="1:16" s="41" customFormat="1" x14ac:dyDescent="0.25">
      <c r="A130" s="49"/>
      <c r="B130" s="233" t="s">
        <v>498</v>
      </c>
      <c r="C130" s="43"/>
      <c r="D130" s="43"/>
      <c r="E130" s="43"/>
      <c r="F130" s="45"/>
      <c r="G130" s="45"/>
      <c r="H130" s="228"/>
      <c r="I130" s="229"/>
      <c r="J130" s="230"/>
      <c r="K130" s="229"/>
      <c r="L130" s="229"/>
      <c r="M130" s="44"/>
      <c r="N130" s="45"/>
      <c r="O130" s="45"/>
      <c r="P130" s="209"/>
    </row>
    <row r="131" spans="1:16" s="124" customFormat="1" ht="25.5" x14ac:dyDescent="0.25">
      <c r="A131" s="258">
        <f>A128+1</f>
        <v>79</v>
      </c>
      <c r="B131" s="247" t="s">
        <v>499</v>
      </c>
      <c r="C131" s="264" t="s">
        <v>240</v>
      </c>
      <c r="D131" s="212" t="s">
        <v>389</v>
      </c>
      <c r="E131" s="244" t="s">
        <v>500</v>
      </c>
      <c r="F131" s="246" t="s">
        <v>30</v>
      </c>
      <c r="G131" s="246">
        <v>8</v>
      </c>
      <c r="H131" s="239">
        <v>171378</v>
      </c>
      <c r="I131" s="214">
        <f t="shared" ref="I131:I137" si="1">H131*G131</f>
        <v>1371024</v>
      </c>
      <c r="J131" s="144" t="s">
        <v>395</v>
      </c>
      <c r="K131" s="213" t="s">
        <v>25</v>
      </c>
      <c r="L131" s="227">
        <f t="shared" ref="L131:L137" si="2">I131</f>
        <v>1371024</v>
      </c>
      <c r="M131" s="53" t="s">
        <v>501</v>
      </c>
      <c r="N131" s="267" t="s">
        <v>502</v>
      </c>
      <c r="O131" s="258" t="s">
        <v>423</v>
      </c>
      <c r="P131" s="247"/>
    </row>
    <row r="132" spans="1:16" s="124" customFormat="1" ht="25.5" x14ac:dyDescent="0.25">
      <c r="A132" s="265">
        <f t="shared" ref="A132:A137" si="3">A131+1</f>
        <v>80</v>
      </c>
      <c r="B132" s="264" t="s">
        <v>503</v>
      </c>
      <c r="C132" s="264" t="s">
        <v>240</v>
      </c>
      <c r="D132" s="212" t="s">
        <v>389</v>
      </c>
      <c r="E132" s="244" t="s">
        <v>504</v>
      </c>
      <c r="F132" s="265" t="s">
        <v>30</v>
      </c>
      <c r="G132" s="265">
        <v>1</v>
      </c>
      <c r="H132" s="239">
        <v>111667</v>
      </c>
      <c r="I132" s="214">
        <f t="shared" si="1"/>
        <v>111667</v>
      </c>
      <c r="J132" s="144" t="s">
        <v>395</v>
      </c>
      <c r="K132" s="213" t="s">
        <v>25</v>
      </c>
      <c r="L132" s="227">
        <f t="shared" si="2"/>
        <v>111667</v>
      </c>
      <c r="M132" s="53" t="s">
        <v>501</v>
      </c>
      <c r="N132" s="267" t="s">
        <v>505</v>
      </c>
      <c r="O132" s="258" t="s">
        <v>423</v>
      </c>
      <c r="P132" s="247"/>
    </row>
    <row r="133" spans="1:16" s="124" customFormat="1" ht="25.5" x14ac:dyDescent="0.25">
      <c r="A133" s="265">
        <f t="shared" si="3"/>
        <v>81</v>
      </c>
      <c r="B133" s="264" t="s">
        <v>506</v>
      </c>
      <c r="C133" s="264" t="s">
        <v>240</v>
      </c>
      <c r="D133" s="212" t="s">
        <v>389</v>
      </c>
      <c r="E133" s="244" t="s">
        <v>507</v>
      </c>
      <c r="F133" s="265" t="s">
        <v>30</v>
      </c>
      <c r="G133" s="265">
        <v>1</v>
      </c>
      <c r="H133" s="239">
        <v>213000</v>
      </c>
      <c r="I133" s="214">
        <f t="shared" si="1"/>
        <v>213000</v>
      </c>
      <c r="J133" s="144" t="s">
        <v>395</v>
      </c>
      <c r="K133" s="213" t="s">
        <v>25</v>
      </c>
      <c r="L133" s="227">
        <f t="shared" si="2"/>
        <v>213000</v>
      </c>
      <c r="M133" s="53" t="s">
        <v>501</v>
      </c>
      <c r="N133" s="267" t="s">
        <v>502</v>
      </c>
      <c r="O133" s="258" t="s">
        <v>423</v>
      </c>
      <c r="P133" s="247"/>
    </row>
    <row r="134" spans="1:16" s="124" customFormat="1" ht="34.5" customHeight="1" x14ac:dyDescent="0.25">
      <c r="A134" s="265">
        <f t="shared" si="3"/>
        <v>82</v>
      </c>
      <c r="B134" s="264" t="s">
        <v>508</v>
      </c>
      <c r="C134" s="264" t="s">
        <v>240</v>
      </c>
      <c r="D134" s="212" t="s">
        <v>389</v>
      </c>
      <c r="E134" s="244" t="s">
        <v>509</v>
      </c>
      <c r="F134" s="265" t="s">
        <v>30</v>
      </c>
      <c r="G134" s="265">
        <v>7</v>
      </c>
      <c r="H134" s="239">
        <v>120292</v>
      </c>
      <c r="I134" s="214">
        <f t="shared" si="1"/>
        <v>842044</v>
      </c>
      <c r="J134" s="144" t="s">
        <v>395</v>
      </c>
      <c r="K134" s="213" t="s">
        <v>25</v>
      </c>
      <c r="L134" s="227">
        <f t="shared" si="2"/>
        <v>842044</v>
      </c>
      <c r="M134" s="53" t="s">
        <v>501</v>
      </c>
      <c r="N134" s="267" t="s">
        <v>510</v>
      </c>
      <c r="O134" s="258" t="s">
        <v>423</v>
      </c>
      <c r="P134" s="247"/>
    </row>
    <row r="135" spans="1:16" s="124" customFormat="1" ht="33" customHeight="1" x14ac:dyDescent="0.25">
      <c r="A135" s="265">
        <f t="shared" si="3"/>
        <v>83</v>
      </c>
      <c r="B135" s="264" t="s">
        <v>511</v>
      </c>
      <c r="C135" s="264" t="s">
        <v>240</v>
      </c>
      <c r="D135" s="212" t="s">
        <v>389</v>
      </c>
      <c r="E135" s="244" t="s">
        <v>512</v>
      </c>
      <c r="F135" s="265" t="s">
        <v>30</v>
      </c>
      <c r="G135" s="265">
        <v>7</v>
      </c>
      <c r="H135" s="239">
        <v>31133</v>
      </c>
      <c r="I135" s="214">
        <f t="shared" si="1"/>
        <v>217931</v>
      </c>
      <c r="J135" s="144" t="s">
        <v>395</v>
      </c>
      <c r="K135" s="213" t="s">
        <v>25</v>
      </c>
      <c r="L135" s="227">
        <f t="shared" si="2"/>
        <v>217931</v>
      </c>
      <c r="M135" s="53" t="s">
        <v>501</v>
      </c>
      <c r="N135" s="267" t="s">
        <v>513</v>
      </c>
      <c r="O135" s="258" t="s">
        <v>423</v>
      </c>
      <c r="P135" s="247"/>
    </row>
    <row r="136" spans="1:16" s="124" customFormat="1" ht="33.75" customHeight="1" x14ac:dyDescent="0.25">
      <c r="A136" s="265">
        <f t="shared" si="3"/>
        <v>84</v>
      </c>
      <c r="B136" s="264" t="s">
        <v>514</v>
      </c>
      <c r="C136" s="264" t="s">
        <v>515</v>
      </c>
      <c r="D136" s="212" t="s">
        <v>389</v>
      </c>
      <c r="E136" s="244" t="s">
        <v>516</v>
      </c>
      <c r="F136" s="265" t="s">
        <v>30</v>
      </c>
      <c r="G136" s="265">
        <v>1</v>
      </c>
      <c r="H136" s="239">
        <v>15167</v>
      </c>
      <c r="I136" s="214">
        <f t="shared" si="1"/>
        <v>15167</v>
      </c>
      <c r="J136" s="144" t="s">
        <v>395</v>
      </c>
      <c r="K136" s="213" t="s">
        <v>25</v>
      </c>
      <c r="L136" s="227">
        <f t="shared" si="2"/>
        <v>15167</v>
      </c>
      <c r="M136" s="53" t="s">
        <v>501</v>
      </c>
      <c r="N136" s="267" t="s">
        <v>517</v>
      </c>
      <c r="O136" s="258" t="s">
        <v>423</v>
      </c>
      <c r="P136" s="247"/>
    </row>
    <row r="137" spans="1:16" s="124" customFormat="1" ht="27.75" customHeight="1" x14ac:dyDescent="0.25">
      <c r="A137" s="265">
        <f t="shared" si="3"/>
        <v>85</v>
      </c>
      <c r="B137" s="264" t="s">
        <v>518</v>
      </c>
      <c r="C137" s="264" t="s">
        <v>515</v>
      </c>
      <c r="D137" s="212" t="s">
        <v>389</v>
      </c>
      <c r="E137" s="244" t="s">
        <v>519</v>
      </c>
      <c r="F137" s="265" t="s">
        <v>30</v>
      </c>
      <c r="G137" s="265">
        <v>3</v>
      </c>
      <c r="H137" s="239">
        <v>4000</v>
      </c>
      <c r="I137" s="214">
        <f t="shared" si="1"/>
        <v>12000</v>
      </c>
      <c r="J137" s="144" t="s">
        <v>395</v>
      </c>
      <c r="K137" s="213" t="s">
        <v>25</v>
      </c>
      <c r="L137" s="227">
        <f t="shared" si="2"/>
        <v>12000</v>
      </c>
      <c r="M137" s="53" t="s">
        <v>501</v>
      </c>
      <c r="N137" s="267" t="s">
        <v>517</v>
      </c>
      <c r="O137" s="258" t="s">
        <v>423</v>
      </c>
      <c r="P137" s="247"/>
    </row>
    <row r="138" spans="1:16" s="41" customFormat="1" x14ac:dyDescent="0.25">
      <c r="A138" s="33" t="s">
        <v>520</v>
      </c>
      <c r="B138" s="34"/>
      <c r="C138" s="34"/>
      <c r="D138" s="34"/>
      <c r="E138" s="34"/>
      <c r="F138" s="36"/>
      <c r="G138" s="36"/>
      <c r="H138" s="231"/>
      <c r="I138" s="221"/>
      <c r="J138" s="232"/>
      <c r="K138" s="221"/>
      <c r="L138" s="221"/>
      <c r="M138" s="35"/>
      <c r="N138" s="36"/>
      <c r="O138" s="36"/>
      <c r="P138" s="206"/>
    </row>
    <row r="139" spans="1:16" s="41" customFormat="1" x14ac:dyDescent="0.25">
      <c r="A139" s="49"/>
      <c r="B139" s="233" t="s">
        <v>521</v>
      </c>
      <c r="C139" s="43"/>
      <c r="D139" s="43"/>
      <c r="E139" s="43"/>
      <c r="F139" s="45"/>
      <c r="G139" s="45"/>
      <c r="H139" s="228"/>
      <c r="I139" s="229"/>
      <c r="J139" s="230"/>
      <c r="K139" s="229"/>
      <c r="L139" s="229"/>
      <c r="M139" s="44"/>
      <c r="N139" s="45"/>
      <c r="O139" s="45"/>
      <c r="P139" s="209"/>
    </row>
    <row r="140" spans="1:16" s="124" customFormat="1" ht="86.25" customHeight="1" x14ac:dyDescent="0.25">
      <c r="A140" s="125">
        <f>A137+1</f>
        <v>86</v>
      </c>
      <c r="B140" s="268" t="s">
        <v>522</v>
      </c>
      <c r="C140" s="241" t="s">
        <v>523</v>
      </c>
      <c r="D140" s="212" t="s">
        <v>389</v>
      </c>
      <c r="E140" s="244" t="s">
        <v>524</v>
      </c>
      <c r="F140" s="246" t="s">
        <v>30</v>
      </c>
      <c r="G140" s="246">
        <v>256</v>
      </c>
      <c r="H140" s="239">
        <v>4151</v>
      </c>
      <c r="I140" s="214">
        <f>H140*G140</f>
        <v>1062656</v>
      </c>
      <c r="J140" s="144" t="s">
        <v>395</v>
      </c>
      <c r="K140" s="213" t="s">
        <v>25</v>
      </c>
      <c r="L140" s="227">
        <f>I140</f>
        <v>1062656</v>
      </c>
      <c r="M140" s="53" t="s">
        <v>525</v>
      </c>
      <c r="N140" s="267" t="s">
        <v>526</v>
      </c>
      <c r="O140" s="258" t="s">
        <v>423</v>
      </c>
      <c r="P140" s="247" t="s">
        <v>527</v>
      </c>
    </row>
    <row r="141" spans="1:16" s="124" customFormat="1" ht="38.25" x14ac:dyDescent="0.25">
      <c r="A141" s="265">
        <f>A140+1</f>
        <v>87</v>
      </c>
      <c r="B141" s="269" t="s">
        <v>528</v>
      </c>
      <c r="C141" s="241" t="s">
        <v>523</v>
      </c>
      <c r="D141" s="212" t="s">
        <v>389</v>
      </c>
      <c r="E141" s="244" t="s">
        <v>529</v>
      </c>
      <c r="F141" s="265" t="s">
        <v>30</v>
      </c>
      <c r="G141" s="265">
        <v>8</v>
      </c>
      <c r="H141" s="239">
        <v>3754</v>
      </c>
      <c r="I141" s="214">
        <f>H141*G141</f>
        <v>30032</v>
      </c>
      <c r="J141" s="144">
        <v>0.2</v>
      </c>
      <c r="K141" s="215">
        <f>ROUND(I141*0.2,2)</f>
        <v>6006.4</v>
      </c>
      <c r="L141" s="216">
        <f>I141+K141</f>
        <v>36038.400000000001</v>
      </c>
      <c r="M141" s="73" t="s">
        <v>46</v>
      </c>
      <c r="N141" s="265" t="s">
        <v>25</v>
      </c>
      <c r="O141" s="258" t="s">
        <v>423</v>
      </c>
      <c r="P141" s="247"/>
    </row>
    <row r="142" spans="1:16" s="124" customFormat="1" x14ac:dyDescent="0.25">
      <c r="A142" s="33" t="s">
        <v>530</v>
      </c>
      <c r="B142" s="34"/>
      <c r="C142" s="34"/>
      <c r="D142" s="34"/>
      <c r="E142" s="34"/>
      <c r="F142" s="36"/>
      <c r="G142" s="36"/>
      <c r="H142" s="231"/>
      <c r="I142" s="221"/>
      <c r="J142" s="232"/>
      <c r="K142" s="221"/>
      <c r="L142" s="221"/>
      <c r="M142" s="35"/>
      <c r="N142" s="36"/>
      <c r="O142" s="36"/>
      <c r="P142" s="206"/>
    </row>
    <row r="143" spans="1:16" s="124" customFormat="1" x14ac:dyDescent="0.25">
      <c r="A143" s="49"/>
      <c r="B143" s="233" t="s">
        <v>59</v>
      </c>
      <c r="C143" s="43"/>
      <c r="D143" s="43"/>
      <c r="E143" s="43"/>
      <c r="F143" s="45"/>
      <c r="G143" s="45"/>
      <c r="H143" s="228"/>
      <c r="I143" s="229"/>
      <c r="J143" s="230"/>
      <c r="K143" s="229"/>
      <c r="L143" s="229"/>
      <c r="M143" s="44"/>
      <c r="N143" s="45"/>
      <c r="O143" s="45"/>
      <c r="P143" s="209"/>
    </row>
    <row r="144" spans="1:16" s="124" customFormat="1" ht="51" x14ac:dyDescent="0.2">
      <c r="A144" s="125">
        <f>A141+1</f>
        <v>88</v>
      </c>
      <c r="B144" s="52" t="s">
        <v>25</v>
      </c>
      <c r="C144" s="270" t="s">
        <v>531</v>
      </c>
      <c r="D144" s="212" t="s">
        <v>389</v>
      </c>
      <c r="E144" s="271" t="s">
        <v>532</v>
      </c>
      <c r="F144" s="210" t="s">
        <v>30</v>
      </c>
      <c r="G144" s="258">
        <v>250</v>
      </c>
      <c r="H144" s="239">
        <v>22622</v>
      </c>
      <c r="I144" s="214">
        <f>H144*G144</f>
        <v>5655500</v>
      </c>
      <c r="J144" s="144">
        <v>0.2</v>
      </c>
      <c r="K144" s="215">
        <f>ROUND(I144*0.2,2)</f>
        <v>1131100</v>
      </c>
      <c r="L144" s="216">
        <f>I144+K144</f>
        <v>6786600</v>
      </c>
      <c r="M144" s="73" t="s">
        <v>46</v>
      </c>
      <c r="N144" s="258" t="s">
        <v>25</v>
      </c>
      <c r="O144" s="61" t="s">
        <v>32</v>
      </c>
      <c r="P144" s="247"/>
    </row>
    <row r="145" spans="1:16" s="124" customFormat="1" ht="42" customHeight="1" x14ac:dyDescent="0.25">
      <c r="A145" s="265">
        <f>A144+1</f>
        <v>89</v>
      </c>
      <c r="B145" s="52" t="s">
        <v>25</v>
      </c>
      <c r="C145" s="272" t="s">
        <v>531</v>
      </c>
      <c r="D145" s="212" t="s">
        <v>389</v>
      </c>
      <c r="E145" s="211" t="s">
        <v>533</v>
      </c>
      <c r="F145" s="210" t="s">
        <v>30</v>
      </c>
      <c r="G145" s="273">
        <v>500</v>
      </c>
      <c r="H145" s="239">
        <v>350</v>
      </c>
      <c r="I145" s="214">
        <f>H145*G145</f>
        <v>175000</v>
      </c>
      <c r="J145" s="144">
        <v>0.2</v>
      </c>
      <c r="K145" s="215">
        <f>ROUND(I145*0.2,2)</f>
        <v>35000</v>
      </c>
      <c r="L145" s="216">
        <f>I145+K145</f>
        <v>210000</v>
      </c>
      <c r="M145" s="73" t="s">
        <v>46</v>
      </c>
      <c r="N145" s="273" t="s">
        <v>25</v>
      </c>
      <c r="O145" s="61" t="s">
        <v>32</v>
      </c>
      <c r="P145" s="274"/>
    </row>
    <row r="146" spans="1:16" s="124" customFormat="1" x14ac:dyDescent="0.25">
      <c r="A146" s="33" t="s">
        <v>23</v>
      </c>
      <c r="B146" s="34"/>
      <c r="C146" s="34"/>
      <c r="D146" s="34"/>
      <c r="E146" s="34"/>
      <c r="F146" s="36"/>
      <c r="G146" s="36"/>
      <c r="H146" s="231"/>
      <c r="I146" s="221"/>
      <c r="J146" s="232"/>
      <c r="K146" s="221"/>
      <c r="L146" s="221"/>
      <c r="M146" s="35"/>
      <c r="N146" s="36"/>
      <c r="O146" s="36"/>
      <c r="P146" s="206"/>
    </row>
    <row r="147" spans="1:16" s="124" customFormat="1" x14ac:dyDescent="0.25">
      <c r="A147" s="49"/>
      <c r="B147" s="233" t="s">
        <v>534</v>
      </c>
      <c r="C147" s="43"/>
      <c r="D147" s="43"/>
      <c r="E147" s="43"/>
      <c r="F147" s="45"/>
      <c r="G147" s="45"/>
      <c r="H147" s="228"/>
      <c r="I147" s="229"/>
      <c r="J147" s="230"/>
      <c r="K147" s="229"/>
      <c r="L147" s="229"/>
      <c r="M147" s="44"/>
      <c r="N147" s="45"/>
      <c r="O147" s="45"/>
      <c r="P147" s="209"/>
    </row>
    <row r="148" spans="1:16" s="124" customFormat="1" ht="38.25" x14ac:dyDescent="0.25">
      <c r="A148" s="64">
        <f>A145+1</f>
        <v>90</v>
      </c>
      <c r="B148" s="52" t="s">
        <v>25</v>
      </c>
      <c r="C148" s="275" t="s">
        <v>26</v>
      </c>
      <c r="D148" s="212" t="s">
        <v>389</v>
      </c>
      <c r="E148" s="72" t="s">
        <v>28</v>
      </c>
      <c r="F148" s="81" t="s">
        <v>30</v>
      </c>
      <c r="G148" s="81">
        <v>1</v>
      </c>
      <c r="H148" s="262">
        <v>473333</v>
      </c>
      <c r="I148" s="215">
        <f t="shared" ref="I148:I153" si="4">H148*G148</f>
        <v>473333</v>
      </c>
      <c r="J148" s="144" t="s">
        <v>395</v>
      </c>
      <c r="K148" s="213" t="s">
        <v>25</v>
      </c>
      <c r="L148" s="263">
        <f t="shared" ref="L148:L153" si="5">I148</f>
        <v>473333</v>
      </c>
      <c r="M148" s="53" t="s">
        <v>405</v>
      </c>
      <c r="N148" s="55" t="s">
        <v>535</v>
      </c>
      <c r="O148" s="61" t="s">
        <v>32</v>
      </c>
      <c r="P148" s="276" t="s">
        <v>536</v>
      </c>
    </row>
    <row r="149" spans="1:16" s="124" customFormat="1" ht="41.25" customHeight="1" x14ac:dyDescent="0.25">
      <c r="A149" s="64">
        <f>A148+1</f>
        <v>91</v>
      </c>
      <c r="B149" s="52" t="s">
        <v>25</v>
      </c>
      <c r="C149" s="275" t="s">
        <v>26</v>
      </c>
      <c r="D149" s="212" t="s">
        <v>389</v>
      </c>
      <c r="E149" s="72" t="s">
        <v>37</v>
      </c>
      <c r="F149" s="81" t="s">
        <v>30</v>
      </c>
      <c r="G149" s="81">
        <v>1</v>
      </c>
      <c r="H149" s="262">
        <v>157667</v>
      </c>
      <c r="I149" s="215">
        <f t="shared" si="4"/>
        <v>157667</v>
      </c>
      <c r="J149" s="144" t="s">
        <v>395</v>
      </c>
      <c r="K149" s="213" t="s">
        <v>25</v>
      </c>
      <c r="L149" s="263">
        <f t="shared" si="5"/>
        <v>157667</v>
      </c>
      <c r="M149" s="53" t="s">
        <v>405</v>
      </c>
      <c r="N149" s="55" t="s">
        <v>535</v>
      </c>
      <c r="O149" s="61" t="s">
        <v>32</v>
      </c>
      <c r="P149" s="276" t="s">
        <v>536</v>
      </c>
    </row>
    <row r="150" spans="1:16" s="124" customFormat="1" ht="58.5" customHeight="1" x14ac:dyDescent="0.25">
      <c r="A150" s="64">
        <f>A149+1</f>
        <v>92</v>
      </c>
      <c r="B150" s="52" t="s">
        <v>25</v>
      </c>
      <c r="C150" s="277" t="s">
        <v>26</v>
      </c>
      <c r="D150" s="212" t="s">
        <v>389</v>
      </c>
      <c r="E150" s="72" t="s">
        <v>38</v>
      </c>
      <c r="F150" s="81" t="s">
        <v>30</v>
      </c>
      <c r="G150" s="81">
        <v>1</v>
      </c>
      <c r="H150" s="262">
        <v>157667</v>
      </c>
      <c r="I150" s="215">
        <f t="shared" si="4"/>
        <v>157667</v>
      </c>
      <c r="J150" s="144" t="s">
        <v>395</v>
      </c>
      <c r="K150" s="213" t="s">
        <v>25</v>
      </c>
      <c r="L150" s="263">
        <f t="shared" si="5"/>
        <v>157667</v>
      </c>
      <c r="M150" s="53" t="s">
        <v>405</v>
      </c>
      <c r="N150" s="65" t="s">
        <v>535</v>
      </c>
      <c r="O150" s="61" t="s">
        <v>32</v>
      </c>
      <c r="P150" s="276" t="s">
        <v>536</v>
      </c>
    </row>
    <row r="151" spans="1:16" s="124" customFormat="1" ht="38.25" x14ac:dyDescent="0.25">
      <c r="A151" s="64">
        <f>A150+1</f>
        <v>93</v>
      </c>
      <c r="B151" s="52" t="s">
        <v>25</v>
      </c>
      <c r="C151" s="275" t="s">
        <v>26</v>
      </c>
      <c r="D151" s="212" t="s">
        <v>389</v>
      </c>
      <c r="E151" s="72" t="s">
        <v>39</v>
      </c>
      <c r="F151" s="81" t="s">
        <v>30</v>
      </c>
      <c r="G151" s="81">
        <v>1</v>
      </c>
      <c r="H151" s="262">
        <v>111667</v>
      </c>
      <c r="I151" s="215">
        <f t="shared" si="4"/>
        <v>111667</v>
      </c>
      <c r="J151" s="144" t="s">
        <v>395</v>
      </c>
      <c r="K151" s="213" t="s">
        <v>25</v>
      </c>
      <c r="L151" s="263">
        <f t="shared" si="5"/>
        <v>111667</v>
      </c>
      <c r="M151" s="53" t="s">
        <v>405</v>
      </c>
      <c r="N151" s="55" t="s">
        <v>535</v>
      </c>
      <c r="O151" s="61" t="s">
        <v>32</v>
      </c>
      <c r="P151" s="276" t="s">
        <v>536</v>
      </c>
    </row>
    <row r="152" spans="1:16" s="124" customFormat="1" ht="44.25" customHeight="1" x14ac:dyDescent="0.25">
      <c r="A152" s="64">
        <f>A151+1</f>
        <v>94</v>
      </c>
      <c r="B152" s="52" t="s">
        <v>25</v>
      </c>
      <c r="C152" s="275" t="s">
        <v>26</v>
      </c>
      <c r="D152" s="212" t="s">
        <v>389</v>
      </c>
      <c r="E152" s="72" t="s">
        <v>40</v>
      </c>
      <c r="F152" s="81" t="s">
        <v>30</v>
      </c>
      <c r="G152" s="81">
        <v>1</v>
      </c>
      <c r="H152" s="262">
        <v>143333</v>
      </c>
      <c r="I152" s="215">
        <f t="shared" si="4"/>
        <v>143333</v>
      </c>
      <c r="J152" s="144" t="s">
        <v>395</v>
      </c>
      <c r="K152" s="213" t="s">
        <v>25</v>
      </c>
      <c r="L152" s="263">
        <f t="shared" si="5"/>
        <v>143333</v>
      </c>
      <c r="M152" s="53" t="s">
        <v>405</v>
      </c>
      <c r="N152" s="55" t="s">
        <v>535</v>
      </c>
      <c r="O152" s="61" t="s">
        <v>32</v>
      </c>
      <c r="P152" s="276" t="s">
        <v>536</v>
      </c>
    </row>
    <row r="153" spans="1:16" s="124" customFormat="1" ht="38.25" x14ac:dyDescent="0.25">
      <c r="A153" s="64">
        <f>A152+1</f>
        <v>95</v>
      </c>
      <c r="B153" s="52" t="s">
        <v>25</v>
      </c>
      <c r="C153" s="275" t="s">
        <v>26</v>
      </c>
      <c r="D153" s="212" t="s">
        <v>389</v>
      </c>
      <c r="E153" s="72" t="s">
        <v>41</v>
      </c>
      <c r="F153" s="81" t="s">
        <v>30</v>
      </c>
      <c r="G153" s="81">
        <v>1</v>
      </c>
      <c r="H153" s="278">
        <v>133333</v>
      </c>
      <c r="I153" s="215">
        <f t="shared" si="4"/>
        <v>133333</v>
      </c>
      <c r="J153" s="144" t="s">
        <v>395</v>
      </c>
      <c r="K153" s="213" t="s">
        <v>25</v>
      </c>
      <c r="L153" s="263">
        <f t="shared" si="5"/>
        <v>133333</v>
      </c>
      <c r="M153" s="53" t="s">
        <v>405</v>
      </c>
      <c r="N153" s="55" t="s">
        <v>535</v>
      </c>
      <c r="O153" s="61" t="s">
        <v>32</v>
      </c>
      <c r="P153" s="276" t="s">
        <v>536</v>
      </c>
    </row>
    <row r="154" spans="1:16" s="41" customFormat="1" x14ac:dyDescent="0.25">
      <c r="A154" s="33" t="s">
        <v>537</v>
      </c>
      <c r="B154" s="34"/>
      <c r="C154" s="34"/>
      <c r="D154" s="34"/>
      <c r="E154" s="34"/>
      <c r="F154" s="36"/>
      <c r="G154" s="36"/>
      <c r="H154" s="36"/>
      <c r="I154" s="204"/>
      <c r="J154" s="38"/>
      <c r="K154" s="204"/>
      <c r="L154" s="204"/>
      <c r="M154" s="279"/>
      <c r="N154" s="40"/>
      <c r="O154" s="40"/>
      <c r="P154" s="206"/>
    </row>
    <row r="155" spans="1:16" s="134" customFormat="1" x14ac:dyDescent="0.25">
      <c r="A155" s="42"/>
      <c r="B155" s="43" t="s">
        <v>200</v>
      </c>
      <c r="C155" s="43"/>
      <c r="D155" s="43"/>
      <c r="E155" s="43"/>
      <c r="F155" s="45"/>
      <c r="G155" s="45"/>
      <c r="H155" s="45"/>
      <c r="I155" s="207"/>
      <c r="J155" s="47"/>
      <c r="K155" s="207"/>
      <c r="L155" s="207"/>
      <c r="M155" s="280"/>
      <c r="N155" s="49"/>
      <c r="O155" s="49"/>
      <c r="P155" s="281"/>
    </row>
    <row r="156" spans="1:16" s="203" customFormat="1" ht="42" customHeight="1" x14ac:dyDescent="0.25">
      <c r="A156" s="210">
        <f>A153+1</f>
        <v>96</v>
      </c>
      <c r="B156" s="282">
        <v>2900001833585</v>
      </c>
      <c r="C156" s="211" t="s">
        <v>538</v>
      </c>
      <c r="D156" s="212" t="s">
        <v>389</v>
      </c>
      <c r="E156" s="211" t="s">
        <v>539</v>
      </c>
      <c r="F156" s="210" t="s">
        <v>30</v>
      </c>
      <c r="G156" s="210">
        <v>1</v>
      </c>
      <c r="H156" s="214">
        <v>95100</v>
      </c>
      <c r="I156" s="214">
        <f>H156*G156</f>
        <v>95100</v>
      </c>
      <c r="J156" s="144" t="s">
        <v>395</v>
      </c>
      <c r="K156" s="213" t="s">
        <v>25</v>
      </c>
      <c r="L156" s="227">
        <f>I156</f>
        <v>95100</v>
      </c>
      <c r="M156" s="53" t="s">
        <v>405</v>
      </c>
      <c r="N156" s="210" t="s">
        <v>540</v>
      </c>
      <c r="O156" s="61" t="s">
        <v>423</v>
      </c>
      <c r="P156" s="283"/>
    </row>
    <row r="157" spans="1:16" s="203" customFormat="1" ht="40.5" customHeight="1" x14ac:dyDescent="0.25">
      <c r="A157" s="64">
        <f>A156+1</f>
        <v>97</v>
      </c>
      <c r="B157" s="282">
        <v>2900001833554</v>
      </c>
      <c r="C157" s="211" t="s">
        <v>538</v>
      </c>
      <c r="D157" s="212" t="s">
        <v>389</v>
      </c>
      <c r="E157" s="211" t="s">
        <v>541</v>
      </c>
      <c r="F157" s="210" t="s">
        <v>30</v>
      </c>
      <c r="G157" s="210">
        <v>1</v>
      </c>
      <c r="H157" s="214">
        <v>206000</v>
      </c>
      <c r="I157" s="214">
        <f>H157*G157</f>
        <v>206000</v>
      </c>
      <c r="J157" s="144" t="s">
        <v>395</v>
      </c>
      <c r="K157" s="213" t="s">
        <v>25</v>
      </c>
      <c r="L157" s="227">
        <f>I157</f>
        <v>206000</v>
      </c>
      <c r="M157" s="53" t="s">
        <v>405</v>
      </c>
      <c r="N157" s="210" t="s">
        <v>540</v>
      </c>
      <c r="O157" s="61" t="s">
        <v>423</v>
      </c>
      <c r="P157" s="283"/>
    </row>
    <row r="158" spans="1:16" s="292" customFormat="1" ht="15.75" x14ac:dyDescent="0.25">
      <c r="A158" s="284"/>
      <c r="B158" s="285"/>
      <c r="C158" s="285"/>
      <c r="D158" s="285"/>
      <c r="E158" s="285"/>
      <c r="F158" s="286"/>
      <c r="G158" s="286"/>
      <c r="H158" s="287" t="s">
        <v>542</v>
      </c>
      <c r="I158" s="288">
        <f>SUM(I7:I157)</f>
        <v>144869468.79000008</v>
      </c>
      <c r="J158" s="288"/>
      <c r="K158" s="288">
        <f>SUM(K7:K157)</f>
        <v>7837651.5299999993</v>
      </c>
      <c r="L158" s="288">
        <f>SUM(L7:L157)</f>
        <v>152707120.32000008</v>
      </c>
      <c r="M158" s="289"/>
      <c r="N158" s="290"/>
      <c r="O158" s="290"/>
      <c r="P158" s="291"/>
    </row>
    <row r="159" spans="1:16" s="203" customFormat="1" ht="52.5" customHeight="1" x14ac:dyDescent="0.25">
      <c r="A159" s="2" t="s">
        <v>543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s="41" customFormat="1" x14ac:dyDescent="0.25">
      <c r="A160" s="33" t="s">
        <v>410</v>
      </c>
      <c r="B160" s="34"/>
      <c r="C160" s="34"/>
      <c r="D160" s="34"/>
      <c r="E160" s="34"/>
      <c r="F160" s="36"/>
      <c r="G160" s="36"/>
      <c r="H160" s="231"/>
      <c r="I160" s="221"/>
      <c r="J160" s="232"/>
      <c r="K160" s="221"/>
      <c r="L160" s="221"/>
      <c r="M160" s="35"/>
      <c r="N160" s="36"/>
      <c r="O160" s="36"/>
      <c r="P160" s="206"/>
    </row>
    <row r="161" spans="1:16" s="134" customFormat="1" x14ac:dyDescent="0.25">
      <c r="A161" s="49"/>
      <c r="B161" s="233" t="s">
        <v>59</v>
      </c>
      <c r="C161" s="43"/>
      <c r="D161" s="43"/>
      <c r="E161" s="43"/>
      <c r="F161" s="45"/>
      <c r="G161" s="45"/>
      <c r="H161" s="228"/>
      <c r="I161" s="229"/>
      <c r="J161" s="230"/>
      <c r="K161" s="229"/>
      <c r="L161" s="229"/>
      <c r="M161" s="44"/>
      <c r="N161" s="45"/>
      <c r="O161" s="45"/>
      <c r="P161" s="209"/>
    </row>
    <row r="162" spans="1:16" s="148" customFormat="1" ht="38.25" x14ac:dyDescent="0.25">
      <c r="A162" s="210">
        <v>1</v>
      </c>
      <c r="B162" s="211" t="s">
        <v>25</v>
      </c>
      <c r="C162" s="211" t="s">
        <v>310</v>
      </c>
      <c r="D162" s="212" t="s">
        <v>389</v>
      </c>
      <c r="E162" s="211" t="s">
        <v>544</v>
      </c>
      <c r="F162" s="210" t="s">
        <v>30</v>
      </c>
      <c r="G162" s="210">
        <v>1</v>
      </c>
      <c r="H162" s="213">
        <v>1823013</v>
      </c>
      <c r="I162" s="214">
        <f>H162*G162</f>
        <v>1823013</v>
      </c>
      <c r="J162" s="144">
        <v>0.2</v>
      </c>
      <c r="K162" s="215">
        <f>ROUND(I162*0.2,2)</f>
        <v>364602.6</v>
      </c>
      <c r="L162" s="216">
        <f>I162+K162</f>
        <v>2187615.6</v>
      </c>
      <c r="M162" s="73" t="s">
        <v>46</v>
      </c>
      <c r="N162" s="210" t="s">
        <v>25</v>
      </c>
      <c r="O162" s="61" t="s">
        <v>32</v>
      </c>
      <c r="P162" s="211"/>
    </row>
    <row r="163" spans="1:16" s="124" customFormat="1" x14ac:dyDescent="0.25">
      <c r="A163" s="33" t="s">
        <v>530</v>
      </c>
      <c r="B163" s="34"/>
      <c r="C163" s="34"/>
      <c r="D163" s="34"/>
      <c r="E163" s="34"/>
      <c r="F163" s="36"/>
      <c r="G163" s="36"/>
      <c r="H163" s="231"/>
      <c r="I163" s="221"/>
      <c r="J163" s="232"/>
      <c r="K163" s="221"/>
      <c r="L163" s="221"/>
      <c r="M163" s="35"/>
      <c r="N163" s="36"/>
      <c r="O163" s="36"/>
      <c r="P163" s="206"/>
    </row>
    <row r="164" spans="1:16" s="124" customFormat="1" x14ac:dyDescent="0.25">
      <c r="A164" s="49"/>
      <c r="B164" s="233" t="s">
        <v>59</v>
      </c>
      <c r="C164" s="43"/>
      <c r="D164" s="43"/>
      <c r="E164" s="43"/>
      <c r="F164" s="45"/>
      <c r="G164" s="45"/>
      <c r="H164" s="228"/>
      <c r="I164" s="229"/>
      <c r="J164" s="230"/>
      <c r="K164" s="229"/>
      <c r="L164" s="229"/>
      <c r="M164" s="44"/>
      <c r="N164" s="45"/>
      <c r="O164" s="45"/>
      <c r="P164" s="209"/>
    </row>
    <row r="165" spans="1:16" s="124" customFormat="1" ht="38.25" x14ac:dyDescent="0.25">
      <c r="A165" s="258">
        <f>A162+1</f>
        <v>2</v>
      </c>
      <c r="B165" s="52" t="s">
        <v>25</v>
      </c>
      <c r="C165" s="270" t="s">
        <v>531</v>
      </c>
      <c r="D165" s="212" t="s">
        <v>389</v>
      </c>
      <c r="E165" s="211" t="s">
        <v>545</v>
      </c>
      <c r="F165" s="210" t="s">
        <v>30</v>
      </c>
      <c r="G165" s="258">
        <v>250</v>
      </c>
      <c r="H165" s="239">
        <v>11889</v>
      </c>
      <c r="I165" s="214">
        <f>H165*G165</f>
        <v>2972250</v>
      </c>
      <c r="J165" s="144">
        <v>0.2</v>
      </c>
      <c r="K165" s="215">
        <f>ROUND(I165*0.2,2)</f>
        <v>594450</v>
      </c>
      <c r="L165" s="216">
        <f>I165+K165</f>
        <v>3566700</v>
      </c>
      <c r="M165" s="73" t="s">
        <v>46</v>
      </c>
      <c r="N165" s="258" t="s">
        <v>25</v>
      </c>
      <c r="O165" s="61" t="s">
        <v>32</v>
      </c>
      <c r="P165" s="247"/>
    </row>
    <row r="166" spans="1:16" s="41" customFormat="1" x14ac:dyDescent="0.25">
      <c r="A166" s="249" t="s">
        <v>160</v>
      </c>
      <c r="B166" s="250"/>
      <c r="C166" s="250"/>
      <c r="D166" s="250"/>
      <c r="E166" s="250"/>
      <c r="F166" s="251"/>
      <c r="G166" s="251"/>
      <c r="H166" s="231"/>
      <c r="I166" s="221"/>
      <c r="J166" s="232"/>
      <c r="K166" s="221"/>
      <c r="L166" s="221"/>
      <c r="M166" s="35"/>
      <c r="N166" s="251"/>
      <c r="O166" s="251"/>
      <c r="P166" s="252"/>
    </row>
    <row r="167" spans="1:16" s="41" customFormat="1" x14ac:dyDescent="0.25">
      <c r="A167" s="253"/>
      <c r="B167" s="254" t="s">
        <v>546</v>
      </c>
      <c r="C167" s="255"/>
      <c r="D167" s="255"/>
      <c r="E167" s="255"/>
      <c r="F167" s="256"/>
      <c r="G167" s="256"/>
      <c r="H167" s="228"/>
      <c r="I167" s="229"/>
      <c r="J167" s="230"/>
      <c r="K167" s="229"/>
      <c r="L167" s="229"/>
      <c r="M167" s="44"/>
      <c r="N167" s="256"/>
      <c r="O167" s="256"/>
      <c r="P167" s="257"/>
    </row>
    <row r="168" spans="1:16" s="124" customFormat="1" ht="38.25" x14ac:dyDescent="0.25">
      <c r="A168" s="258">
        <f>A165+1</f>
        <v>3</v>
      </c>
      <c r="B168" s="259" t="s">
        <v>482</v>
      </c>
      <c r="C168" s="241" t="s">
        <v>163</v>
      </c>
      <c r="D168" s="212" t="s">
        <v>389</v>
      </c>
      <c r="E168" s="260" t="s">
        <v>483</v>
      </c>
      <c r="F168" s="258" t="s">
        <v>30</v>
      </c>
      <c r="G168" s="258">
        <v>3</v>
      </c>
      <c r="H168" s="239">
        <v>362401.88</v>
      </c>
      <c r="I168" s="214">
        <f>H168*G168</f>
        <v>1087205.6400000001</v>
      </c>
      <c r="J168" s="144">
        <v>0.2</v>
      </c>
      <c r="K168" s="215">
        <f>ROUND(I168*0.2,2)</f>
        <v>217441.13</v>
      </c>
      <c r="L168" s="216">
        <f>I168+K168</f>
        <v>1304646.77</v>
      </c>
      <c r="M168" s="73" t="s">
        <v>46</v>
      </c>
      <c r="N168" s="258" t="s">
        <v>25</v>
      </c>
      <c r="O168" s="61" t="s">
        <v>32</v>
      </c>
      <c r="P168" s="211"/>
    </row>
    <row r="169" spans="1:16" s="124" customFormat="1" ht="47.25" customHeight="1" x14ac:dyDescent="0.25">
      <c r="A169" s="258">
        <f>A168+1</f>
        <v>4</v>
      </c>
      <c r="B169" s="259" t="s">
        <v>484</v>
      </c>
      <c r="C169" s="241" t="s">
        <v>163</v>
      </c>
      <c r="D169" s="212" t="s">
        <v>389</v>
      </c>
      <c r="E169" s="260" t="s">
        <v>485</v>
      </c>
      <c r="F169" s="258" t="s">
        <v>30</v>
      </c>
      <c r="G169" s="258">
        <v>12</v>
      </c>
      <c r="H169" s="239">
        <v>804595.94</v>
      </c>
      <c r="I169" s="214">
        <f>H169*G169</f>
        <v>9655151.2799999993</v>
      </c>
      <c r="J169" s="144" t="s">
        <v>395</v>
      </c>
      <c r="K169" s="213" t="s">
        <v>25</v>
      </c>
      <c r="L169" s="227">
        <f>I169</f>
        <v>9655151.2799999993</v>
      </c>
      <c r="M169" s="53" t="s">
        <v>405</v>
      </c>
      <c r="N169" s="210" t="s">
        <v>476</v>
      </c>
      <c r="O169" s="258" t="s">
        <v>423</v>
      </c>
      <c r="P169" s="211"/>
    </row>
    <row r="170" spans="1:16" s="124" customFormat="1" ht="38.25" x14ac:dyDescent="0.25">
      <c r="A170" s="258">
        <f>A169+1</f>
        <v>5</v>
      </c>
      <c r="B170" s="259" t="s">
        <v>486</v>
      </c>
      <c r="C170" s="241" t="s">
        <v>163</v>
      </c>
      <c r="D170" s="212" t="s">
        <v>389</v>
      </c>
      <c r="E170" s="260" t="s">
        <v>487</v>
      </c>
      <c r="F170" s="258" t="s">
        <v>30</v>
      </c>
      <c r="G170" s="258">
        <v>12</v>
      </c>
      <c r="H170" s="239">
        <v>194910.57</v>
      </c>
      <c r="I170" s="214">
        <f>H170*G170</f>
        <v>2338926.84</v>
      </c>
      <c r="J170" s="144">
        <v>0.2</v>
      </c>
      <c r="K170" s="215">
        <f>ROUND(I170*0.2,2)</f>
        <v>467785.37</v>
      </c>
      <c r="L170" s="216">
        <f>I170+K170</f>
        <v>2806712.21</v>
      </c>
      <c r="M170" s="73" t="s">
        <v>46</v>
      </c>
      <c r="N170" s="258" t="s">
        <v>25</v>
      </c>
      <c r="O170" s="61" t="s">
        <v>32</v>
      </c>
      <c r="P170" s="211"/>
    </row>
    <row r="171" spans="1:16" s="41" customFormat="1" x14ac:dyDescent="0.25">
      <c r="A171" s="253"/>
      <c r="B171" s="254" t="s">
        <v>547</v>
      </c>
      <c r="C171" s="255"/>
      <c r="D171" s="255"/>
      <c r="E171" s="255"/>
      <c r="F171" s="256"/>
      <c r="G171" s="256"/>
      <c r="H171" s="228"/>
      <c r="I171" s="229"/>
      <c r="J171" s="230"/>
      <c r="K171" s="229"/>
      <c r="L171" s="229"/>
      <c r="M171" s="44"/>
      <c r="N171" s="256"/>
      <c r="O171" s="256"/>
      <c r="P171" s="257"/>
    </row>
    <row r="172" spans="1:16" s="124" customFormat="1" ht="38.25" x14ac:dyDescent="0.25">
      <c r="A172" s="258">
        <f>A170+1</f>
        <v>6</v>
      </c>
      <c r="B172" s="259" t="s">
        <v>482</v>
      </c>
      <c r="C172" s="241" t="s">
        <v>163</v>
      </c>
      <c r="D172" s="212" t="s">
        <v>389</v>
      </c>
      <c r="E172" s="260" t="s">
        <v>483</v>
      </c>
      <c r="F172" s="258" t="s">
        <v>30</v>
      </c>
      <c r="G172" s="258">
        <v>1</v>
      </c>
      <c r="H172" s="239">
        <v>362401.88</v>
      </c>
      <c r="I172" s="214">
        <f>H172*G172</f>
        <v>362401.88</v>
      </c>
      <c r="J172" s="144">
        <v>0.2</v>
      </c>
      <c r="K172" s="215">
        <f>ROUND(I172*0.2,2)</f>
        <v>72480.38</v>
      </c>
      <c r="L172" s="216">
        <f>I172+K172</f>
        <v>434882.26</v>
      </c>
      <c r="M172" s="73" t="s">
        <v>46</v>
      </c>
      <c r="N172" s="258" t="s">
        <v>25</v>
      </c>
      <c r="O172" s="61" t="s">
        <v>32</v>
      </c>
      <c r="P172" s="211"/>
    </row>
    <row r="173" spans="1:16" s="124" customFormat="1" ht="38.25" x14ac:dyDescent="0.25">
      <c r="A173" s="258">
        <f>A172+1</f>
        <v>7</v>
      </c>
      <c r="B173" s="259" t="s">
        <v>484</v>
      </c>
      <c r="C173" s="241" t="s">
        <v>163</v>
      </c>
      <c r="D173" s="212" t="s">
        <v>389</v>
      </c>
      <c r="E173" s="260" t="s">
        <v>485</v>
      </c>
      <c r="F173" s="258" t="s">
        <v>30</v>
      </c>
      <c r="G173" s="258">
        <v>12</v>
      </c>
      <c r="H173" s="239">
        <v>804595.94</v>
      </c>
      <c r="I173" s="214">
        <f>H173*G173</f>
        <v>9655151.2799999993</v>
      </c>
      <c r="J173" s="144" t="s">
        <v>395</v>
      </c>
      <c r="K173" s="213" t="s">
        <v>25</v>
      </c>
      <c r="L173" s="227">
        <f>I173</f>
        <v>9655151.2799999993</v>
      </c>
      <c r="M173" s="53" t="s">
        <v>405</v>
      </c>
      <c r="N173" s="210" t="s">
        <v>476</v>
      </c>
      <c r="O173" s="258" t="s">
        <v>423</v>
      </c>
      <c r="P173" s="211"/>
    </row>
    <row r="174" spans="1:16" s="124" customFormat="1" ht="38.25" x14ac:dyDescent="0.25">
      <c r="A174" s="258">
        <f>A173+1</f>
        <v>8</v>
      </c>
      <c r="B174" s="259" t="s">
        <v>486</v>
      </c>
      <c r="C174" s="241" t="s">
        <v>163</v>
      </c>
      <c r="D174" s="212" t="s">
        <v>389</v>
      </c>
      <c r="E174" s="260" t="s">
        <v>487</v>
      </c>
      <c r="F174" s="258" t="s">
        <v>30</v>
      </c>
      <c r="G174" s="258">
        <v>12</v>
      </c>
      <c r="H174" s="239">
        <v>194910.57</v>
      </c>
      <c r="I174" s="214">
        <f>H174*G174</f>
        <v>2338926.84</v>
      </c>
      <c r="J174" s="144">
        <v>0.2</v>
      </c>
      <c r="K174" s="215">
        <f>ROUND(I174*0.2,2)</f>
        <v>467785.37</v>
      </c>
      <c r="L174" s="216">
        <f>I174+K174</f>
        <v>2806712.21</v>
      </c>
      <c r="M174" s="73" t="s">
        <v>46</v>
      </c>
      <c r="N174" s="258" t="s">
        <v>25</v>
      </c>
      <c r="O174" s="61" t="s">
        <v>32</v>
      </c>
      <c r="P174" s="211"/>
    </row>
    <row r="175" spans="1:16" s="41" customFormat="1" x14ac:dyDescent="0.25">
      <c r="A175" s="253"/>
      <c r="B175" s="254" t="s">
        <v>548</v>
      </c>
      <c r="C175" s="255"/>
      <c r="D175" s="255"/>
      <c r="E175" s="255"/>
      <c r="F175" s="256"/>
      <c r="G175" s="256"/>
      <c r="H175" s="228"/>
      <c r="I175" s="229"/>
      <c r="J175" s="230"/>
      <c r="K175" s="229"/>
      <c r="L175" s="229"/>
      <c r="M175" s="44"/>
      <c r="N175" s="256"/>
      <c r="O175" s="256"/>
      <c r="P175" s="257"/>
    </row>
    <row r="176" spans="1:16" s="124" customFormat="1" ht="38.25" x14ac:dyDescent="0.25">
      <c r="A176" s="81">
        <f>A174+1</f>
        <v>9</v>
      </c>
      <c r="B176" s="157" t="s">
        <v>482</v>
      </c>
      <c r="C176" s="142" t="s">
        <v>163</v>
      </c>
      <c r="D176" s="212" t="s">
        <v>389</v>
      </c>
      <c r="E176" s="261" t="s">
        <v>483</v>
      </c>
      <c r="F176" s="81" t="s">
        <v>30</v>
      </c>
      <c r="G176" s="81">
        <v>1</v>
      </c>
      <c r="H176" s="262">
        <v>362401.88</v>
      </c>
      <c r="I176" s="215">
        <f>H176*G176</f>
        <v>362401.88</v>
      </c>
      <c r="J176" s="59">
        <v>0.2</v>
      </c>
      <c r="K176" s="215">
        <f>ROUND(I176*0.2,2)</f>
        <v>72480.38</v>
      </c>
      <c r="L176" s="216">
        <f>I176+K176</f>
        <v>434882.26</v>
      </c>
      <c r="M176" s="73" t="s">
        <v>46</v>
      </c>
      <c r="N176" s="81" t="s">
        <v>25</v>
      </c>
      <c r="O176" s="61" t="s">
        <v>32</v>
      </c>
      <c r="P176" s="72"/>
    </row>
    <row r="177" spans="1:16" s="124" customFormat="1" ht="47.25" customHeight="1" x14ac:dyDescent="0.25">
      <c r="A177" s="81">
        <f>A176+1</f>
        <v>10</v>
      </c>
      <c r="B177" s="157" t="s">
        <v>484</v>
      </c>
      <c r="C177" s="142" t="s">
        <v>163</v>
      </c>
      <c r="D177" s="212" t="s">
        <v>389</v>
      </c>
      <c r="E177" s="261" t="s">
        <v>485</v>
      </c>
      <c r="F177" s="81" t="s">
        <v>30</v>
      </c>
      <c r="G177" s="81">
        <v>4</v>
      </c>
      <c r="H177" s="262">
        <v>804595.94</v>
      </c>
      <c r="I177" s="215">
        <f>H177*G177</f>
        <v>3218383.76</v>
      </c>
      <c r="J177" s="59" t="s">
        <v>395</v>
      </c>
      <c r="K177" s="213" t="s">
        <v>25</v>
      </c>
      <c r="L177" s="263">
        <f>I177</f>
        <v>3218383.76</v>
      </c>
      <c r="M177" s="53" t="s">
        <v>405</v>
      </c>
      <c r="N177" s="55" t="s">
        <v>476</v>
      </c>
      <c r="O177" s="258" t="s">
        <v>423</v>
      </c>
      <c r="P177" s="72"/>
    </row>
    <row r="178" spans="1:16" s="124" customFormat="1" ht="38.25" x14ac:dyDescent="0.25">
      <c r="A178" s="81">
        <f>A177+1</f>
        <v>11</v>
      </c>
      <c r="B178" s="157" t="s">
        <v>486</v>
      </c>
      <c r="C178" s="142" t="s">
        <v>163</v>
      </c>
      <c r="D178" s="212" t="s">
        <v>389</v>
      </c>
      <c r="E178" s="261" t="s">
        <v>487</v>
      </c>
      <c r="F178" s="81" t="s">
        <v>30</v>
      </c>
      <c r="G178" s="81">
        <v>4</v>
      </c>
      <c r="H178" s="262">
        <v>194910.57</v>
      </c>
      <c r="I178" s="215">
        <f>H178*G178</f>
        <v>779642.28</v>
      </c>
      <c r="J178" s="59">
        <v>0.2</v>
      </c>
      <c r="K178" s="215">
        <f>ROUND(I178*0.2,2)</f>
        <v>155928.46</v>
      </c>
      <c r="L178" s="216">
        <f>I178+K178</f>
        <v>935570.74</v>
      </c>
      <c r="M178" s="73" t="s">
        <v>46</v>
      </c>
      <c r="N178" s="81" t="s">
        <v>25</v>
      </c>
      <c r="O178" s="61" t="s">
        <v>32</v>
      </c>
      <c r="P178" s="72"/>
    </row>
    <row r="179" spans="1:16" s="41" customFormat="1" x14ac:dyDescent="0.25">
      <c r="A179" s="253"/>
      <c r="B179" s="254" t="s">
        <v>549</v>
      </c>
      <c r="C179" s="255"/>
      <c r="D179" s="255"/>
      <c r="E179" s="255"/>
      <c r="F179" s="256"/>
      <c r="G179" s="256"/>
      <c r="H179" s="228"/>
      <c r="I179" s="229"/>
      <c r="J179" s="230"/>
      <c r="K179" s="229"/>
      <c r="L179" s="229"/>
      <c r="M179" s="44"/>
      <c r="N179" s="256"/>
      <c r="O179" s="256"/>
      <c r="P179" s="257"/>
    </row>
    <row r="180" spans="1:16" s="124" customFormat="1" ht="38.25" x14ac:dyDescent="0.25">
      <c r="A180" s="258">
        <f>A178+1</f>
        <v>12</v>
      </c>
      <c r="B180" s="259" t="s">
        <v>482</v>
      </c>
      <c r="C180" s="241" t="s">
        <v>163</v>
      </c>
      <c r="D180" s="212" t="s">
        <v>389</v>
      </c>
      <c r="E180" s="260" t="s">
        <v>483</v>
      </c>
      <c r="F180" s="258" t="s">
        <v>30</v>
      </c>
      <c r="G180" s="258">
        <v>1</v>
      </c>
      <c r="H180" s="239">
        <v>362401.88</v>
      </c>
      <c r="I180" s="214">
        <f>H180*G180</f>
        <v>362401.88</v>
      </c>
      <c r="J180" s="144">
        <v>0.2</v>
      </c>
      <c r="K180" s="215">
        <f>ROUND(I180*0.2,2)</f>
        <v>72480.38</v>
      </c>
      <c r="L180" s="216">
        <f>I180+K180</f>
        <v>434882.26</v>
      </c>
      <c r="M180" s="73" t="s">
        <v>46</v>
      </c>
      <c r="N180" s="258" t="s">
        <v>25</v>
      </c>
      <c r="O180" s="61" t="s">
        <v>32</v>
      </c>
      <c r="P180" s="211"/>
    </row>
    <row r="181" spans="1:16" s="124" customFormat="1" ht="41.25" customHeight="1" x14ac:dyDescent="0.25">
      <c r="A181" s="258">
        <f>A180+1</f>
        <v>13</v>
      </c>
      <c r="B181" s="259" t="s">
        <v>484</v>
      </c>
      <c r="C181" s="241" t="s">
        <v>163</v>
      </c>
      <c r="D181" s="212" t="s">
        <v>389</v>
      </c>
      <c r="E181" s="260" t="s">
        <v>485</v>
      </c>
      <c r="F181" s="258" t="s">
        <v>30</v>
      </c>
      <c r="G181" s="258">
        <v>4</v>
      </c>
      <c r="H181" s="239">
        <v>804595.94</v>
      </c>
      <c r="I181" s="214">
        <f>H181*G181</f>
        <v>3218383.76</v>
      </c>
      <c r="J181" s="144" t="s">
        <v>395</v>
      </c>
      <c r="K181" s="213" t="s">
        <v>25</v>
      </c>
      <c r="L181" s="216">
        <f>I181</f>
        <v>3218383.76</v>
      </c>
      <c r="M181" s="53" t="s">
        <v>405</v>
      </c>
      <c r="N181" s="210" t="s">
        <v>476</v>
      </c>
      <c r="O181" s="258" t="s">
        <v>423</v>
      </c>
      <c r="P181" s="211"/>
    </row>
    <row r="182" spans="1:16" s="124" customFormat="1" ht="38.25" x14ac:dyDescent="0.25">
      <c r="A182" s="258">
        <f>A181+1</f>
        <v>14</v>
      </c>
      <c r="B182" s="259" t="s">
        <v>486</v>
      </c>
      <c r="C182" s="241" t="s">
        <v>163</v>
      </c>
      <c r="D182" s="212" t="s">
        <v>389</v>
      </c>
      <c r="E182" s="260" t="s">
        <v>487</v>
      </c>
      <c r="F182" s="258" t="s">
        <v>30</v>
      </c>
      <c r="G182" s="258">
        <v>4</v>
      </c>
      <c r="H182" s="239">
        <v>194910.57</v>
      </c>
      <c r="I182" s="214">
        <f>H182*G182</f>
        <v>779642.28</v>
      </c>
      <c r="J182" s="144">
        <v>0.2</v>
      </c>
      <c r="K182" s="215">
        <f>ROUND(I182*0.2,2)</f>
        <v>155928.46</v>
      </c>
      <c r="L182" s="216">
        <f>I182+K182</f>
        <v>935570.74</v>
      </c>
      <c r="M182" s="73" t="s">
        <v>46</v>
      </c>
      <c r="N182" s="258" t="s">
        <v>25</v>
      </c>
      <c r="O182" s="61" t="s">
        <v>32</v>
      </c>
      <c r="P182" s="211"/>
    </row>
    <row r="183" spans="1:16" s="41" customFormat="1" x14ac:dyDescent="0.25">
      <c r="A183" s="253"/>
      <c r="B183" s="254" t="s">
        <v>550</v>
      </c>
      <c r="C183" s="255"/>
      <c r="D183" s="255"/>
      <c r="E183" s="255"/>
      <c r="F183" s="256"/>
      <c r="G183" s="256"/>
      <c r="H183" s="228"/>
      <c r="I183" s="229"/>
      <c r="J183" s="230"/>
      <c r="K183" s="229"/>
      <c r="L183" s="229"/>
      <c r="M183" s="44"/>
      <c r="N183" s="256"/>
      <c r="O183" s="256"/>
      <c r="P183" s="257"/>
    </row>
    <row r="184" spans="1:16" s="124" customFormat="1" ht="38.25" x14ac:dyDescent="0.25">
      <c r="A184" s="81">
        <f>A182+1</f>
        <v>15</v>
      </c>
      <c r="B184" s="157" t="s">
        <v>482</v>
      </c>
      <c r="C184" s="142" t="s">
        <v>163</v>
      </c>
      <c r="D184" s="212" t="s">
        <v>389</v>
      </c>
      <c r="E184" s="261" t="s">
        <v>483</v>
      </c>
      <c r="F184" s="81" t="s">
        <v>30</v>
      </c>
      <c r="G184" s="81">
        <v>1</v>
      </c>
      <c r="H184" s="262">
        <v>362401.88</v>
      </c>
      <c r="I184" s="215">
        <f>H184*G184</f>
        <v>362401.88</v>
      </c>
      <c r="J184" s="59">
        <v>0.2</v>
      </c>
      <c r="K184" s="215">
        <f>ROUND(I184*0.2,2)</f>
        <v>72480.38</v>
      </c>
      <c r="L184" s="216">
        <f>I184+K184</f>
        <v>434882.26</v>
      </c>
      <c r="M184" s="73" t="s">
        <v>46</v>
      </c>
      <c r="N184" s="81" t="s">
        <v>25</v>
      </c>
      <c r="O184" s="61" t="s">
        <v>32</v>
      </c>
      <c r="P184" s="72"/>
    </row>
    <row r="185" spans="1:16" s="124" customFormat="1" ht="47.25" customHeight="1" x14ac:dyDescent="0.25">
      <c r="A185" s="81">
        <f>A184+1</f>
        <v>16</v>
      </c>
      <c r="B185" s="157" t="s">
        <v>484</v>
      </c>
      <c r="C185" s="142" t="s">
        <v>163</v>
      </c>
      <c r="D185" s="212" t="s">
        <v>389</v>
      </c>
      <c r="E185" s="261" t="s">
        <v>485</v>
      </c>
      <c r="F185" s="81" t="s">
        <v>30</v>
      </c>
      <c r="G185" s="81">
        <v>4</v>
      </c>
      <c r="H185" s="262">
        <v>804595.94</v>
      </c>
      <c r="I185" s="215">
        <f>H185*G185</f>
        <v>3218383.76</v>
      </c>
      <c r="J185" s="59" t="s">
        <v>395</v>
      </c>
      <c r="K185" s="213" t="s">
        <v>25</v>
      </c>
      <c r="L185" s="263">
        <f>I185</f>
        <v>3218383.76</v>
      </c>
      <c r="M185" s="53" t="s">
        <v>405</v>
      </c>
      <c r="N185" s="55" t="s">
        <v>476</v>
      </c>
      <c r="O185" s="258" t="s">
        <v>423</v>
      </c>
      <c r="P185" s="72"/>
    </row>
    <row r="186" spans="1:16" s="124" customFormat="1" ht="38.25" x14ac:dyDescent="0.25">
      <c r="A186" s="81">
        <f>A185+1</f>
        <v>17</v>
      </c>
      <c r="B186" s="157" t="s">
        <v>486</v>
      </c>
      <c r="C186" s="142" t="s">
        <v>163</v>
      </c>
      <c r="D186" s="212" t="s">
        <v>389</v>
      </c>
      <c r="E186" s="261" t="s">
        <v>487</v>
      </c>
      <c r="F186" s="81" t="s">
        <v>30</v>
      </c>
      <c r="G186" s="81">
        <v>4</v>
      </c>
      <c r="H186" s="262">
        <v>194910.57</v>
      </c>
      <c r="I186" s="215">
        <f>H186*G186</f>
        <v>779642.28</v>
      </c>
      <c r="J186" s="59">
        <v>0.2</v>
      </c>
      <c r="K186" s="215">
        <f>ROUND(I186*0.2,2)</f>
        <v>155928.46</v>
      </c>
      <c r="L186" s="216">
        <f>I186+K186</f>
        <v>935570.74</v>
      </c>
      <c r="M186" s="73" t="s">
        <v>46</v>
      </c>
      <c r="N186" s="81" t="s">
        <v>25</v>
      </c>
      <c r="O186" s="61" t="s">
        <v>32</v>
      </c>
      <c r="P186" s="72"/>
    </row>
    <row r="187" spans="1:16" s="41" customFormat="1" x14ac:dyDescent="0.25">
      <c r="A187" s="253"/>
      <c r="B187" s="254" t="s">
        <v>551</v>
      </c>
      <c r="C187" s="255"/>
      <c r="D187" s="255"/>
      <c r="E187" s="255"/>
      <c r="F187" s="256"/>
      <c r="G187" s="256"/>
      <c r="H187" s="228"/>
      <c r="I187" s="229"/>
      <c r="J187" s="230"/>
      <c r="K187" s="229"/>
      <c r="L187" s="229"/>
      <c r="M187" s="44"/>
      <c r="N187" s="256"/>
      <c r="O187" s="256"/>
      <c r="P187" s="257"/>
    </row>
    <row r="188" spans="1:16" s="124" customFormat="1" ht="38.25" x14ac:dyDescent="0.25">
      <c r="A188" s="258">
        <f>A186+1</f>
        <v>18</v>
      </c>
      <c r="B188" s="259" t="s">
        <v>474</v>
      </c>
      <c r="C188" s="241" t="s">
        <v>163</v>
      </c>
      <c r="D188" s="212" t="s">
        <v>389</v>
      </c>
      <c r="E188" s="260" t="s">
        <v>475</v>
      </c>
      <c r="F188" s="258" t="s">
        <v>30</v>
      </c>
      <c r="G188" s="258">
        <v>1</v>
      </c>
      <c r="H188" s="239">
        <v>1495625.12</v>
      </c>
      <c r="I188" s="214">
        <f>H188*1</f>
        <v>1495625.12</v>
      </c>
      <c r="J188" s="144" t="s">
        <v>395</v>
      </c>
      <c r="K188" s="213" t="s">
        <v>25</v>
      </c>
      <c r="L188" s="227">
        <f>I188</f>
        <v>1495625.12</v>
      </c>
      <c r="M188" s="53" t="s">
        <v>405</v>
      </c>
      <c r="N188" s="210" t="s">
        <v>476</v>
      </c>
      <c r="O188" s="258" t="s">
        <v>423</v>
      </c>
      <c r="P188" s="211"/>
    </row>
    <row r="189" spans="1:16" s="124" customFormat="1" ht="38.25" x14ac:dyDescent="0.25">
      <c r="A189" s="258">
        <f>A188+1</f>
        <v>19</v>
      </c>
      <c r="B189" s="259" t="s">
        <v>482</v>
      </c>
      <c r="C189" s="241" t="s">
        <v>163</v>
      </c>
      <c r="D189" s="212" t="s">
        <v>389</v>
      </c>
      <c r="E189" s="260" t="s">
        <v>483</v>
      </c>
      <c r="F189" s="258" t="s">
        <v>30</v>
      </c>
      <c r="G189" s="258">
        <v>1</v>
      </c>
      <c r="H189" s="239">
        <v>362401.88</v>
      </c>
      <c r="I189" s="214">
        <f>H189*1</f>
        <v>362401.88</v>
      </c>
      <c r="J189" s="144">
        <v>0.2</v>
      </c>
      <c r="K189" s="215">
        <f>ROUND(I189*0.2,2)</f>
        <v>72480.38</v>
      </c>
      <c r="L189" s="216">
        <f>I189+K189</f>
        <v>434882.26</v>
      </c>
      <c r="M189" s="73" t="s">
        <v>46</v>
      </c>
      <c r="N189" s="258" t="s">
        <v>25</v>
      </c>
      <c r="O189" s="61" t="s">
        <v>32</v>
      </c>
      <c r="P189" s="211"/>
    </row>
    <row r="190" spans="1:16" s="124" customFormat="1" ht="40.5" customHeight="1" x14ac:dyDescent="0.25">
      <c r="A190" s="258">
        <f>A189+1</f>
        <v>20</v>
      </c>
      <c r="B190" s="259" t="s">
        <v>484</v>
      </c>
      <c r="C190" s="241" t="s">
        <v>163</v>
      </c>
      <c r="D190" s="212" t="s">
        <v>389</v>
      </c>
      <c r="E190" s="260" t="s">
        <v>485</v>
      </c>
      <c r="F190" s="258" t="s">
        <v>30</v>
      </c>
      <c r="G190" s="258">
        <v>4</v>
      </c>
      <c r="H190" s="239">
        <v>804595.94</v>
      </c>
      <c r="I190" s="214">
        <f>H190*G190</f>
        <v>3218383.76</v>
      </c>
      <c r="J190" s="144" t="s">
        <v>395</v>
      </c>
      <c r="K190" s="213" t="s">
        <v>25</v>
      </c>
      <c r="L190" s="227">
        <f>I190</f>
        <v>3218383.76</v>
      </c>
      <c r="M190" s="53" t="s">
        <v>405</v>
      </c>
      <c r="N190" s="210" t="s">
        <v>476</v>
      </c>
      <c r="O190" s="258" t="s">
        <v>423</v>
      </c>
      <c r="P190" s="211"/>
    </row>
    <row r="191" spans="1:16" s="124" customFormat="1" ht="38.25" x14ac:dyDescent="0.25">
      <c r="A191" s="258">
        <f>A190+1</f>
        <v>21</v>
      </c>
      <c r="B191" s="259" t="s">
        <v>486</v>
      </c>
      <c r="C191" s="241" t="s">
        <v>163</v>
      </c>
      <c r="D191" s="212" t="s">
        <v>389</v>
      </c>
      <c r="E191" s="260" t="s">
        <v>487</v>
      </c>
      <c r="F191" s="258" t="s">
        <v>30</v>
      </c>
      <c r="G191" s="258">
        <v>4</v>
      </c>
      <c r="H191" s="239">
        <v>194910.57</v>
      </c>
      <c r="I191" s="214">
        <f>H191*G191</f>
        <v>779642.28</v>
      </c>
      <c r="J191" s="144">
        <v>0.2</v>
      </c>
      <c r="K191" s="215">
        <f>ROUND(I191*0.2,2)</f>
        <v>155928.46</v>
      </c>
      <c r="L191" s="216">
        <f>I191+K191</f>
        <v>935570.74</v>
      </c>
      <c r="M191" s="73" t="s">
        <v>46</v>
      </c>
      <c r="N191" s="258" t="s">
        <v>25</v>
      </c>
      <c r="O191" s="61" t="s">
        <v>32</v>
      </c>
      <c r="P191" s="211"/>
    </row>
    <row r="192" spans="1:16" s="41" customFormat="1" x14ac:dyDescent="0.25">
      <c r="A192" s="253"/>
      <c r="B192" s="254" t="s">
        <v>552</v>
      </c>
      <c r="C192" s="255"/>
      <c r="D192" s="255"/>
      <c r="E192" s="255"/>
      <c r="F192" s="256"/>
      <c r="G192" s="256"/>
      <c r="H192" s="228"/>
      <c r="I192" s="229"/>
      <c r="J192" s="230"/>
      <c r="K192" s="229"/>
      <c r="L192" s="229"/>
      <c r="M192" s="44"/>
      <c r="N192" s="256"/>
      <c r="O192" s="256"/>
      <c r="P192" s="257"/>
    </row>
    <row r="193" spans="1:16" s="124" customFormat="1" ht="38.25" x14ac:dyDescent="0.25">
      <c r="A193" s="81">
        <f>A191+1</f>
        <v>22</v>
      </c>
      <c r="B193" s="157" t="s">
        <v>474</v>
      </c>
      <c r="C193" s="142" t="s">
        <v>163</v>
      </c>
      <c r="D193" s="212" t="s">
        <v>389</v>
      </c>
      <c r="E193" s="261" t="s">
        <v>475</v>
      </c>
      <c r="F193" s="81" t="s">
        <v>30</v>
      </c>
      <c r="G193" s="81">
        <v>1</v>
      </c>
      <c r="H193" s="262">
        <v>1495625.12</v>
      </c>
      <c r="I193" s="215">
        <f>H193*G193</f>
        <v>1495625.12</v>
      </c>
      <c r="J193" s="59" t="s">
        <v>395</v>
      </c>
      <c r="K193" s="213" t="s">
        <v>25</v>
      </c>
      <c r="L193" s="216">
        <f>I193</f>
        <v>1495625.12</v>
      </c>
      <c r="M193" s="53" t="s">
        <v>405</v>
      </c>
      <c r="N193" s="55" t="s">
        <v>476</v>
      </c>
      <c r="O193" s="258" t="s">
        <v>423</v>
      </c>
      <c r="P193" s="72"/>
    </row>
    <row r="194" spans="1:16" s="124" customFormat="1" ht="38.25" x14ac:dyDescent="0.25">
      <c r="A194" s="81">
        <f>A193+1</f>
        <v>23</v>
      </c>
      <c r="B194" s="157" t="s">
        <v>482</v>
      </c>
      <c r="C194" s="142" t="s">
        <v>163</v>
      </c>
      <c r="D194" s="212" t="s">
        <v>389</v>
      </c>
      <c r="E194" s="261" t="s">
        <v>483</v>
      </c>
      <c r="F194" s="81" t="s">
        <v>30</v>
      </c>
      <c r="G194" s="81">
        <v>1</v>
      </c>
      <c r="H194" s="262">
        <v>362401.88</v>
      </c>
      <c r="I194" s="215">
        <f>H194*G194</f>
        <v>362401.88</v>
      </c>
      <c r="J194" s="59">
        <v>0.2</v>
      </c>
      <c r="K194" s="215">
        <f>ROUND(I194*0.2,2)</f>
        <v>72480.38</v>
      </c>
      <c r="L194" s="216">
        <f>I194+K194</f>
        <v>434882.26</v>
      </c>
      <c r="M194" s="73" t="s">
        <v>46</v>
      </c>
      <c r="N194" s="81" t="s">
        <v>25</v>
      </c>
      <c r="O194" s="61" t="s">
        <v>32</v>
      </c>
      <c r="P194" s="72"/>
    </row>
    <row r="195" spans="1:16" s="124" customFormat="1" ht="41.25" customHeight="1" x14ac:dyDescent="0.25">
      <c r="A195" s="81">
        <f>A194+1</f>
        <v>24</v>
      </c>
      <c r="B195" s="157" t="s">
        <v>484</v>
      </c>
      <c r="C195" s="142" t="s">
        <v>163</v>
      </c>
      <c r="D195" s="212" t="s">
        <v>389</v>
      </c>
      <c r="E195" s="261" t="s">
        <v>485</v>
      </c>
      <c r="F195" s="81" t="s">
        <v>30</v>
      </c>
      <c r="G195" s="81">
        <v>4</v>
      </c>
      <c r="H195" s="262">
        <v>804595.94</v>
      </c>
      <c r="I195" s="215">
        <f>H195*G195</f>
        <v>3218383.76</v>
      </c>
      <c r="J195" s="59" t="s">
        <v>395</v>
      </c>
      <c r="K195" s="213" t="s">
        <v>25</v>
      </c>
      <c r="L195" s="263">
        <f>I195</f>
        <v>3218383.76</v>
      </c>
      <c r="M195" s="53" t="s">
        <v>405</v>
      </c>
      <c r="N195" s="55" t="s">
        <v>476</v>
      </c>
      <c r="O195" s="258" t="s">
        <v>423</v>
      </c>
      <c r="P195" s="72"/>
    </row>
    <row r="196" spans="1:16" s="124" customFormat="1" ht="38.25" x14ac:dyDescent="0.25">
      <c r="A196" s="81">
        <f>A195+1</f>
        <v>25</v>
      </c>
      <c r="B196" s="157" t="s">
        <v>486</v>
      </c>
      <c r="C196" s="142" t="s">
        <v>163</v>
      </c>
      <c r="D196" s="212" t="s">
        <v>389</v>
      </c>
      <c r="E196" s="261" t="s">
        <v>487</v>
      </c>
      <c r="F196" s="81" t="s">
        <v>30</v>
      </c>
      <c r="G196" s="81">
        <v>4</v>
      </c>
      <c r="H196" s="262">
        <v>194910.57</v>
      </c>
      <c r="I196" s="215">
        <f>H196*G196</f>
        <v>779642.28</v>
      </c>
      <c r="J196" s="59">
        <v>0.2</v>
      </c>
      <c r="K196" s="215">
        <f>ROUND(I196*0.2,2)</f>
        <v>155928.46</v>
      </c>
      <c r="L196" s="216">
        <f>I196+K196</f>
        <v>935570.74</v>
      </c>
      <c r="M196" s="73" t="s">
        <v>46</v>
      </c>
      <c r="N196" s="81" t="s">
        <v>25</v>
      </c>
      <c r="O196" s="61" t="s">
        <v>32</v>
      </c>
      <c r="P196" s="72"/>
    </row>
    <row r="197" spans="1:16" s="41" customFormat="1" x14ac:dyDescent="0.25">
      <c r="A197" s="253"/>
      <c r="B197" s="254" t="s">
        <v>553</v>
      </c>
      <c r="C197" s="255"/>
      <c r="D197" s="255"/>
      <c r="E197" s="255"/>
      <c r="F197" s="256"/>
      <c r="G197" s="256"/>
      <c r="H197" s="228"/>
      <c r="I197" s="229"/>
      <c r="J197" s="230"/>
      <c r="K197" s="229"/>
      <c r="L197" s="229"/>
      <c r="M197" s="44"/>
      <c r="N197" s="256"/>
      <c r="O197" s="256"/>
      <c r="P197" s="257"/>
    </row>
    <row r="198" spans="1:16" s="124" customFormat="1" ht="38.25" x14ac:dyDescent="0.25">
      <c r="A198" s="81">
        <f>A196+1</f>
        <v>26</v>
      </c>
      <c r="B198" s="157" t="s">
        <v>474</v>
      </c>
      <c r="C198" s="142" t="s">
        <v>163</v>
      </c>
      <c r="D198" s="212" t="s">
        <v>389</v>
      </c>
      <c r="E198" s="261" t="s">
        <v>475</v>
      </c>
      <c r="F198" s="81" t="s">
        <v>30</v>
      </c>
      <c r="G198" s="81">
        <v>1</v>
      </c>
      <c r="H198" s="262">
        <v>1495625.12</v>
      </c>
      <c r="I198" s="215">
        <f>H198*G198</f>
        <v>1495625.12</v>
      </c>
      <c r="J198" s="59" t="s">
        <v>395</v>
      </c>
      <c r="K198" s="213" t="s">
        <v>25</v>
      </c>
      <c r="L198" s="263">
        <f>I198</f>
        <v>1495625.12</v>
      </c>
      <c r="M198" s="53" t="s">
        <v>405</v>
      </c>
      <c r="N198" s="55" t="s">
        <v>476</v>
      </c>
      <c r="O198" s="258" t="s">
        <v>423</v>
      </c>
      <c r="P198" s="72"/>
    </row>
    <row r="199" spans="1:16" s="124" customFormat="1" ht="38.25" x14ac:dyDescent="0.25">
      <c r="A199" s="81">
        <f>A198+1</f>
        <v>27</v>
      </c>
      <c r="B199" s="157" t="s">
        <v>482</v>
      </c>
      <c r="C199" s="142" t="s">
        <v>163</v>
      </c>
      <c r="D199" s="212" t="s">
        <v>389</v>
      </c>
      <c r="E199" s="261" t="s">
        <v>483</v>
      </c>
      <c r="F199" s="81" t="s">
        <v>30</v>
      </c>
      <c r="G199" s="81">
        <v>1</v>
      </c>
      <c r="H199" s="262">
        <v>362401.88</v>
      </c>
      <c r="I199" s="215">
        <f>H199</f>
        <v>362401.88</v>
      </c>
      <c r="J199" s="59">
        <v>0.2</v>
      </c>
      <c r="K199" s="215">
        <f>ROUND(I199*0.2,2)</f>
        <v>72480.38</v>
      </c>
      <c r="L199" s="216">
        <f>I199+K199</f>
        <v>434882.26</v>
      </c>
      <c r="M199" s="73" t="s">
        <v>46</v>
      </c>
      <c r="N199" s="81" t="s">
        <v>25</v>
      </c>
      <c r="O199" s="61" t="s">
        <v>32</v>
      </c>
      <c r="P199" s="72"/>
    </row>
    <row r="200" spans="1:16" s="124" customFormat="1" ht="47.25" customHeight="1" x14ac:dyDescent="0.25">
      <c r="A200" s="81">
        <f>A199+1</f>
        <v>28</v>
      </c>
      <c r="B200" s="157" t="s">
        <v>484</v>
      </c>
      <c r="C200" s="142" t="s">
        <v>163</v>
      </c>
      <c r="D200" s="212" t="s">
        <v>389</v>
      </c>
      <c r="E200" s="261" t="s">
        <v>485</v>
      </c>
      <c r="F200" s="81" t="s">
        <v>30</v>
      </c>
      <c r="G200" s="81">
        <v>4</v>
      </c>
      <c r="H200" s="262">
        <v>804595.94</v>
      </c>
      <c r="I200" s="215">
        <f>H200*G200</f>
        <v>3218383.76</v>
      </c>
      <c r="J200" s="59" t="s">
        <v>395</v>
      </c>
      <c r="K200" s="213" t="s">
        <v>25</v>
      </c>
      <c r="L200" s="216">
        <f>I200</f>
        <v>3218383.76</v>
      </c>
      <c r="M200" s="53" t="s">
        <v>405</v>
      </c>
      <c r="N200" s="55" t="s">
        <v>476</v>
      </c>
      <c r="O200" s="258" t="s">
        <v>423</v>
      </c>
      <c r="P200" s="72"/>
    </row>
    <row r="201" spans="1:16" s="124" customFormat="1" ht="38.25" x14ac:dyDescent="0.25">
      <c r="A201" s="81">
        <f>A200+1</f>
        <v>29</v>
      </c>
      <c r="B201" s="157" t="s">
        <v>486</v>
      </c>
      <c r="C201" s="142" t="s">
        <v>163</v>
      </c>
      <c r="D201" s="212" t="s">
        <v>389</v>
      </c>
      <c r="E201" s="261" t="s">
        <v>487</v>
      </c>
      <c r="F201" s="81" t="s">
        <v>30</v>
      </c>
      <c r="G201" s="81">
        <v>4</v>
      </c>
      <c r="H201" s="262">
        <v>194910.57</v>
      </c>
      <c r="I201" s="215">
        <f>H201*G201</f>
        <v>779642.28</v>
      </c>
      <c r="J201" s="59">
        <v>0.2</v>
      </c>
      <c r="K201" s="215">
        <f>ROUND(I201*0.2,2)</f>
        <v>155928.46</v>
      </c>
      <c r="L201" s="216">
        <f>I201+K201</f>
        <v>935570.74</v>
      </c>
      <c r="M201" s="73" t="s">
        <v>46</v>
      </c>
      <c r="N201" s="81" t="s">
        <v>25</v>
      </c>
      <c r="O201" s="61" t="s">
        <v>32</v>
      </c>
      <c r="P201" s="72"/>
    </row>
    <row r="202" spans="1:16" s="41" customFormat="1" x14ac:dyDescent="0.25">
      <c r="A202" s="253"/>
      <c r="B202" s="254" t="s">
        <v>554</v>
      </c>
      <c r="C202" s="255"/>
      <c r="D202" s="255"/>
      <c r="E202" s="255"/>
      <c r="F202" s="256"/>
      <c r="G202" s="256"/>
      <c r="H202" s="228"/>
      <c r="I202" s="229"/>
      <c r="J202" s="230"/>
      <c r="K202" s="229"/>
      <c r="L202" s="229"/>
      <c r="M202" s="44"/>
      <c r="N202" s="256"/>
      <c r="O202" s="256"/>
      <c r="P202" s="257"/>
    </row>
    <row r="203" spans="1:16" s="124" customFormat="1" ht="38.25" x14ac:dyDescent="0.25">
      <c r="A203" s="258">
        <f>A201+1</f>
        <v>30</v>
      </c>
      <c r="B203" s="259" t="s">
        <v>474</v>
      </c>
      <c r="C203" s="241" t="s">
        <v>163</v>
      </c>
      <c r="D203" s="212" t="s">
        <v>389</v>
      </c>
      <c r="E203" s="260" t="s">
        <v>475</v>
      </c>
      <c r="F203" s="258" t="s">
        <v>30</v>
      </c>
      <c r="G203" s="258">
        <v>1</v>
      </c>
      <c r="H203" s="239">
        <v>1495625.12</v>
      </c>
      <c r="I203" s="214">
        <f>H203*G203</f>
        <v>1495625.12</v>
      </c>
      <c r="J203" s="144" t="s">
        <v>395</v>
      </c>
      <c r="K203" s="213" t="s">
        <v>25</v>
      </c>
      <c r="L203" s="227">
        <f>I203</f>
        <v>1495625.12</v>
      </c>
      <c r="M203" s="53" t="s">
        <v>405</v>
      </c>
      <c r="N203" s="210" t="s">
        <v>476</v>
      </c>
      <c r="O203" s="258" t="s">
        <v>423</v>
      </c>
      <c r="P203" s="211"/>
    </row>
    <row r="204" spans="1:16" s="124" customFormat="1" ht="38.25" x14ac:dyDescent="0.25">
      <c r="A204" s="258">
        <f>A203+1</f>
        <v>31</v>
      </c>
      <c r="B204" s="259" t="s">
        <v>482</v>
      </c>
      <c r="C204" s="241" t="s">
        <v>163</v>
      </c>
      <c r="D204" s="212" t="s">
        <v>389</v>
      </c>
      <c r="E204" s="260" t="s">
        <v>483</v>
      </c>
      <c r="F204" s="258" t="s">
        <v>30</v>
      </c>
      <c r="G204" s="258">
        <v>1</v>
      </c>
      <c r="H204" s="239">
        <v>362401.88</v>
      </c>
      <c r="I204" s="214">
        <f>H204*G204</f>
        <v>362401.88</v>
      </c>
      <c r="J204" s="144">
        <v>0.2</v>
      </c>
      <c r="K204" s="215">
        <f>ROUND(I204*0.2,2)</f>
        <v>72480.38</v>
      </c>
      <c r="L204" s="216">
        <f>I204+K204</f>
        <v>434882.26</v>
      </c>
      <c r="M204" s="73" t="s">
        <v>46</v>
      </c>
      <c r="N204" s="258" t="s">
        <v>25</v>
      </c>
      <c r="O204" s="61" t="s">
        <v>32</v>
      </c>
      <c r="P204" s="211"/>
    </row>
    <row r="205" spans="1:16" s="124" customFormat="1" ht="43.5" customHeight="1" x14ac:dyDescent="0.25">
      <c r="A205" s="258">
        <f>A204+1</f>
        <v>32</v>
      </c>
      <c r="B205" s="259" t="s">
        <v>484</v>
      </c>
      <c r="C205" s="241" t="s">
        <v>163</v>
      </c>
      <c r="D205" s="212" t="s">
        <v>389</v>
      </c>
      <c r="E205" s="260" t="s">
        <v>485</v>
      </c>
      <c r="F205" s="258" t="s">
        <v>30</v>
      </c>
      <c r="G205" s="258">
        <v>4</v>
      </c>
      <c r="H205" s="239">
        <v>804595.94</v>
      </c>
      <c r="I205" s="214">
        <f>H205*G205</f>
        <v>3218383.76</v>
      </c>
      <c r="J205" s="144" t="s">
        <v>395</v>
      </c>
      <c r="K205" s="213" t="s">
        <v>25</v>
      </c>
      <c r="L205" s="216">
        <f>I205</f>
        <v>3218383.76</v>
      </c>
      <c r="M205" s="53" t="s">
        <v>405</v>
      </c>
      <c r="N205" s="210" t="s">
        <v>476</v>
      </c>
      <c r="O205" s="258" t="s">
        <v>423</v>
      </c>
      <c r="P205" s="211"/>
    </row>
    <row r="206" spans="1:16" s="124" customFormat="1" ht="38.25" x14ac:dyDescent="0.25">
      <c r="A206" s="258">
        <f>A205+1</f>
        <v>33</v>
      </c>
      <c r="B206" s="259" t="s">
        <v>486</v>
      </c>
      <c r="C206" s="241" t="s">
        <v>163</v>
      </c>
      <c r="D206" s="212" t="s">
        <v>389</v>
      </c>
      <c r="E206" s="260" t="s">
        <v>487</v>
      </c>
      <c r="F206" s="258" t="s">
        <v>30</v>
      </c>
      <c r="G206" s="258">
        <v>4</v>
      </c>
      <c r="H206" s="239">
        <v>194910.57</v>
      </c>
      <c r="I206" s="214">
        <f>H206*G206</f>
        <v>779642.28</v>
      </c>
      <c r="J206" s="144">
        <v>0.2</v>
      </c>
      <c r="K206" s="215">
        <f>ROUND(I206*0.2,2)</f>
        <v>155928.46</v>
      </c>
      <c r="L206" s="216">
        <f>I206+K206</f>
        <v>935570.74</v>
      </c>
      <c r="M206" s="73" t="s">
        <v>46</v>
      </c>
      <c r="N206" s="258" t="s">
        <v>25</v>
      </c>
      <c r="O206" s="61" t="s">
        <v>32</v>
      </c>
      <c r="P206" s="211"/>
    </row>
    <row r="207" spans="1:16" s="41" customFormat="1" x14ac:dyDescent="0.25">
      <c r="A207" s="253"/>
      <c r="B207" s="254" t="s">
        <v>555</v>
      </c>
      <c r="C207" s="255"/>
      <c r="D207" s="255"/>
      <c r="E207" s="255"/>
      <c r="F207" s="256"/>
      <c r="G207" s="256"/>
      <c r="H207" s="228"/>
      <c r="I207" s="229"/>
      <c r="J207" s="230"/>
      <c r="K207" s="229"/>
      <c r="L207" s="229"/>
      <c r="M207" s="44"/>
      <c r="N207" s="256"/>
      <c r="O207" s="256"/>
      <c r="P207" s="257"/>
    </row>
    <row r="208" spans="1:16" s="124" customFormat="1" ht="38.25" x14ac:dyDescent="0.25">
      <c r="A208" s="258">
        <f>A206+1</f>
        <v>34</v>
      </c>
      <c r="B208" s="259" t="s">
        <v>474</v>
      </c>
      <c r="C208" s="241" t="s">
        <v>163</v>
      </c>
      <c r="D208" s="212" t="s">
        <v>389</v>
      </c>
      <c r="E208" s="260" t="s">
        <v>475</v>
      </c>
      <c r="F208" s="258" t="s">
        <v>30</v>
      </c>
      <c r="G208" s="258">
        <v>1</v>
      </c>
      <c r="H208" s="239">
        <v>1495625.12</v>
      </c>
      <c r="I208" s="214">
        <f>H208*G208</f>
        <v>1495625.12</v>
      </c>
      <c r="J208" s="144" t="s">
        <v>395</v>
      </c>
      <c r="K208" s="213" t="s">
        <v>25</v>
      </c>
      <c r="L208" s="227">
        <f>I208</f>
        <v>1495625.12</v>
      </c>
      <c r="M208" s="53" t="s">
        <v>405</v>
      </c>
      <c r="N208" s="210" t="s">
        <v>476</v>
      </c>
      <c r="O208" s="258" t="s">
        <v>423</v>
      </c>
      <c r="P208" s="211"/>
    </row>
    <row r="209" spans="1:16" s="124" customFormat="1" ht="38.25" x14ac:dyDescent="0.25">
      <c r="A209" s="258">
        <f>A208+1</f>
        <v>35</v>
      </c>
      <c r="B209" s="259" t="s">
        <v>482</v>
      </c>
      <c r="C209" s="241" t="s">
        <v>163</v>
      </c>
      <c r="D209" s="212" t="s">
        <v>389</v>
      </c>
      <c r="E209" s="260" t="s">
        <v>483</v>
      </c>
      <c r="F209" s="258" t="s">
        <v>30</v>
      </c>
      <c r="G209" s="258">
        <v>1</v>
      </c>
      <c r="H209" s="239">
        <v>362401.88</v>
      </c>
      <c r="I209" s="214">
        <f>H209*G209</f>
        <v>362401.88</v>
      </c>
      <c r="J209" s="144">
        <v>0.2</v>
      </c>
      <c r="K209" s="215">
        <f>ROUND(I209*0.2,2)</f>
        <v>72480.38</v>
      </c>
      <c r="L209" s="216">
        <f>I209+K209</f>
        <v>434882.26</v>
      </c>
      <c r="M209" s="73" t="s">
        <v>46</v>
      </c>
      <c r="N209" s="258" t="s">
        <v>25</v>
      </c>
      <c r="O209" s="61" t="s">
        <v>32</v>
      </c>
      <c r="P209" s="211"/>
    </row>
    <row r="210" spans="1:16" s="124" customFormat="1" ht="46.5" customHeight="1" x14ac:dyDescent="0.25">
      <c r="A210" s="258">
        <f>A209+1</f>
        <v>36</v>
      </c>
      <c r="B210" s="259" t="s">
        <v>484</v>
      </c>
      <c r="C210" s="241" t="s">
        <v>163</v>
      </c>
      <c r="D210" s="212" t="s">
        <v>389</v>
      </c>
      <c r="E210" s="260" t="s">
        <v>485</v>
      </c>
      <c r="F210" s="258" t="s">
        <v>30</v>
      </c>
      <c r="G210" s="258">
        <v>4</v>
      </c>
      <c r="H210" s="239">
        <v>804595.94</v>
      </c>
      <c r="I210" s="214">
        <f>H210*G210</f>
        <v>3218383.76</v>
      </c>
      <c r="J210" s="144" t="s">
        <v>395</v>
      </c>
      <c r="K210" s="213" t="s">
        <v>25</v>
      </c>
      <c r="L210" s="227">
        <f>I210</f>
        <v>3218383.76</v>
      </c>
      <c r="M210" s="53" t="s">
        <v>405</v>
      </c>
      <c r="N210" s="210" t="s">
        <v>476</v>
      </c>
      <c r="O210" s="258" t="s">
        <v>423</v>
      </c>
      <c r="P210" s="211"/>
    </row>
    <row r="211" spans="1:16" s="124" customFormat="1" ht="38.25" x14ac:dyDescent="0.25">
      <c r="A211" s="258">
        <f>A210+1</f>
        <v>37</v>
      </c>
      <c r="B211" s="259" t="s">
        <v>486</v>
      </c>
      <c r="C211" s="241" t="s">
        <v>163</v>
      </c>
      <c r="D211" s="212" t="s">
        <v>389</v>
      </c>
      <c r="E211" s="260" t="s">
        <v>487</v>
      </c>
      <c r="F211" s="258" t="s">
        <v>30</v>
      </c>
      <c r="G211" s="258">
        <v>4</v>
      </c>
      <c r="H211" s="239">
        <v>194910.57</v>
      </c>
      <c r="I211" s="214">
        <f>H211*G211</f>
        <v>779642.28</v>
      </c>
      <c r="J211" s="144">
        <v>0.2</v>
      </c>
      <c r="K211" s="215">
        <f>ROUND(I211*0.2,2)</f>
        <v>155928.46</v>
      </c>
      <c r="L211" s="216">
        <f>I211+K211</f>
        <v>935570.74</v>
      </c>
      <c r="M211" s="73" t="s">
        <v>46</v>
      </c>
      <c r="N211" s="258" t="s">
        <v>25</v>
      </c>
      <c r="O211" s="61" t="s">
        <v>32</v>
      </c>
      <c r="P211" s="211"/>
    </row>
    <row r="212" spans="1:16" s="41" customFormat="1" x14ac:dyDescent="0.25">
      <c r="A212" s="253"/>
      <c r="B212" s="254" t="s">
        <v>556</v>
      </c>
      <c r="C212" s="255"/>
      <c r="D212" s="255"/>
      <c r="E212" s="255"/>
      <c r="F212" s="256"/>
      <c r="G212" s="256"/>
      <c r="H212" s="228"/>
      <c r="I212" s="229"/>
      <c r="J212" s="230"/>
      <c r="K212" s="229"/>
      <c r="L212" s="229"/>
      <c r="M212" s="44"/>
      <c r="N212" s="256"/>
      <c r="O212" s="256"/>
      <c r="P212" s="257"/>
    </row>
    <row r="213" spans="1:16" s="124" customFormat="1" ht="38.25" x14ac:dyDescent="0.25">
      <c r="A213" s="258">
        <f>A211+1</f>
        <v>38</v>
      </c>
      <c r="B213" s="259" t="s">
        <v>474</v>
      </c>
      <c r="C213" s="241" t="s">
        <v>163</v>
      </c>
      <c r="D213" s="212" t="s">
        <v>389</v>
      </c>
      <c r="E213" s="260" t="s">
        <v>475</v>
      </c>
      <c r="F213" s="258" t="s">
        <v>30</v>
      </c>
      <c r="G213" s="258">
        <v>1</v>
      </c>
      <c r="H213" s="239">
        <v>1495625.12</v>
      </c>
      <c r="I213" s="214">
        <f>H213*G213</f>
        <v>1495625.12</v>
      </c>
      <c r="J213" s="144" t="s">
        <v>395</v>
      </c>
      <c r="K213" s="213" t="s">
        <v>25</v>
      </c>
      <c r="L213" s="227">
        <f>I213</f>
        <v>1495625.12</v>
      </c>
      <c r="M213" s="53" t="s">
        <v>405</v>
      </c>
      <c r="N213" s="210" t="s">
        <v>476</v>
      </c>
      <c r="O213" s="258" t="s">
        <v>423</v>
      </c>
      <c r="P213" s="211"/>
    </row>
    <row r="214" spans="1:16" s="124" customFormat="1" ht="38.25" x14ac:dyDescent="0.25">
      <c r="A214" s="258">
        <f>A213+1</f>
        <v>39</v>
      </c>
      <c r="B214" s="259" t="s">
        <v>482</v>
      </c>
      <c r="C214" s="241" t="s">
        <v>163</v>
      </c>
      <c r="D214" s="212" t="s">
        <v>389</v>
      </c>
      <c r="E214" s="260" t="s">
        <v>483</v>
      </c>
      <c r="F214" s="258" t="s">
        <v>30</v>
      </c>
      <c r="G214" s="258">
        <v>1</v>
      </c>
      <c r="H214" s="239">
        <v>362401.88</v>
      </c>
      <c r="I214" s="214">
        <f>H214*G214</f>
        <v>362401.88</v>
      </c>
      <c r="J214" s="144">
        <v>0.2</v>
      </c>
      <c r="K214" s="215">
        <f>ROUND(I214*0.2,2)</f>
        <v>72480.38</v>
      </c>
      <c r="L214" s="216">
        <f>I214+K214</f>
        <v>434882.26</v>
      </c>
      <c r="M214" s="73" t="s">
        <v>46</v>
      </c>
      <c r="N214" s="258" t="s">
        <v>25</v>
      </c>
      <c r="O214" s="61" t="s">
        <v>32</v>
      </c>
      <c r="P214" s="211"/>
    </row>
    <row r="215" spans="1:16" s="124" customFormat="1" ht="45.75" customHeight="1" x14ac:dyDescent="0.25">
      <c r="A215" s="258">
        <f>A214+1</f>
        <v>40</v>
      </c>
      <c r="B215" s="259" t="s">
        <v>484</v>
      </c>
      <c r="C215" s="241" t="s">
        <v>163</v>
      </c>
      <c r="D215" s="212" t="s">
        <v>389</v>
      </c>
      <c r="E215" s="260" t="s">
        <v>485</v>
      </c>
      <c r="F215" s="258" t="s">
        <v>30</v>
      </c>
      <c r="G215" s="258">
        <v>4</v>
      </c>
      <c r="H215" s="239">
        <v>804595.94</v>
      </c>
      <c r="I215" s="214">
        <f>H215*G215</f>
        <v>3218383.76</v>
      </c>
      <c r="J215" s="144" t="s">
        <v>395</v>
      </c>
      <c r="K215" s="213" t="s">
        <v>25</v>
      </c>
      <c r="L215" s="227">
        <f>I215</f>
        <v>3218383.76</v>
      </c>
      <c r="M215" s="53" t="s">
        <v>405</v>
      </c>
      <c r="N215" s="210" t="s">
        <v>476</v>
      </c>
      <c r="O215" s="258" t="s">
        <v>423</v>
      </c>
      <c r="P215" s="211"/>
    </row>
    <row r="216" spans="1:16" s="124" customFormat="1" ht="38.25" x14ac:dyDescent="0.25">
      <c r="A216" s="258">
        <f>A215+1</f>
        <v>41</v>
      </c>
      <c r="B216" s="259" t="s">
        <v>486</v>
      </c>
      <c r="C216" s="241" t="s">
        <v>163</v>
      </c>
      <c r="D216" s="212" t="s">
        <v>389</v>
      </c>
      <c r="E216" s="260" t="s">
        <v>487</v>
      </c>
      <c r="F216" s="258" t="s">
        <v>30</v>
      </c>
      <c r="G216" s="258">
        <v>4</v>
      </c>
      <c r="H216" s="239">
        <v>194910.57</v>
      </c>
      <c r="I216" s="214">
        <f>H216*G216</f>
        <v>779642.28</v>
      </c>
      <c r="J216" s="144">
        <v>0.2</v>
      </c>
      <c r="K216" s="215">
        <f>ROUND(I216*0.2,2)</f>
        <v>155928.46</v>
      </c>
      <c r="L216" s="216">
        <f>I216+K216</f>
        <v>935570.74</v>
      </c>
      <c r="M216" s="73" t="s">
        <v>46</v>
      </c>
      <c r="N216" s="258" t="s">
        <v>25</v>
      </c>
      <c r="O216" s="61" t="s">
        <v>32</v>
      </c>
      <c r="P216" s="211"/>
    </row>
    <row r="217" spans="1:16" s="41" customFormat="1" x14ac:dyDescent="0.25">
      <c r="A217" s="49"/>
      <c r="B217" s="233" t="s">
        <v>557</v>
      </c>
      <c r="C217" s="43"/>
      <c r="D217" s="43"/>
      <c r="E217" s="43"/>
      <c r="F217" s="45"/>
      <c r="G217" s="45"/>
      <c r="H217" s="228"/>
      <c r="I217" s="229"/>
      <c r="J217" s="230"/>
      <c r="K217" s="229"/>
      <c r="L217" s="229"/>
      <c r="M217" s="44"/>
      <c r="N217" s="45"/>
      <c r="O217" s="45"/>
      <c r="P217" s="209"/>
    </row>
    <row r="218" spans="1:16" s="124" customFormat="1" ht="38.25" x14ac:dyDescent="0.25">
      <c r="A218" s="258">
        <f>A216+1</f>
        <v>42</v>
      </c>
      <c r="B218" s="259" t="s">
        <v>474</v>
      </c>
      <c r="C218" s="241" t="s">
        <v>163</v>
      </c>
      <c r="D218" s="212" t="s">
        <v>389</v>
      </c>
      <c r="E218" s="260" t="s">
        <v>475</v>
      </c>
      <c r="F218" s="258" t="s">
        <v>30</v>
      </c>
      <c r="G218" s="258">
        <v>1</v>
      </c>
      <c r="H218" s="239">
        <v>1495625.12</v>
      </c>
      <c r="I218" s="214">
        <f>H218*G218</f>
        <v>1495625.12</v>
      </c>
      <c r="J218" s="144" t="s">
        <v>395</v>
      </c>
      <c r="K218" s="213" t="s">
        <v>25</v>
      </c>
      <c r="L218" s="227">
        <f>I218</f>
        <v>1495625.12</v>
      </c>
      <c r="M218" s="53" t="s">
        <v>405</v>
      </c>
      <c r="N218" s="210" t="s">
        <v>476</v>
      </c>
      <c r="O218" s="258" t="s">
        <v>423</v>
      </c>
      <c r="P218" s="211"/>
    </row>
    <row r="219" spans="1:16" s="124" customFormat="1" ht="38.25" x14ac:dyDescent="0.25">
      <c r="A219" s="258">
        <f>A218+1</f>
        <v>43</v>
      </c>
      <c r="B219" s="259" t="s">
        <v>482</v>
      </c>
      <c r="C219" s="241" t="s">
        <v>163</v>
      </c>
      <c r="D219" s="212" t="s">
        <v>389</v>
      </c>
      <c r="E219" s="260" t="s">
        <v>483</v>
      </c>
      <c r="F219" s="258" t="s">
        <v>30</v>
      </c>
      <c r="G219" s="258">
        <v>1</v>
      </c>
      <c r="H219" s="239">
        <v>362401.88</v>
      </c>
      <c r="I219" s="214">
        <f>H219*G219</f>
        <v>362401.88</v>
      </c>
      <c r="J219" s="144">
        <v>0.2</v>
      </c>
      <c r="K219" s="215">
        <f>ROUND(I219*0.2,2)</f>
        <v>72480.38</v>
      </c>
      <c r="L219" s="216">
        <f>I219+K219</f>
        <v>434882.26</v>
      </c>
      <c r="M219" s="73" t="s">
        <v>46</v>
      </c>
      <c r="N219" s="258" t="s">
        <v>25</v>
      </c>
      <c r="O219" s="61" t="s">
        <v>32</v>
      </c>
      <c r="P219" s="211"/>
    </row>
    <row r="220" spans="1:16" s="124" customFormat="1" ht="39.75" customHeight="1" x14ac:dyDescent="0.25">
      <c r="A220" s="258">
        <f>A219+1</f>
        <v>44</v>
      </c>
      <c r="B220" s="259" t="s">
        <v>484</v>
      </c>
      <c r="C220" s="241" t="s">
        <v>163</v>
      </c>
      <c r="D220" s="212" t="s">
        <v>389</v>
      </c>
      <c r="E220" s="260" t="s">
        <v>485</v>
      </c>
      <c r="F220" s="258" t="s">
        <v>30</v>
      </c>
      <c r="G220" s="258">
        <v>4</v>
      </c>
      <c r="H220" s="239">
        <v>804595.94</v>
      </c>
      <c r="I220" s="214">
        <f>H220*G220</f>
        <v>3218383.76</v>
      </c>
      <c r="J220" s="144" t="s">
        <v>395</v>
      </c>
      <c r="K220" s="213" t="s">
        <v>25</v>
      </c>
      <c r="L220" s="227">
        <f>I220</f>
        <v>3218383.76</v>
      </c>
      <c r="M220" s="53" t="s">
        <v>405</v>
      </c>
      <c r="N220" s="210" t="s">
        <v>476</v>
      </c>
      <c r="O220" s="258" t="s">
        <v>423</v>
      </c>
      <c r="P220" s="211"/>
    </row>
    <row r="221" spans="1:16" s="124" customFormat="1" ht="38.25" x14ac:dyDescent="0.25">
      <c r="A221" s="258">
        <f>A220+1</f>
        <v>45</v>
      </c>
      <c r="B221" s="259" t="s">
        <v>486</v>
      </c>
      <c r="C221" s="241" t="s">
        <v>163</v>
      </c>
      <c r="D221" s="212" t="s">
        <v>389</v>
      </c>
      <c r="E221" s="260" t="s">
        <v>487</v>
      </c>
      <c r="F221" s="258" t="s">
        <v>30</v>
      </c>
      <c r="G221" s="258">
        <v>4</v>
      </c>
      <c r="H221" s="239">
        <v>194910.57</v>
      </c>
      <c r="I221" s="214">
        <f>H221*G221</f>
        <v>779642.28</v>
      </c>
      <c r="J221" s="144">
        <v>0.2</v>
      </c>
      <c r="K221" s="215">
        <f>ROUND(I221*0.2,2)</f>
        <v>155928.46</v>
      </c>
      <c r="L221" s="216">
        <f>I221+K221</f>
        <v>935570.74</v>
      </c>
      <c r="M221" s="73" t="s">
        <v>46</v>
      </c>
      <c r="N221" s="258" t="s">
        <v>25</v>
      </c>
      <c r="O221" s="61" t="s">
        <v>32</v>
      </c>
      <c r="P221" s="211"/>
    </row>
    <row r="222" spans="1:16" s="41" customFormat="1" x14ac:dyDescent="0.25">
      <c r="A222" s="33" t="s">
        <v>410</v>
      </c>
      <c r="B222" s="34"/>
      <c r="C222" s="34"/>
      <c r="D222" s="34"/>
      <c r="E222" s="34"/>
      <c r="F222" s="36"/>
      <c r="G222" s="36"/>
      <c r="H222" s="231"/>
      <c r="I222" s="221"/>
      <c r="J222" s="232"/>
      <c r="K222" s="221"/>
      <c r="L222" s="221"/>
      <c r="M222" s="35"/>
      <c r="N222" s="36"/>
      <c r="O222" s="36"/>
      <c r="P222" s="206"/>
    </row>
    <row r="223" spans="1:16" s="134" customFormat="1" x14ac:dyDescent="0.25">
      <c r="A223" s="49"/>
      <c r="B223" s="233" t="s">
        <v>59</v>
      </c>
      <c r="C223" s="43"/>
      <c r="D223" s="43"/>
      <c r="E223" s="43"/>
      <c r="F223" s="45"/>
      <c r="G223" s="45"/>
      <c r="H223" s="228"/>
      <c r="I223" s="229"/>
      <c r="J223" s="230"/>
      <c r="K223" s="229"/>
      <c r="L223" s="229"/>
      <c r="M223" s="44"/>
      <c r="N223" s="45"/>
      <c r="O223" s="45"/>
      <c r="P223" s="209"/>
    </row>
    <row r="224" spans="1:16" s="148" customFormat="1" ht="74.25" customHeight="1" x14ac:dyDescent="0.25">
      <c r="A224" s="210">
        <f>A221+1</f>
        <v>46</v>
      </c>
      <c r="B224" s="211" t="s">
        <v>25</v>
      </c>
      <c r="C224" s="211" t="s">
        <v>310</v>
      </c>
      <c r="D224" s="212" t="s">
        <v>389</v>
      </c>
      <c r="E224" s="211" t="s">
        <v>311</v>
      </c>
      <c r="F224" s="210" t="s">
        <v>30</v>
      </c>
      <c r="G224" s="210">
        <v>1</v>
      </c>
      <c r="H224" s="213">
        <v>9405648</v>
      </c>
      <c r="I224" s="214">
        <f>H224*G224</f>
        <v>9405648</v>
      </c>
      <c r="J224" s="144">
        <v>0.2</v>
      </c>
      <c r="K224" s="215">
        <f>ROUND(I224*0.2,2)</f>
        <v>1881129.6</v>
      </c>
      <c r="L224" s="216">
        <f>I224+K224</f>
        <v>11286777.6</v>
      </c>
      <c r="M224" s="73" t="s">
        <v>46</v>
      </c>
      <c r="N224" s="210" t="s">
        <v>25</v>
      </c>
      <c r="O224" s="61" t="s">
        <v>32</v>
      </c>
      <c r="P224" s="211"/>
    </row>
    <row r="225" spans="1:16" s="41" customFormat="1" x14ac:dyDescent="0.25">
      <c r="A225" s="33" t="s">
        <v>121</v>
      </c>
      <c r="B225" s="34"/>
      <c r="C225" s="34"/>
      <c r="D225" s="34"/>
      <c r="E225" s="34"/>
      <c r="F225" s="36"/>
      <c r="G225" s="36"/>
      <c r="H225" s="231"/>
      <c r="I225" s="221"/>
      <c r="J225" s="232"/>
      <c r="K225" s="221"/>
      <c r="L225" s="221"/>
      <c r="M225" s="35"/>
      <c r="N225" s="36"/>
      <c r="O225" s="36"/>
      <c r="P225" s="206"/>
    </row>
    <row r="226" spans="1:16" s="134" customFormat="1" x14ac:dyDescent="0.25">
      <c r="A226" s="49"/>
      <c r="B226" s="233" t="s">
        <v>558</v>
      </c>
      <c r="C226" s="43"/>
      <c r="D226" s="43"/>
      <c r="E226" s="43"/>
      <c r="F226" s="45"/>
      <c r="G226" s="45"/>
      <c r="H226" s="228"/>
      <c r="I226" s="229"/>
      <c r="J226" s="230"/>
      <c r="K226" s="229"/>
      <c r="L226" s="229"/>
      <c r="M226" s="44"/>
      <c r="N226" s="45"/>
      <c r="O226" s="45"/>
      <c r="P226" s="209"/>
    </row>
    <row r="227" spans="1:16" s="41" customFormat="1" ht="48" customHeight="1" x14ac:dyDescent="0.25">
      <c r="A227" s="125">
        <f>A224+1</f>
        <v>47</v>
      </c>
      <c r="B227" s="72" t="s">
        <v>559</v>
      </c>
      <c r="C227" s="241" t="s">
        <v>124</v>
      </c>
      <c r="D227" s="212" t="s">
        <v>389</v>
      </c>
      <c r="E227" s="244" t="s">
        <v>560</v>
      </c>
      <c r="F227" s="56" t="s">
        <v>30</v>
      </c>
      <c r="G227" s="56">
        <v>12</v>
      </c>
      <c r="H227" s="239">
        <v>39884.080000000002</v>
      </c>
      <c r="I227" s="214">
        <f>H227*G227</f>
        <v>478608.96</v>
      </c>
      <c r="J227" s="144">
        <v>0.2</v>
      </c>
      <c r="K227" s="215">
        <f>ROUND(I227*0.2,2)</f>
        <v>95721.79</v>
      </c>
      <c r="L227" s="216">
        <f>I227+K227</f>
        <v>574330.75</v>
      </c>
      <c r="M227" s="73" t="s">
        <v>46</v>
      </c>
      <c r="N227" s="55" t="s">
        <v>25</v>
      </c>
      <c r="O227" s="61" t="s">
        <v>561</v>
      </c>
      <c r="P227" s="245" t="s">
        <v>146</v>
      </c>
    </row>
    <row r="228" spans="1:16" s="134" customFormat="1" x14ac:dyDescent="0.25">
      <c r="A228" s="49"/>
      <c r="B228" s="233" t="s">
        <v>562</v>
      </c>
      <c r="C228" s="43"/>
      <c r="D228" s="43"/>
      <c r="E228" s="43"/>
      <c r="F228" s="45"/>
      <c r="G228" s="45"/>
      <c r="H228" s="228"/>
      <c r="I228" s="229"/>
      <c r="J228" s="230"/>
      <c r="K228" s="229"/>
      <c r="L228" s="229"/>
      <c r="M228" s="44"/>
      <c r="N228" s="45"/>
      <c r="O228" s="45"/>
      <c r="P228" s="209"/>
    </row>
    <row r="229" spans="1:16" s="41" customFormat="1" ht="46.5" customHeight="1" x14ac:dyDescent="0.25">
      <c r="A229" s="125">
        <f>A227+1</f>
        <v>48</v>
      </c>
      <c r="B229" s="72" t="s">
        <v>559</v>
      </c>
      <c r="C229" s="241" t="s">
        <v>124</v>
      </c>
      <c r="D229" s="212" t="s">
        <v>389</v>
      </c>
      <c r="E229" s="244" t="s">
        <v>563</v>
      </c>
      <c r="F229" s="56" t="s">
        <v>30</v>
      </c>
      <c r="G229" s="56">
        <v>8</v>
      </c>
      <c r="H229" s="239">
        <v>52714.23</v>
      </c>
      <c r="I229" s="214">
        <f>H229*G229</f>
        <v>421713.84</v>
      </c>
      <c r="J229" s="144">
        <v>0.2</v>
      </c>
      <c r="K229" s="215">
        <f>ROUND(I229*0.2,2)</f>
        <v>84342.77</v>
      </c>
      <c r="L229" s="216">
        <f>I229+K229</f>
        <v>506056.61000000004</v>
      </c>
      <c r="M229" s="73" t="s">
        <v>46</v>
      </c>
      <c r="N229" s="55" t="s">
        <v>25</v>
      </c>
      <c r="O229" s="61" t="s">
        <v>564</v>
      </c>
      <c r="P229" s="245" t="s">
        <v>149</v>
      </c>
    </row>
    <row r="230" spans="1:16" s="41" customFormat="1" x14ac:dyDescent="0.25">
      <c r="A230" s="33" t="s">
        <v>74</v>
      </c>
      <c r="B230" s="34"/>
      <c r="C230" s="34"/>
      <c r="D230" s="34"/>
      <c r="E230" s="34"/>
      <c r="F230" s="36"/>
      <c r="G230" s="36"/>
      <c r="H230" s="231"/>
      <c r="I230" s="221"/>
      <c r="J230" s="232"/>
      <c r="K230" s="221"/>
      <c r="L230" s="221"/>
      <c r="M230" s="35"/>
      <c r="N230" s="36"/>
      <c r="O230" s="36"/>
      <c r="P230" s="206"/>
    </row>
    <row r="231" spans="1:16" s="134" customFormat="1" x14ac:dyDescent="0.25">
      <c r="A231" s="49"/>
      <c r="B231" s="233" t="s">
        <v>50</v>
      </c>
      <c r="C231" s="43"/>
      <c r="D231" s="43"/>
      <c r="E231" s="43"/>
      <c r="F231" s="45"/>
      <c r="G231" s="45"/>
      <c r="H231" s="228"/>
      <c r="I231" s="229"/>
      <c r="J231" s="230"/>
      <c r="K231" s="229"/>
      <c r="L231" s="229"/>
      <c r="M231" s="44"/>
      <c r="N231" s="45"/>
      <c r="O231" s="45"/>
      <c r="P231" s="209"/>
    </row>
    <row r="232" spans="1:16" s="75" customFormat="1" ht="62.25" customHeight="1" x14ac:dyDescent="0.25">
      <c r="A232" s="55">
        <f>A229+1</f>
        <v>49</v>
      </c>
      <c r="B232" s="72" t="s">
        <v>25</v>
      </c>
      <c r="C232" s="72" t="s">
        <v>76</v>
      </c>
      <c r="D232" s="212" t="s">
        <v>389</v>
      </c>
      <c r="E232" s="72" t="s">
        <v>565</v>
      </c>
      <c r="F232" s="55" t="s">
        <v>30</v>
      </c>
      <c r="G232" s="55">
        <v>19</v>
      </c>
      <c r="H232" s="234">
        <v>9487.17</v>
      </c>
      <c r="I232" s="215">
        <f>H232*G232</f>
        <v>180256.23</v>
      </c>
      <c r="J232" s="59">
        <v>0.2</v>
      </c>
      <c r="K232" s="215">
        <f>ROUND(I232*0.2,2)</f>
        <v>36051.25</v>
      </c>
      <c r="L232" s="216">
        <f>I232+K232</f>
        <v>216307.48</v>
      </c>
      <c r="M232" s="73" t="s">
        <v>46</v>
      </c>
      <c r="N232" s="55" t="s">
        <v>25</v>
      </c>
      <c r="O232" s="61" t="s">
        <v>32</v>
      </c>
      <c r="P232" s="72" t="s">
        <v>566</v>
      </c>
    </row>
    <row r="233" spans="1:16" s="292" customFormat="1" ht="15.75" x14ac:dyDescent="0.25">
      <c r="A233" s="293"/>
      <c r="B233" s="293"/>
      <c r="C233" s="293"/>
      <c r="D233" s="293"/>
      <c r="E233" s="293"/>
      <c r="F233" s="290"/>
      <c r="G233" s="290"/>
      <c r="H233" s="294" t="s">
        <v>567</v>
      </c>
      <c r="I233" s="295">
        <f>SUM(I162:I232)</f>
        <v>94792908.830000013</v>
      </c>
      <c r="J233" s="295"/>
      <c r="K233" s="295">
        <f>SUM(K162:K232)</f>
        <v>6565878.6599999992</v>
      </c>
      <c r="L233" s="295">
        <f>SUM(L162:L232)</f>
        <v>101358787.49000001</v>
      </c>
      <c r="M233" s="289"/>
      <c r="N233" s="290"/>
      <c r="O233" s="290"/>
      <c r="P233" s="291"/>
    </row>
    <row r="234" spans="1:16" s="292" customFormat="1" ht="49.5" customHeight="1" x14ac:dyDescent="0.25">
      <c r="A234" s="1" t="s">
        <v>568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s="41" customFormat="1" x14ac:dyDescent="0.25">
      <c r="A235" s="33" t="s">
        <v>569</v>
      </c>
      <c r="B235" s="34"/>
      <c r="C235" s="34"/>
      <c r="D235" s="34"/>
      <c r="E235" s="34"/>
      <c r="F235" s="36"/>
      <c r="G235" s="36"/>
      <c r="H235" s="231"/>
      <c r="I235" s="221"/>
      <c r="J235" s="232"/>
      <c r="K235" s="221"/>
      <c r="L235" s="221"/>
      <c r="M235" s="35"/>
      <c r="N235" s="36"/>
      <c r="O235" s="36"/>
      <c r="P235" s="206"/>
    </row>
    <row r="236" spans="1:16" s="134" customFormat="1" x14ac:dyDescent="0.25">
      <c r="A236" s="49"/>
      <c r="B236" s="233" t="s">
        <v>59</v>
      </c>
      <c r="C236" s="43"/>
      <c r="D236" s="43"/>
      <c r="E236" s="43"/>
      <c r="F236" s="45"/>
      <c r="G236" s="45"/>
      <c r="H236" s="228"/>
      <c r="I236" s="229"/>
      <c r="J236" s="230"/>
      <c r="K236" s="229"/>
      <c r="L236" s="229"/>
      <c r="M236" s="44"/>
      <c r="N236" s="45"/>
      <c r="O236" s="45"/>
      <c r="P236" s="209"/>
    </row>
    <row r="237" spans="1:16" s="148" customFormat="1" ht="25.5" x14ac:dyDescent="0.25">
      <c r="A237" s="210">
        <v>1</v>
      </c>
      <c r="B237" s="211" t="s">
        <v>570</v>
      </c>
      <c r="C237" s="211" t="s">
        <v>571</v>
      </c>
      <c r="D237" s="212" t="s">
        <v>389</v>
      </c>
      <c r="E237" s="211" t="s">
        <v>572</v>
      </c>
      <c r="F237" s="210" t="s">
        <v>30</v>
      </c>
      <c r="G237" s="210">
        <v>90</v>
      </c>
      <c r="H237" s="213">
        <v>297600</v>
      </c>
      <c r="I237" s="214">
        <f>H237*G237</f>
        <v>26784000</v>
      </c>
      <c r="J237" s="144" t="s">
        <v>395</v>
      </c>
      <c r="K237" s="213" t="s">
        <v>25</v>
      </c>
      <c r="L237" s="227">
        <f>I237</f>
        <v>26784000</v>
      </c>
      <c r="M237" s="53" t="s">
        <v>443</v>
      </c>
      <c r="N237" s="210" t="s">
        <v>573</v>
      </c>
      <c r="O237" s="61" t="s">
        <v>32</v>
      </c>
      <c r="P237" s="211"/>
    </row>
    <row r="238" spans="1:16" s="148" customFormat="1" ht="25.5" x14ac:dyDescent="0.25">
      <c r="A238" s="210">
        <v>2</v>
      </c>
      <c r="B238" s="211" t="s">
        <v>574</v>
      </c>
      <c r="C238" s="270" t="s">
        <v>571</v>
      </c>
      <c r="D238" s="212" t="s">
        <v>389</v>
      </c>
      <c r="E238" s="211" t="s">
        <v>575</v>
      </c>
      <c r="F238" s="210" t="s">
        <v>30</v>
      </c>
      <c r="G238" s="210">
        <v>2</v>
      </c>
      <c r="H238" s="213">
        <v>200000</v>
      </c>
      <c r="I238" s="214">
        <f>H238*G238</f>
        <v>400000</v>
      </c>
      <c r="J238" s="144" t="s">
        <v>395</v>
      </c>
      <c r="K238" s="213" t="s">
        <v>25</v>
      </c>
      <c r="L238" s="227">
        <f>I238</f>
        <v>400000</v>
      </c>
      <c r="M238" s="53" t="s">
        <v>443</v>
      </c>
      <c r="N238" s="210" t="s">
        <v>573</v>
      </c>
      <c r="O238" s="61" t="s">
        <v>32</v>
      </c>
      <c r="P238" s="211"/>
    </row>
    <row r="239" spans="1:16" s="148" customFormat="1" ht="25.5" x14ac:dyDescent="0.25">
      <c r="A239" s="210">
        <f>A238+1</f>
        <v>3</v>
      </c>
      <c r="B239" s="211" t="s">
        <v>576</v>
      </c>
      <c r="C239" s="270" t="s">
        <v>571</v>
      </c>
      <c r="D239" s="212" t="s">
        <v>389</v>
      </c>
      <c r="E239" s="211" t="s">
        <v>577</v>
      </c>
      <c r="F239" s="210" t="s">
        <v>30</v>
      </c>
      <c r="G239" s="210">
        <v>2</v>
      </c>
      <c r="H239" s="213">
        <v>200000</v>
      </c>
      <c r="I239" s="214">
        <f>H239*G239</f>
        <v>400000</v>
      </c>
      <c r="J239" s="144" t="s">
        <v>395</v>
      </c>
      <c r="K239" s="213" t="s">
        <v>25</v>
      </c>
      <c r="L239" s="227">
        <f>I239</f>
        <v>400000</v>
      </c>
      <c r="M239" s="53" t="s">
        <v>443</v>
      </c>
      <c r="N239" s="210" t="s">
        <v>573</v>
      </c>
      <c r="O239" s="61" t="s">
        <v>32</v>
      </c>
      <c r="P239" s="211"/>
    </row>
    <row r="240" spans="1:16" s="292" customFormat="1" ht="15.75" x14ac:dyDescent="0.25">
      <c r="A240" s="293"/>
      <c r="B240" s="293"/>
      <c r="C240" s="293"/>
      <c r="D240" s="293"/>
      <c r="E240" s="293"/>
      <c r="F240" s="290"/>
      <c r="G240" s="290"/>
      <c r="H240" s="294" t="s">
        <v>578</v>
      </c>
      <c r="I240" s="288">
        <f>SUM(I237:I239)</f>
        <v>27584000</v>
      </c>
      <c r="J240" s="288"/>
      <c r="K240" s="288"/>
      <c r="L240" s="288">
        <f>SUM(L237:L239)</f>
        <v>27584000</v>
      </c>
      <c r="M240" s="289"/>
      <c r="N240" s="290"/>
      <c r="O240" s="290"/>
      <c r="P240" s="291"/>
    </row>
    <row r="241" spans="1:17" s="124" customFormat="1" ht="15.75" x14ac:dyDescent="0.25">
      <c r="A241" s="296"/>
      <c r="B241" s="297"/>
      <c r="C241" s="297"/>
      <c r="D241" s="297"/>
      <c r="E241" s="297"/>
      <c r="F241" s="298"/>
      <c r="G241" s="298"/>
      <c r="H241" s="299" t="s">
        <v>579</v>
      </c>
      <c r="I241" s="288">
        <f>I158+I233+I240</f>
        <v>267246377.62000009</v>
      </c>
      <c r="J241" s="288"/>
      <c r="K241" s="288">
        <f>K158+K233+K240</f>
        <v>14403530.189999998</v>
      </c>
      <c r="L241" s="288">
        <f>L158+L233+L240</f>
        <v>281649907.81000006</v>
      </c>
      <c r="M241" s="300"/>
      <c r="N241" s="298"/>
      <c r="O241" s="298"/>
      <c r="P241" s="301"/>
    </row>
    <row r="243" spans="1:17" ht="5.25" customHeight="1" x14ac:dyDescent="0.25">
      <c r="I243" s="302"/>
    </row>
    <row r="244" spans="1:17" ht="0.75" customHeight="1" x14ac:dyDescent="0.25">
      <c r="I244" s="302"/>
    </row>
    <row r="245" spans="1:17" ht="5.25" customHeight="1" x14ac:dyDescent="0.25">
      <c r="E245" s="303"/>
      <c r="I245" s="302"/>
    </row>
    <row r="246" spans="1:17" ht="15.75" x14ac:dyDescent="0.25">
      <c r="E246" s="304" t="s">
        <v>580</v>
      </c>
      <c r="K246" s="304" t="s">
        <v>581</v>
      </c>
      <c r="L246" s="302"/>
    </row>
    <row r="247" spans="1:17" ht="6" customHeight="1" x14ac:dyDescent="0.25">
      <c r="E247" s="304"/>
      <c r="J247" s="305"/>
      <c r="K247" s="306"/>
    </row>
    <row r="248" spans="1:17" ht="47.25" x14ac:dyDescent="0.25">
      <c r="E248" s="307" t="s">
        <v>582</v>
      </c>
      <c r="H248" s="308"/>
      <c r="K248" s="309" t="s">
        <v>583</v>
      </c>
    </row>
    <row r="249" spans="1:17" ht="15.75" x14ac:dyDescent="0.25">
      <c r="E249" s="307" t="s">
        <v>584</v>
      </c>
      <c r="G249" s="310"/>
      <c r="H249" s="310"/>
      <c r="K249" s="309" t="s">
        <v>585</v>
      </c>
    </row>
    <row r="250" spans="1:17" s="198" customFormat="1" ht="15.75" x14ac:dyDescent="0.25">
      <c r="A250" s="13"/>
      <c r="B250" s="197"/>
      <c r="C250" s="197"/>
      <c r="D250" s="197"/>
      <c r="E250" s="311"/>
      <c r="F250" s="15"/>
      <c r="G250" s="15"/>
      <c r="H250" s="15"/>
      <c r="J250" s="199"/>
      <c r="K250" s="304"/>
      <c r="M250" s="14"/>
      <c r="N250" s="15"/>
      <c r="O250" s="15"/>
      <c r="P250" s="197"/>
      <c r="Q250" s="19"/>
    </row>
    <row r="251" spans="1:17" s="198" customFormat="1" ht="15.75" x14ac:dyDescent="0.25">
      <c r="A251" s="13"/>
      <c r="B251" s="197"/>
      <c r="C251" s="197"/>
      <c r="D251" s="197"/>
      <c r="E251" s="311" t="s">
        <v>586</v>
      </c>
      <c r="F251" s="15"/>
      <c r="G251" s="15"/>
      <c r="H251" s="15"/>
      <c r="J251" s="199"/>
      <c r="K251" s="309" t="s">
        <v>587</v>
      </c>
      <c r="M251" s="14"/>
      <c r="N251" s="15"/>
      <c r="O251" s="15"/>
      <c r="P251" s="197"/>
      <c r="Q251" s="19"/>
    </row>
    <row r="252" spans="1:17" s="198" customFormat="1" ht="15.75" x14ac:dyDescent="0.25">
      <c r="A252" s="13"/>
      <c r="B252" s="197"/>
      <c r="C252" s="197"/>
      <c r="D252" s="197"/>
      <c r="E252" s="312"/>
      <c r="F252" s="15"/>
      <c r="G252" s="15"/>
      <c r="H252" s="15"/>
      <c r="J252" s="199"/>
      <c r="K252" s="304"/>
      <c r="M252" s="14"/>
      <c r="N252" s="15"/>
      <c r="O252" s="15"/>
      <c r="P252" s="197"/>
      <c r="Q252" s="19"/>
    </row>
  </sheetData>
  <mergeCells count="4">
    <mergeCell ref="A1:P1"/>
    <mergeCell ref="A4:P4"/>
    <mergeCell ref="A159:P159"/>
    <mergeCell ref="A234:P234"/>
  </mergeCells>
  <pageMargins left="0.98402777777777795" right="0.59027777777777801" top="0.78749999999999998" bottom="1.1812499999999999" header="0.511811023622047" footer="0.511811023622047"/>
  <pageSetup paperSize="9" scale="3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2026</vt:lpstr>
      <vt:lpstr>2023</vt:lpstr>
      <vt:lpstr>'2023'!_Hlk149553980</vt:lpstr>
      <vt:lpstr>'2023'!Заголовки_для_печати</vt:lpstr>
      <vt:lpstr>'2026'!Заголовки_для_печати</vt:lpstr>
      <vt:lpstr>'2023'!Область_печати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Малошенок Ольга Евгеньевна</cp:lastModifiedBy>
  <cp:revision>1</cp:revision>
  <dcterms:created xsi:type="dcterms:W3CDTF">2024-04-12T14:08:55Z</dcterms:created>
  <dcterms:modified xsi:type="dcterms:W3CDTF">2026-09-15T02:59:40Z</dcterms:modified>
  <dc:language>ru-RU</dc:language>
</cp:coreProperties>
</file>