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типовых услуг (ежегодн" sheetId="1" state="visible" r:id="rId2"/>
  </sheets>
  <definedNames>
    <definedName function="false" hidden="false" localSheetId="0" name="_xlnm.Print_Area" vbProcedure="false">'Перечень типовых услуг (ежегодн'!$A$1:$AX$44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<sst xmlns="http://schemas.openxmlformats.org/spreadsheetml/2006/main" count="239" uniqueCount="156">
  <si>
    <t xml:space="preserve">Приложение №7 к ТТ </t>
  </si>
  <si>
    <t xml:space="preserve">Приложение №1 к Приложению№ 3 </t>
  </si>
  <si>
    <t xml:space="preserve">по техническому обслуживанию объекта</t>
  </si>
  <si>
    <t xml:space="preserve">            к Договору возмездного оказания услуг</t>
  </si>
  <si>
    <t xml:space="preserve">автодорожного и железнодорожного хозяйства Волжской ГЭС</t>
  </si>
  <si>
    <t xml:space="preserve">№_____________________________</t>
  </si>
  <si>
    <t xml:space="preserve">              от «____» ________ 202__ г.</t>
  </si>
  <si>
    <t xml:space="preserve">Ежегодный перечень типовых услуг по техническому обслуживанию подъездных путей к площадке укрупнительной сборки на период от 01.01.2027г. По  31.12.2028 г. </t>
  </si>
  <si>
    <t xml:space="preserve">№ п/п</t>
  </si>
  <si>
    <t xml:space="preserve">Объект</t>
  </si>
  <si>
    <t xml:space="preserve">Оборудование</t>
  </si>
  <si>
    <t xml:space="preserve">Ед. изм.</t>
  </si>
  <si>
    <t xml:space="preserve">Количество единиц оборудования</t>
  </si>
  <si>
    <t xml:space="preserve">Наименование типовой работы, состав работ</t>
  </si>
  <si>
    <t xml:space="preserve">Периодичность оказания услуг (кол-во раз в год)</t>
  </si>
  <si>
    <t xml:space="preserve">Длительность выполнения на год (час)</t>
  </si>
  <si>
    <t xml:space="preserve">Средний разряд работ/услуг</t>
  </si>
  <si>
    <t xml:space="preserve">Кол-во производственного персонала</t>
  </si>
  <si>
    <t xml:space="preserve">Кол-во производственного персонала для оказания услуг по расчету</t>
  </si>
  <si>
    <t xml:space="preserve">Требуемая группа допуска</t>
  </si>
  <si>
    <t xml:space="preserve">Перечень МТР</t>
  </si>
  <si>
    <t xml:space="preserve">Количество МТР</t>
  </si>
  <si>
    <t xml:space="preserve">Средства механизации, автотранспорт</t>
  </si>
  <si>
    <t xml:space="preserve">Время использования механизмов, </t>
  </si>
  <si>
    <t xml:space="preserve">Инструменты</t>
  </si>
  <si>
    <t xml:space="preserve">Количество инструментов</t>
  </si>
  <si>
    <t xml:space="preserve">Инвентарь </t>
  </si>
  <si>
    <t xml:space="preserve">Количество инвентаря</t>
  </si>
  <si>
    <t xml:space="preserve">Услуги лаборатории</t>
  </si>
  <si>
    <t xml:space="preserve">Средства метрологического контроля. Контрольно-измерительные инструменты и приборы для оказания услуги</t>
  </si>
  <si>
    <t xml:space="preserve">Нормативные документы на оказание услуги</t>
  </si>
  <si>
    <t xml:space="preserve">Особые условия по безопасности оказания услуг</t>
  </si>
  <si>
    <t xml:space="preserve">Шифр расценки</t>
  </si>
  <si>
    <t xml:space="preserve">Единица измерения из расценки</t>
  </si>
  <si>
    <t xml:space="preserve">Норма трудозатрат на ед.измерения</t>
  </si>
  <si>
    <t xml:space="preserve">Стоимость чел.часа  (руб.)</t>
  </si>
  <si>
    <t xml:space="preserve">Количество воздействий на единицу оборудования (кол-во воздействий в год)</t>
  </si>
  <si>
    <t xml:space="preserve">Суммарное количество воздействий на оборудование в год</t>
  </si>
  <si>
    <t xml:space="preserve">Общие длительность выполнения воздействий на год чел/час</t>
  </si>
  <si>
    <t xml:space="preserve">Общая стоимость работ/услуг в год, руб.</t>
  </si>
  <si>
    <t xml:space="preserve">Наменование МТР с указанием марки, ГОСТ, ТУ</t>
  </si>
  <si>
    <t xml:space="preserve">Единица измерения МТР</t>
  </si>
  <si>
    <t xml:space="preserve">Количество МТР на единицу оборудования на одно воздействие</t>
  </si>
  <si>
    <t xml:space="preserve">Обоснование стоимости  МТР</t>
  </si>
  <si>
    <t xml:space="preserve">Цена за единицу, руб. без НДС</t>
  </si>
  <si>
    <t xml:space="preserve">Всего кол-во МТР на год</t>
  </si>
  <si>
    <t xml:space="preserve">Стоимость материалов, руб. без НДС</t>
  </si>
  <si>
    <t xml:space="preserve">Норма эксплуатации механизмов, маш/час</t>
  </si>
  <si>
    <t xml:space="preserve">Обоснование стоимости механизмов</t>
  </si>
  <si>
    <t xml:space="preserve">Время использования механизмов, маш/час</t>
  </si>
  <si>
    <t xml:space="preserve">Стоимость  маш-часа                        (руб)</t>
  </si>
  <si>
    <t xml:space="preserve">Общая стоимость машин и механизмов                           (руб)</t>
  </si>
  <si>
    <t xml:space="preserve">Общая стоимость услуг (руб.)</t>
  </si>
  <si>
    <t xml:space="preserve">Особые условия по безопасности выполнения работ/услуг</t>
  </si>
  <si>
    <t xml:space="preserve">Примечание</t>
  </si>
  <si>
    <t xml:space="preserve"> </t>
  </si>
  <si>
    <t xml:space="preserve">Участок ж/д путей 340 п.м. на деревянных шпалах и 1-го стрелочного перевода типа Р50 1/9</t>
  </si>
  <si>
    <t xml:space="preserve">100 шпал</t>
  </si>
  <si>
    <t xml:space="preserve">Перегонка шпал, тип шпал: деревянные. Исправление толчков и перекосов с выправкой выкантованных предстыковых шпал</t>
  </si>
  <si>
    <t xml:space="preserve">Костылезабивщик</t>
  </si>
  <si>
    <t xml:space="preserve">ЕНиР38.1-21-01</t>
  </si>
  <si>
    <t xml:space="preserve">ФСЭМ-91.09.12-051</t>
  </si>
  <si>
    <t xml:space="preserve">Домкраты гидравлические грузоподъемностью: 6,3-25 т</t>
  </si>
  <si>
    <t xml:space="preserve">ФСЭМ-91.06.01-002</t>
  </si>
  <si>
    <t xml:space="preserve">1 м3 балласта</t>
  </si>
  <si>
    <t xml:space="preserve">Засыпка балласта, вид балласта: щебеночный. выборочная подбивка шпал</t>
  </si>
  <si>
    <t xml:space="preserve">Щебень из плотных горных пород для балластного слоя железнодорожного пути фракции от 25 до 60 мм</t>
  </si>
  <si>
    <t xml:space="preserve">Шпалоподбойка</t>
  </si>
  <si>
    <t xml:space="preserve">ЕНиР38.1-43-01-В</t>
  </si>
  <si>
    <t xml:space="preserve">м3</t>
  </si>
  <si>
    <t xml:space="preserve">ФССЦ-02.2.05.04-0061</t>
  </si>
  <si>
    <t xml:space="preserve">ФСЭМ-91.09.10-051</t>
  </si>
  <si>
    <t xml:space="preserve">Рихтовщик гидравлический</t>
  </si>
  <si>
    <t xml:space="preserve">ФСЭМ-91.09.10-031</t>
  </si>
  <si>
    <t xml:space="preserve">100 шт</t>
  </si>
  <si>
    <t xml:space="preserve">Закрепление болтов, смазка накладок и болтов</t>
  </si>
  <si>
    <t xml:space="preserve">Ключ путевой универсальный</t>
  </si>
  <si>
    <t xml:space="preserve">ЕНиР38.1-40-03</t>
  </si>
  <si>
    <t xml:space="preserve">ФСЭМ-91.09.12-031</t>
  </si>
  <si>
    <t xml:space="preserve">100м одиночного пути</t>
  </si>
  <si>
    <t xml:space="preserve">Рихтовка пути и выправка кривых участков (предварительная)</t>
  </si>
  <si>
    <t xml:space="preserve">ЕНиР38.1-41-02-В</t>
  </si>
  <si>
    <t xml:space="preserve">Разгонщик гидравлический</t>
  </si>
  <si>
    <t xml:space="preserve">ФСЭМ-91.09.12-081</t>
  </si>
  <si>
    <t xml:space="preserve">100 м одиночного пути</t>
  </si>
  <si>
    <t xml:space="preserve">Рихтовка пути и выправка кривых участков (окончательная)</t>
  </si>
  <si>
    <t xml:space="preserve">ЕНиР38.1-41-02-К</t>
  </si>
  <si>
    <t xml:space="preserve">100 костылей</t>
  </si>
  <si>
    <t xml:space="preserve">Одиночная смена дефектных сцеплений, добивка костылей</t>
  </si>
  <si>
    <t xml:space="preserve">Костыли для железных дорог широкой колеи сечением 16х16 мм, длинной: 205-280 мм ГОСТ 5812-82 </t>
  </si>
  <si>
    <t xml:space="preserve">ЕНиР38.1-40-01</t>
  </si>
  <si>
    <t xml:space="preserve">тн</t>
  </si>
  <si>
    <t xml:space="preserve">ФССЦ-25.1.03.02-0002</t>
  </si>
  <si>
    <t xml:space="preserve">100 болтов</t>
  </si>
  <si>
    <t xml:space="preserve">Одиночная смена стыковых болтов, рельсы: железнодорожные</t>
  </si>
  <si>
    <t xml:space="preserve">Болты для рельсовых стыков железнодорожного пути М24 ГОСТ 11530-93 с гайкой ГОСТ 11532-93 шайбой </t>
  </si>
  <si>
    <t xml:space="preserve">ЕНиР38.1-22-3-01-Б</t>
  </si>
  <si>
    <t xml:space="preserve">ФССЦ-25.1.04.04-0002</t>
  </si>
  <si>
    <t xml:space="preserve">1 шпала</t>
  </si>
  <si>
    <t xml:space="preserve">Одиночная смена шпал и ремонт шпал в пути</t>
  </si>
  <si>
    <t xml:space="preserve">Шпалы деревянные пропитанные, тип II  ГОСТ 78-2004 </t>
  </si>
  <si>
    <t xml:space="preserve">ЕНиР38.1-8-03-А</t>
  </si>
  <si>
    <t xml:space="preserve">шт.</t>
  </si>
  <si>
    <t xml:space="preserve">ФССЦ-25.1.01.05-0012</t>
  </si>
  <si>
    <t xml:space="preserve">Расшивка пути на деревянных шпалах:  костыли, число костылей на 1 шпалу 6</t>
  </si>
  <si>
    <t xml:space="preserve">ЕНиР38.1-19-3-01-А</t>
  </si>
  <si>
    <t xml:space="preserve">Перешивка пути и исправление подуклонки рельсов (Пришивка рельсов вручную, крепление рельсов)</t>
  </si>
  <si>
    <t xml:space="preserve">Подкладка: Д-50  ГОСТ 12135-75 </t>
  </si>
  <si>
    <t xml:space="preserve">ЕНиР38.1-19-2-02-Г</t>
  </si>
  <si>
    <t xml:space="preserve">ФССЦ-25.1.05.02-0002</t>
  </si>
  <si>
    <t xml:space="preserve">Шурупы путевые размером: 24х70 мм, исполнение 2   ГОСТ 809-71    </t>
  </si>
  <si>
    <t xml:space="preserve">ФССЦ-25.1.04.07-0002</t>
  </si>
  <si>
    <t xml:space="preserve">100м рельсов</t>
  </si>
  <si>
    <t xml:space="preserve">Выемка рельсов вручную, рельсы: кривые железнодорожные. Укладка рельсов на деревянных шпалах, рельсы железнодорожные, марка Р-50, укладка: вручную, рельсы одиночные кривые</t>
  </si>
  <si>
    <t xml:space="preserve">Рельсы железнодорожные типа: Р-50 категории Т1 ГОСТ Р51685-2000 </t>
  </si>
  <si>
    <t xml:space="preserve">ЕНиР38.1-12-4-06-Б, ЕНиР38.1-12-2-04-Е</t>
  </si>
  <si>
    <t xml:space="preserve">100 м рельсов</t>
  </si>
  <si>
    <t xml:space="preserve">ФССЦ-25.1.05.05-0041</t>
  </si>
  <si>
    <t xml:space="preserve">Накладка: Р50  ГОСТ 19128-73 </t>
  </si>
  <si>
    <t xml:space="preserve">ФССЦ-25.1.05.01-0013</t>
  </si>
  <si>
    <t xml:space="preserve">Болты закладные для рельсовых скреплений железнодорожного пути в комплекте с гайками М22х175 </t>
  </si>
  <si>
    <t xml:space="preserve">ФССЦ-25.1.04.01-0001</t>
  </si>
  <si>
    <t xml:space="preserve">1 перевод</t>
  </si>
  <si>
    <t xml:space="preserve">Работа на стрелочном переводе: исправление толчков и перекосов с подбивкой или подсыпкой отрясенных шпал, перешивка с зачисткой заусенцев и осмолкой мест зачистки, выправка сдвинутых и перекошенных шпал,замена дефектных металлических частей перевода, закрепление и смазка болтов, регулировка шага остряка, регулировка закладки (запора):</t>
  </si>
  <si>
    <t xml:space="preserve">Подъемка стрелочного перевода домкратами на высоту 20 см,</t>
  </si>
  <si>
    <t xml:space="preserve">ЕНиР16-27-1-1-М</t>
  </si>
  <si>
    <t xml:space="preserve">Сплошная подбивка брусьев и шпал балластом электрошпалоподбойками</t>
  </si>
  <si>
    <t xml:space="preserve">ЕНиР16-27-1-2-М</t>
  </si>
  <si>
    <t xml:space="preserve">Регулировка стрелочного перевода в плане</t>
  </si>
  <si>
    <t xml:space="preserve">ЕНиР16-27-1-3-М</t>
  </si>
  <si>
    <t xml:space="preserve">Оправка балластной призмы</t>
  </si>
  <si>
    <t xml:space="preserve">ЕНиР16-27-1-4-М</t>
  </si>
  <si>
    <t xml:space="preserve">1 остряк</t>
  </si>
  <si>
    <t xml:space="preserve">Смена остряка стрелочного перевода</t>
  </si>
  <si>
    <t xml:space="preserve">Остряк для горочных путей тип Р-50, марка 1/9 (шт)</t>
  </si>
  <si>
    <t xml:space="preserve">ЕНиР16-92-1</t>
  </si>
  <si>
    <t xml:space="preserve">шт</t>
  </si>
  <si>
    <t xml:space="preserve">ФССЦ-25.1.05.03-0001</t>
  </si>
  <si>
    <t xml:space="preserve">1 крестовина</t>
  </si>
  <si>
    <t xml:space="preserve">Смена крестовины стрелочного перевода</t>
  </si>
  <si>
    <t xml:space="preserve">Крестовина острая, сборная с литым сердечником тип: Р-50, марка 1/9 (шт)</t>
  </si>
  <si>
    <t xml:space="preserve">ЕНиР16-92-3</t>
  </si>
  <si>
    <t xml:space="preserve">ФССЦ-25.1.06.07-0001</t>
  </si>
  <si>
    <t xml:space="preserve">1 брус</t>
  </si>
  <si>
    <t xml:space="preserve">Одиночная смена переводных брусьев, длина брусьев до 4 м, вид балласта - щебеночный</t>
  </si>
  <si>
    <t xml:space="preserve">Брусья для стрелочных переводов железных дорог широкой колеи: хвойные (кроме лиственницы)  (м3)</t>
  </si>
  <si>
    <t xml:space="preserve">ЕНиР16-91-1-В</t>
  </si>
  <si>
    <t xml:space="preserve">ФССЦ-25.1.01.02-0022</t>
  </si>
  <si>
    <t xml:space="preserve">Перевозка лома металлов и отходов:</t>
  </si>
  <si>
    <t xml:space="preserve">Общий тоннаж груза на год (тн)</t>
  </si>
  <si>
    <t xml:space="preserve">1 т груза</t>
  </si>
  <si>
    <t xml:space="preserve">Погрузка металлических конструкций массой до 1 т</t>
  </si>
  <si>
    <t xml:space="preserve">Разгрузка металлических конструкций массой до 1 т</t>
  </si>
  <si>
    <t xml:space="preserve">Перевозка грузов автомобилями бортовыми грузоподъемностью до 5 т на расстояние: I класс груза до 1 км</t>
  </si>
  <si>
    <t xml:space="preserve">Погрузка мусора строительного с погрузкой вручную</t>
  </si>
  <si>
    <t xml:space="preserve">Перевозка грузов автомобилями бортовыми грузоподъемностью до 5 т на расстояние: I класс груза до 20 км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</si>
</sst>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_-* #,##0.00_р_._-;\-* #,##0.00_р_._-;_-* \-??_р_._-;_-@_-"/>
    <numFmt numFmtId="166" formatCode="#,##0.00_р_."/>
    <numFmt numFmtId="167" formatCode="#,##0.00"/>
    <numFmt numFmtId="168" formatCode="#,##0"/>
    <numFmt numFmtId="169" formatCode="General"/>
    <numFmt numFmtId="170" formatCode="0.0"/>
    <numFmt numFmtId="171" formatCode="0.00"/>
    <numFmt numFmtId="172" formatCode="@"/>
    <numFmt numFmtId="173" formatCode="#,##0_ ;\-#,##0\ "/>
    <numFmt numFmtId="174" formatCode="0.000"/>
    <numFmt numFmtId="175" formatCode="#,##0.00_ ;\-#,##0.00\ "/>
    <numFmt numFmtId="176" formatCode="0.00000"/>
    <numFmt numFmtId="177" formatCode="#,##0.0000"/>
    <numFmt numFmtId="178" formatCode="0.0000"/>
    <numFmt numFmtId="179" formatCode="#,##0.000"/>
  </numFmts>
  <fonts count="1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0"/>
      <name val="Arial Cyr"/>
      <family val="0"/>
      <charset val="204"/>
    </font>
    <font>
      <sz val="12"/>
      <name val="Times New Roman Cyr"/>
      <family val="0"/>
      <charset val="204"/>
    </font>
    <font>
      <sz val="10"/>
      <name val="System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9" fillId="0" borderId="1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5" fontId="9" fillId="0" borderId="1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6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1" xfId="2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8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1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9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7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9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9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3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Итоги" xfId="20"/>
    <cellStyle name="Обычный 2" xfId="21"/>
    <cellStyle name="Обычный 3" xfId="22"/>
    <cellStyle name="Обычный_952 Расшифровка стоимости  январь 10" xfId="23"/>
    <cellStyle name="Обычный_Копия Стоимость чел-часа по ФЕР" xfId="24"/>
    <cellStyle name="Обычный_Прил ЭЦ 1_2_3_3а_4_5" xfId="25"/>
    <cellStyle name="Обычный_Приложения к договору ТО ТР и ОРУ" xfId="26"/>
    <cellStyle name="Обычный_ССР 33-рем 2 2" xfId="27"/>
    <cellStyle name="Обычный_ТО СН 2011_2013гг" xfId="28"/>
    <cellStyle name="Финансовый 2" xfId="29"/>
    <cellStyle name="Финансовый 5" xfId="30"/>
    <cellStyle name="Хвост 2" xfId="3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true"/>
  </sheetPr>
  <dimension ref="A1:AX50"/>
  <sheetViews>
    <sheetView showFormulas="false" showGridLines="true" showRowColHeaders="true" showZeros="true" rightToLeft="false" tabSelected="true" showOutlineSymbols="true" defaultGridColor="true" view="pageBreakPreview" topLeftCell="A1" colorId="64" zoomScale="50" zoomScaleNormal="75" zoomScalePageLayoutView="50" workbookViewId="0">
      <selection pane="topLeft" activeCell="W10" activeCellId="0" sqref="W10"/>
    </sheetView>
  </sheetViews>
  <sheetFormatPr defaultColWidth="9.12890625" defaultRowHeight="13.8" zeroHeight="false" outlineLevelRow="0" outlineLevelCol="0"/>
  <cols>
    <col collapsed="false" customWidth="true" hidden="false" outlineLevel="0" max="1" min="1" style="1" width="7.16"/>
    <col collapsed="false" customWidth="true" hidden="false" outlineLevel="0" max="2" min="2" style="1" width="7.29"/>
    <col collapsed="false" customWidth="true" hidden="false" outlineLevel="0" max="3" min="3" style="1" width="11.57"/>
    <col collapsed="false" customWidth="true" hidden="false" outlineLevel="0" max="4" min="4" style="1" width="13.02"/>
    <col collapsed="false" customWidth="true" hidden="false" outlineLevel="0" max="5" min="5" style="1" width="14.15"/>
    <col collapsed="false" customWidth="true" hidden="false" outlineLevel="0" max="6" min="6" style="1" width="31.69"/>
    <col collapsed="false" customWidth="true" hidden="false" outlineLevel="0" max="7" min="7" style="1" width="19.99"/>
    <col collapsed="false" customWidth="true" hidden="false" outlineLevel="0" max="8" min="8" style="1" width="15.88"/>
    <col collapsed="false" customWidth="true" hidden="false" outlineLevel="0" max="9" min="9" style="1" width="15.57"/>
    <col collapsed="false" customWidth="true" hidden="false" outlineLevel="0" max="12" min="10" style="1" width="23.01"/>
    <col collapsed="false" customWidth="true" hidden="false" outlineLevel="0" max="13" min="13" style="1" width="19.31"/>
    <col collapsed="false" customWidth="true" hidden="false" outlineLevel="0" max="14" min="14" style="1" width="13.57"/>
    <col collapsed="false" customWidth="true" hidden="false" outlineLevel="0" max="15" min="15" style="1" width="16.57"/>
    <col collapsed="false" customWidth="true" hidden="false" outlineLevel="0" max="16" min="16" style="1" width="16.14"/>
    <col collapsed="false" customWidth="true" hidden="false" outlineLevel="0" max="17" min="17" style="1" width="16.43"/>
    <col collapsed="false" customWidth="true" hidden="false" outlineLevel="0" max="18" min="18" style="1" width="15.95"/>
    <col collapsed="false" customWidth="true" hidden="false" outlineLevel="0" max="19" min="19" style="1" width="12.5"/>
    <col collapsed="false" customWidth="true" hidden="false" outlineLevel="0" max="20" min="20" style="1" width="13.19"/>
    <col collapsed="false" customWidth="true" hidden="false" outlineLevel="0" max="21" min="21" style="1" width="14.35"/>
    <col collapsed="false" customWidth="true" hidden="false" outlineLevel="0" max="24" min="22" style="1" width="23.01"/>
    <col collapsed="false" customWidth="true" hidden="true" outlineLevel="0" max="26" min="25" style="1" width="23.01"/>
    <col collapsed="false" customWidth="true" hidden="true" outlineLevel="0" max="28" min="27" style="1" width="15.42"/>
    <col collapsed="false" customWidth="true" hidden="true" outlineLevel="0" max="29" min="29" style="2" width="15.57"/>
    <col collapsed="false" customWidth="true" hidden="true" outlineLevel="0" max="30" min="30" style="1" width="15.57"/>
    <col collapsed="false" customWidth="true" hidden="true" outlineLevel="0" max="31" min="31" style="2" width="19.99"/>
    <col collapsed="false" customWidth="true" hidden="true" outlineLevel="0" max="32" min="32" style="1" width="13.86"/>
    <col collapsed="false" customWidth="true" hidden="true" outlineLevel="0" max="33" min="33" style="2" width="15.88"/>
    <col collapsed="false" customWidth="true" hidden="true" outlineLevel="0" max="34" min="34" style="1" width="13.15"/>
    <col collapsed="false" customWidth="true" hidden="true" outlineLevel="0" max="35" min="35" style="2" width="19.31"/>
    <col collapsed="false" customWidth="true" hidden="true" outlineLevel="0" max="36" min="36" style="1" width="13.57"/>
    <col collapsed="false" customWidth="true" hidden="true" outlineLevel="0" max="37" min="37" style="2" width="13.57"/>
    <col collapsed="false" customWidth="true" hidden="true" outlineLevel="0" max="39" min="38" style="1" width="13.57"/>
    <col collapsed="false" customWidth="true" hidden="true" outlineLevel="0" max="40" min="40" style="1" width="12.29"/>
    <col collapsed="false" customWidth="true" hidden="true" outlineLevel="0" max="41" min="41" style="1" width="16.57"/>
    <col collapsed="false" customWidth="true" hidden="true" outlineLevel="0" max="42" min="42" style="2" width="16.57"/>
    <col collapsed="false" customWidth="true" hidden="true" outlineLevel="0" max="43" min="43" style="1" width="9.59"/>
    <col collapsed="false" customWidth="true" hidden="true" outlineLevel="0" max="44" min="44" style="1" width="15"/>
    <col collapsed="false" customWidth="true" hidden="true" outlineLevel="0" max="45" min="45" style="2" width="16.14"/>
    <col collapsed="false" customWidth="true" hidden="true" outlineLevel="0" max="46" min="46" style="1" width="13.29"/>
    <col collapsed="false" customWidth="true" hidden="true" outlineLevel="0" max="47" min="47" style="1" width="15"/>
    <col collapsed="false" customWidth="true" hidden="true" outlineLevel="0" max="48" min="48" style="1" width="16.57"/>
    <col collapsed="false" customWidth="true" hidden="true" outlineLevel="0" max="49" min="49" style="1" width="12.15"/>
    <col collapsed="false" customWidth="true" hidden="true" outlineLevel="0" max="50" min="50" style="1" width="10.71"/>
    <col collapsed="false" customWidth="true" hidden="true" outlineLevel="0" max="51" min="51" style="1" width="13.86"/>
    <col collapsed="false" customWidth="false" hidden="true" outlineLevel="0" max="53" min="52" style="1" width="9.13"/>
    <col collapsed="false" customWidth="true" hidden="true" outlineLevel="0" max="54" min="54" style="1" width="14.01"/>
    <col collapsed="false" customWidth="true" hidden="true" outlineLevel="0" max="55" min="55" style="1" width="11.52"/>
    <col collapsed="false" customWidth="false" hidden="false" outlineLevel="0" max="279" min="56" style="1" width="9.13"/>
    <col collapsed="false" customWidth="true" hidden="false" outlineLevel="0" max="280" min="280" style="1" width="7.16"/>
    <col collapsed="false" customWidth="true" hidden="false" outlineLevel="0" max="281" min="281" style="1" width="13.57"/>
    <col collapsed="false" customWidth="true" hidden="false" outlineLevel="0" max="282" min="282" style="1" width="15.71"/>
    <col collapsed="false" customWidth="true" hidden="false" outlineLevel="0" max="283" min="283" style="1" width="13.02"/>
    <col collapsed="false" customWidth="true" hidden="false" outlineLevel="0" max="284" min="284" style="1" width="14.15"/>
    <col collapsed="false" customWidth="true" hidden="false" outlineLevel="0" max="285" min="285" style="1" width="49.42"/>
    <col collapsed="false" customWidth="true" hidden="false" outlineLevel="0" max="286" min="286" style="1" width="23.01"/>
    <col collapsed="false" customWidth="true" hidden="false" outlineLevel="0" max="287" min="287" style="1" width="11.99"/>
    <col collapsed="false" customWidth="true" hidden="false" outlineLevel="0" max="288" min="288" style="1" width="10.71"/>
    <col collapsed="false" customWidth="true" hidden="false" outlineLevel="0" max="289" min="289" style="1" width="16.29"/>
    <col collapsed="false" customWidth="true" hidden="false" outlineLevel="0" max="290" min="290" style="1" width="13.86"/>
    <col collapsed="false" customWidth="true" hidden="false" outlineLevel="0" max="291" min="291" style="1" width="14.86"/>
    <col collapsed="false" customWidth="true" hidden="false" outlineLevel="0" max="292" min="292" style="1" width="15.88"/>
    <col collapsed="false" customWidth="true" hidden="false" outlineLevel="0" max="293" min="293" style="1" width="11.99"/>
    <col collapsed="false" customWidth="true" hidden="false" outlineLevel="0" max="294" min="294" style="1" width="13.15"/>
    <col collapsed="false" customWidth="true" hidden="false" outlineLevel="0" max="295" min="295" style="1" width="19"/>
    <col collapsed="false" customWidth="true" hidden="false" outlineLevel="0" max="296" min="296" style="1" width="10.71"/>
    <col collapsed="false" customWidth="true" hidden="false" outlineLevel="0" max="297" min="297" style="1" width="17.29"/>
    <col collapsed="false" customWidth="true" hidden="false" outlineLevel="0" max="298" min="298" style="1" width="16.57"/>
    <col collapsed="false" customWidth="true" hidden="false" outlineLevel="0" max="301" min="299" style="1" width="13.29"/>
    <col collapsed="false" customWidth="true" hidden="false" outlineLevel="0" max="302" min="302" style="1" width="15"/>
    <col collapsed="false" customWidth="true" hidden="false" outlineLevel="0" max="303" min="303" style="1" width="16.57"/>
    <col collapsed="false" customWidth="true" hidden="false" outlineLevel="0" max="304" min="304" style="1" width="12.15"/>
    <col collapsed="false" customWidth="true" hidden="false" outlineLevel="0" max="305" min="305" style="1" width="9.29"/>
    <col collapsed="false" customWidth="true" hidden="false" outlineLevel="0" max="306" min="306" style="1" width="10"/>
    <col collapsed="false" customWidth="false" hidden="false" outlineLevel="0" max="535" min="307" style="1" width="9.13"/>
    <col collapsed="false" customWidth="true" hidden="false" outlineLevel="0" max="536" min="536" style="1" width="7.16"/>
    <col collapsed="false" customWidth="true" hidden="false" outlineLevel="0" max="537" min="537" style="1" width="13.57"/>
    <col collapsed="false" customWidth="true" hidden="false" outlineLevel="0" max="538" min="538" style="1" width="15.71"/>
    <col collapsed="false" customWidth="true" hidden="false" outlineLevel="0" max="539" min="539" style="1" width="13.02"/>
    <col collapsed="false" customWidth="true" hidden="false" outlineLevel="0" max="540" min="540" style="1" width="14.15"/>
    <col collapsed="false" customWidth="true" hidden="false" outlineLevel="0" max="541" min="541" style="1" width="49.42"/>
    <col collapsed="false" customWidth="true" hidden="false" outlineLevel="0" max="542" min="542" style="1" width="23.01"/>
    <col collapsed="false" customWidth="true" hidden="false" outlineLevel="0" max="543" min="543" style="1" width="11.99"/>
    <col collapsed="false" customWidth="true" hidden="false" outlineLevel="0" max="544" min="544" style="1" width="10.71"/>
    <col collapsed="false" customWidth="true" hidden="false" outlineLevel="0" max="545" min="545" style="1" width="16.29"/>
    <col collapsed="false" customWidth="true" hidden="false" outlineLevel="0" max="546" min="546" style="1" width="13.86"/>
    <col collapsed="false" customWidth="true" hidden="false" outlineLevel="0" max="547" min="547" style="1" width="14.86"/>
    <col collapsed="false" customWidth="true" hidden="false" outlineLevel="0" max="548" min="548" style="1" width="15.88"/>
    <col collapsed="false" customWidth="true" hidden="false" outlineLevel="0" max="549" min="549" style="1" width="11.99"/>
    <col collapsed="false" customWidth="true" hidden="false" outlineLevel="0" max="550" min="550" style="1" width="13.15"/>
    <col collapsed="false" customWidth="true" hidden="false" outlineLevel="0" max="551" min="551" style="1" width="19"/>
    <col collapsed="false" customWidth="true" hidden="false" outlineLevel="0" max="552" min="552" style="1" width="10.71"/>
    <col collapsed="false" customWidth="true" hidden="false" outlineLevel="0" max="553" min="553" style="1" width="17.29"/>
    <col collapsed="false" customWidth="true" hidden="false" outlineLevel="0" max="554" min="554" style="1" width="16.57"/>
    <col collapsed="false" customWidth="true" hidden="false" outlineLevel="0" max="557" min="555" style="1" width="13.29"/>
    <col collapsed="false" customWidth="true" hidden="false" outlineLevel="0" max="558" min="558" style="1" width="15"/>
    <col collapsed="false" customWidth="true" hidden="false" outlineLevel="0" max="559" min="559" style="1" width="16.57"/>
    <col collapsed="false" customWidth="true" hidden="false" outlineLevel="0" max="560" min="560" style="1" width="12.15"/>
    <col collapsed="false" customWidth="true" hidden="false" outlineLevel="0" max="561" min="561" style="1" width="9.29"/>
    <col collapsed="false" customWidth="true" hidden="false" outlineLevel="0" max="562" min="562" style="1" width="10"/>
    <col collapsed="false" customWidth="false" hidden="false" outlineLevel="0" max="791" min="563" style="1" width="9.13"/>
    <col collapsed="false" customWidth="true" hidden="false" outlineLevel="0" max="792" min="792" style="1" width="7.16"/>
    <col collapsed="false" customWidth="true" hidden="false" outlineLevel="0" max="793" min="793" style="1" width="13.57"/>
    <col collapsed="false" customWidth="true" hidden="false" outlineLevel="0" max="794" min="794" style="1" width="15.71"/>
    <col collapsed="false" customWidth="true" hidden="false" outlineLevel="0" max="795" min="795" style="1" width="13.02"/>
    <col collapsed="false" customWidth="true" hidden="false" outlineLevel="0" max="796" min="796" style="1" width="14.15"/>
    <col collapsed="false" customWidth="true" hidden="false" outlineLevel="0" max="797" min="797" style="1" width="49.42"/>
    <col collapsed="false" customWidth="true" hidden="false" outlineLevel="0" max="798" min="798" style="1" width="23.01"/>
    <col collapsed="false" customWidth="true" hidden="false" outlineLevel="0" max="799" min="799" style="1" width="11.99"/>
    <col collapsed="false" customWidth="true" hidden="false" outlineLevel="0" max="800" min="800" style="1" width="10.71"/>
    <col collapsed="false" customWidth="true" hidden="false" outlineLevel="0" max="801" min="801" style="1" width="16.29"/>
    <col collapsed="false" customWidth="true" hidden="false" outlineLevel="0" max="802" min="802" style="1" width="13.86"/>
    <col collapsed="false" customWidth="true" hidden="false" outlineLevel="0" max="803" min="803" style="1" width="14.86"/>
    <col collapsed="false" customWidth="true" hidden="false" outlineLevel="0" max="804" min="804" style="1" width="15.88"/>
    <col collapsed="false" customWidth="true" hidden="false" outlineLevel="0" max="805" min="805" style="1" width="11.99"/>
    <col collapsed="false" customWidth="true" hidden="false" outlineLevel="0" max="806" min="806" style="1" width="13.15"/>
    <col collapsed="false" customWidth="true" hidden="false" outlineLevel="0" max="807" min="807" style="1" width="19"/>
    <col collapsed="false" customWidth="true" hidden="false" outlineLevel="0" max="808" min="808" style="1" width="10.71"/>
    <col collapsed="false" customWidth="true" hidden="false" outlineLevel="0" max="809" min="809" style="1" width="17.29"/>
    <col collapsed="false" customWidth="true" hidden="false" outlineLevel="0" max="810" min="810" style="1" width="16.57"/>
    <col collapsed="false" customWidth="true" hidden="false" outlineLevel="0" max="813" min="811" style="1" width="13.29"/>
    <col collapsed="false" customWidth="true" hidden="false" outlineLevel="0" max="814" min="814" style="1" width="15"/>
    <col collapsed="false" customWidth="true" hidden="false" outlineLevel="0" max="815" min="815" style="1" width="16.57"/>
    <col collapsed="false" customWidth="true" hidden="false" outlineLevel="0" max="816" min="816" style="1" width="12.15"/>
    <col collapsed="false" customWidth="true" hidden="false" outlineLevel="0" max="817" min="817" style="1" width="9.29"/>
    <col collapsed="false" customWidth="true" hidden="false" outlineLevel="0" max="818" min="818" style="1" width="10"/>
    <col collapsed="false" customWidth="false" hidden="false" outlineLevel="0" max="1047" min="819" style="1" width="9.13"/>
    <col collapsed="false" customWidth="true" hidden="false" outlineLevel="0" max="1048" min="1048" style="1" width="7.16"/>
    <col collapsed="false" customWidth="true" hidden="false" outlineLevel="0" max="1049" min="1049" style="1" width="13.57"/>
    <col collapsed="false" customWidth="true" hidden="false" outlineLevel="0" max="1050" min="1050" style="1" width="15.71"/>
    <col collapsed="false" customWidth="true" hidden="false" outlineLevel="0" max="1051" min="1051" style="1" width="13.02"/>
    <col collapsed="false" customWidth="true" hidden="false" outlineLevel="0" max="1052" min="1052" style="1" width="14.15"/>
    <col collapsed="false" customWidth="true" hidden="false" outlineLevel="0" max="1053" min="1053" style="1" width="49.42"/>
    <col collapsed="false" customWidth="true" hidden="false" outlineLevel="0" max="1054" min="1054" style="1" width="23.01"/>
    <col collapsed="false" customWidth="true" hidden="false" outlineLevel="0" max="1055" min="1055" style="1" width="11.99"/>
    <col collapsed="false" customWidth="true" hidden="false" outlineLevel="0" max="1056" min="1056" style="1" width="10.71"/>
    <col collapsed="false" customWidth="true" hidden="false" outlineLevel="0" max="1057" min="1057" style="1" width="16.29"/>
    <col collapsed="false" customWidth="true" hidden="false" outlineLevel="0" max="1058" min="1058" style="1" width="13.86"/>
    <col collapsed="false" customWidth="true" hidden="false" outlineLevel="0" max="1059" min="1059" style="1" width="14.86"/>
    <col collapsed="false" customWidth="true" hidden="false" outlineLevel="0" max="1060" min="1060" style="1" width="15.88"/>
    <col collapsed="false" customWidth="true" hidden="false" outlineLevel="0" max="1061" min="1061" style="1" width="11.99"/>
    <col collapsed="false" customWidth="true" hidden="false" outlineLevel="0" max="1062" min="1062" style="1" width="13.15"/>
    <col collapsed="false" customWidth="true" hidden="false" outlineLevel="0" max="1063" min="1063" style="1" width="19"/>
    <col collapsed="false" customWidth="true" hidden="false" outlineLevel="0" max="1064" min="1064" style="1" width="10.71"/>
    <col collapsed="false" customWidth="true" hidden="false" outlineLevel="0" max="1065" min="1065" style="1" width="17.29"/>
    <col collapsed="false" customWidth="true" hidden="false" outlineLevel="0" max="1066" min="1066" style="1" width="16.57"/>
    <col collapsed="false" customWidth="true" hidden="false" outlineLevel="0" max="1069" min="1067" style="1" width="13.29"/>
    <col collapsed="false" customWidth="true" hidden="false" outlineLevel="0" max="1070" min="1070" style="1" width="15"/>
    <col collapsed="false" customWidth="true" hidden="false" outlineLevel="0" max="1071" min="1071" style="1" width="16.57"/>
    <col collapsed="false" customWidth="true" hidden="false" outlineLevel="0" max="1072" min="1072" style="1" width="12.15"/>
    <col collapsed="false" customWidth="true" hidden="false" outlineLevel="0" max="1073" min="1073" style="1" width="9.29"/>
    <col collapsed="false" customWidth="true" hidden="false" outlineLevel="0" max="1074" min="1074" style="1" width="10"/>
    <col collapsed="false" customWidth="false" hidden="false" outlineLevel="0" max="1303" min="1075" style="1" width="9.13"/>
    <col collapsed="false" customWidth="true" hidden="false" outlineLevel="0" max="1304" min="1304" style="1" width="7.16"/>
    <col collapsed="false" customWidth="true" hidden="false" outlineLevel="0" max="1305" min="1305" style="1" width="13.57"/>
    <col collapsed="false" customWidth="true" hidden="false" outlineLevel="0" max="1306" min="1306" style="1" width="15.71"/>
    <col collapsed="false" customWidth="true" hidden="false" outlineLevel="0" max="1307" min="1307" style="1" width="13.02"/>
    <col collapsed="false" customWidth="true" hidden="false" outlineLevel="0" max="1308" min="1308" style="1" width="14.15"/>
    <col collapsed="false" customWidth="true" hidden="false" outlineLevel="0" max="1309" min="1309" style="1" width="49.42"/>
    <col collapsed="false" customWidth="true" hidden="false" outlineLevel="0" max="1310" min="1310" style="1" width="23.01"/>
    <col collapsed="false" customWidth="true" hidden="false" outlineLevel="0" max="1311" min="1311" style="1" width="11.99"/>
    <col collapsed="false" customWidth="true" hidden="false" outlineLevel="0" max="1312" min="1312" style="1" width="10.71"/>
    <col collapsed="false" customWidth="true" hidden="false" outlineLevel="0" max="1313" min="1313" style="1" width="16.29"/>
    <col collapsed="false" customWidth="true" hidden="false" outlineLevel="0" max="1314" min="1314" style="1" width="13.86"/>
    <col collapsed="false" customWidth="true" hidden="false" outlineLevel="0" max="1315" min="1315" style="1" width="14.86"/>
    <col collapsed="false" customWidth="true" hidden="false" outlineLevel="0" max="1316" min="1316" style="1" width="15.88"/>
    <col collapsed="false" customWidth="true" hidden="false" outlineLevel="0" max="1317" min="1317" style="1" width="11.99"/>
    <col collapsed="false" customWidth="true" hidden="false" outlineLevel="0" max="1318" min="1318" style="1" width="13.15"/>
    <col collapsed="false" customWidth="true" hidden="false" outlineLevel="0" max="1319" min="1319" style="1" width="19"/>
    <col collapsed="false" customWidth="true" hidden="false" outlineLevel="0" max="1320" min="1320" style="1" width="10.71"/>
    <col collapsed="false" customWidth="true" hidden="false" outlineLevel="0" max="1321" min="1321" style="1" width="17.29"/>
    <col collapsed="false" customWidth="true" hidden="false" outlineLevel="0" max="1322" min="1322" style="1" width="16.57"/>
    <col collapsed="false" customWidth="true" hidden="false" outlineLevel="0" max="1325" min="1323" style="1" width="13.29"/>
    <col collapsed="false" customWidth="true" hidden="false" outlineLevel="0" max="1326" min="1326" style="1" width="15"/>
    <col collapsed="false" customWidth="true" hidden="false" outlineLevel="0" max="1327" min="1327" style="1" width="16.57"/>
    <col collapsed="false" customWidth="true" hidden="false" outlineLevel="0" max="1328" min="1328" style="1" width="12.15"/>
    <col collapsed="false" customWidth="true" hidden="false" outlineLevel="0" max="1329" min="1329" style="1" width="9.29"/>
    <col collapsed="false" customWidth="true" hidden="false" outlineLevel="0" max="1330" min="1330" style="1" width="10"/>
    <col collapsed="false" customWidth="false" hidden="false" outlineLevel="0" max="1559" min="1331" style="1" width="9.13"/>
    <col collapsed="false" customWidth="true" hidden="false" outlineLevel="0" max="1560" min="1560" style="1" width="7.16"/>
    <col collapsed="false" customWidth="true" hidden="false" outlineLevel="0" max="1561" min="1561" style="1" width="13.57"/>
    <col collapsed="false" customWidth="true" hidden="false" outlineLevel="0" max="1562" min="1562" style="1" width="15.71"/>
    <col collapsed="false" customWidth="true" hidden="false" outlineLevel="0" max="1563" min="1563" style="1" width="13.02"/>
    <col collapsed="false" customWidth="true" hidden="false" outlineLevel="0" max="1564" min="1564" style="1" width="14.15"/>
    <col collapsed="false" customWidth="true" hidden="false" outlineLevel="0" max="1565" min="1565" style="1" width="49.42"/>
    <col collapsed="false" customWidth="true" hidden="false" outlineLevel="0" max="1566" min="1566" style="1" width="23.01"/>
    <col collapsed="false" customWidth="true" hidden="false" outlineLevel="0" max="1567" min="1567" style="1" width="11.99"/>
    <col collapsed="false" customWidth="true" hidden="false" outlineLevel="0" max="1568" min="1568" style="1" width="10.71"/>
    <col collapsed="false" customWidth="true" hidden="false" outlineLevel="0" max="1569" min="1569" style="1" width="16.29"/>
    <col collapsed="false" customWidth="true" hidden="false" outlineLevel="0" max="1570" min="1570" style="1" width="13.86"/>
    <col collapsed="false" customWidth="true" hidden="false" outlineLevel="0" max="1571" min="1571" style="1" width="14.86"/>
    <col collapsed="false" customWidth="true" hidden="false" outlineLevel="0" max="1572" min="1572" style="1" width="15.88"/>
    <col collapsed="false" customWidth="true" hidden="false" outlineLevel="0" max="1573" min="1573" style="1" width="11.99"/>
    <col collapsed="false" customWidth="true" hidden="false" outlineLevel="0" max="1574" min="1574" style="1" width="13.15"/>
    <col collapsed="false" customWidth="true" hidden="false" outlineLevel="0" max="1575" min="1575" style="1" width="19"/>
    <col collapsed="false" customWidth="true" hidden="false" outlineLevel="0" max="1576" min="1576" style="1" width="10.71"/>
    <col collapsed="false" customWidth="true" hidden="false" outlineLevel="0" max="1577" min="1577" style="1" width="17.29"/>
    <col collapsed="false" customWidth="true" hidden="false" outlineLevel="0" max="1578" min="1578" style="1" width="16.57"/>
    <col collapsed="false" customWidth="true" hidden="false" outlineLevel="0" max="1581" min="1579" style="1" width="13.29"/>
    <col collapsed="false" customWidth="true" hidden="false" outlineLevel="0" max="1582" min="1582" style="1" width="15"/>
    <col collapsed="false" customWidth="true" hidden="false" outlineLevel="0" max="1583" min="1583" style="1" width="16.57"/>
    <col collapsed="false" customWidth="true" hidden="false" outlineLevel="0" max="1584" min="1584" style="1" width="12.15"/>
    <col collapsed="false" customWidth="true" hidden="false" outlineLevel="0" max="1585" min="1585" style="1" width="9.29"/>
    <col collapsed="false" customWidth="true" hidden="false" outlineLevel="0" max="1586" min="1586" style="1" width="10"/>
    <col collapsed="false" customWidth="false" hidden="false" outlineLevel="0" max="1815" min="1587" style="1" width="9.13"/>
    <col collapsed="false" customWidth="true" hidden="false" outlineLevel="0" max="1816" min="1816" style="1" width="7.16"/>
    <col collapsed="false" customWidth="true" hidden="false" outlineLevel="0" max="1817" min="1817" style="1" width="13.57"/>
    <col collapsed="false" customWidth="true" hidden="false" outlineLevel="0" max="1818" min="1818" style="1" width="15.71"/>
    <col collapsed="false" customWidth="true" hidden="false" outlineLevel="0" max="1819" min="1819" style="1" width="13.02"/>
    <col collapsed="false" customWidth="true" hidden="false" outlineLevel="0" max="1820" min="1820" style="1" width="14.15"/>
    <col collapsed="false" customWidth="true" hidden="false" outlineLevel="0" max="1821" min="1821" style="1" width="49.42"/>
    <col collapsed="false" customWidth="true" hidden="false" outlineLevel="0" max="1822" min="1822" style="1" width="23.01"/>
    <col collapsed="false" customWidth="true" hidden="false" outlineLevel="0" max="1823" min="1823" style="1" width="11.99"/>
    <col collapsed="false" customWidth="true" hidden="false" outlineLevel="0" max="1824" min="1824" style="1" width="10.71"/>
    <col collapsed="false" customWidth="true" hidden="false" outlineLevel="0" max="1825" min="1825" style="1" width="16.29"/>
    <col collapsed="false" customWidth="true" hidden="false" outlineLevel="0" max="1826" min="1826" style="1" width="13.86"/>
    <col collapsed="false" customWidth="true" hidden="false" outlineLevel="0" max="1827" min="1827" style="1" width="14.86"/>
    <col collapsed="false" customWidth="true" hidden="false" outlineLevel="0" max="1828" min="1828" style="1" width="15.88"/>
    <col collapsed="false" customWidth="true" hidden="false" outlineLevel="0" max="1829" min="1829" style="1" width="11.99"/>
    <col collapsed="false" customWidth="true" hidden="false" outlineLevel="0" max="1830" min="1830" style="1" width="13.15"/>
    <col collapsed="false" customWidth="true" hidden="false" outlineLevel="0" max="1831" min="1831" style="1" width="19"/>
    <col collapsed="false" customWidth="true" hidden="false" outlineLevel="0" max="1832" min="1832" style="1" width="10.71"/>
    <col collapsed="false" customWidth="true" hidden="false" outlineLevel="0" max="1833" min="1833" style="1" width="17.29"/>
    <col collapsed="false" customWidth="true" hidden="false" outlineLevel="0" max="1834" min="1834" style="1" width="16.57"/>
    <col collapsed="false" customWidth="true" hidden="false" outlineLevel="0" max="1837" min="1835" style="1" width="13.29"/>
    <col collapsed="false" customWidth="true" hidden="false" outlineLevel="0" max="1838" min="1838" style="1" width="15"/>
    <col collapsed="false" customWidth="true" hidden="false" outlineLevel="0" max="1839" min="1839" style="1" width="16.57"/>
    <col collapsed="false" customWidth="true" hidden="false" outlineLevel="0" max="1840" min="1840" style="1" width="12.15"/>
    <col collapsed="false" customWidth="true" hidden="false" outlineLevel="0" max="1841" min="1841" style="1" width="9.29"/>
    <col collapsed="false" customWidth="true" hidden="false" outlineLevel="0" max="1842" min="1842" style="1" width="10"/>
    <col collapsed="false" customWidth="false" hidden="false" outlineLevel="0" max="2071" min="1843" style="1" width="9.13"/>
    <col collapsed="false" customWidth="true" hidden="false" outlineLevel="0" max="2072" min="2072" style="1" width="7.16"/>
    <col collapsed="false" customWidth="true" hidden="false" outlineLevel="0" max="2073" min="2073" style="1" width="13.57"/>
    <col collapsed="false" customWidth="true" hidden="false" outlineLevel="0" max="2074" min="2074" style="1" width="15.71"/>
    <col collapsed="false" customWidth="true" hidden="false" outlineLevel="0" max="2075" min="2075" style="1" width="13.02"/>
    <col collapsed="false" customWidth="true" hidden="false" outlineLevel="0" max="2076" min="2076" style="1" width="14.15"/>
    <col collapsed="false" customWidth="true" hidden="false" outlineLevel="0" max="2077" min="2077" style="1" width="49.42"/>
    <col collapsed="false" customWidth="true" hidden="false" outlineLevel="0" max="2078" min="2078" style="1" width="23.01"/>
    <col collapsed="false" customWidth="true" hidden="false" outlineLevel="0" max="2079" min="2079" style="1" width="11.99"/>
    <col collapsed="false" customWidth="true" hidden="false" outlineLevel="0" max="2080" min="2080" style="1" width="10.71"/>
    <col collapsed="false" customWidth="true" hidden="false" outlineLevel="0" max="2081" min="2081" style="1" width="16.29"/>
    <col collapsed="false" customWidth="true" hidden="false" outlineLevel="0" max="2082" min="2082" style="1" width="13.86"/>
    <col collapsed="false" customWidth="true" hidden="false" outlineLevel="0" max="2083" min="2083" style="1" width="14.86"/>
    <col collapsed="false" customWidth="true" hidden="false" outlineLevel="0" max="2084" min="2084" style="1" width="15.88"/>
    <col collapsed="false" customWidth="true" hidden="false" outlineLevel="0" max="2085" min="2085" style="1" width="11.99"/>
    <col collapsed="false" customWidth="true" hidden="false" outlineLevel="0" max="2086" min="2086" style="1" width="13.15"/>
    <col collapsed="false" customWidth="true" hidden="false" outlineLevel="0" max="2087" min="2087" style="1" width="19"/>
    <col collapsed="false" customWidth="true" hidden="false" outlineLevel="0" max="2088" min="2088" style="1" width="10.71"/>
    <col collapsed="false" customWidth="true" hidden="false" outlineLevel="0" max="2089" min="2089" style="1" width="17.29"/>
    <col collapsed="false" customWidth="true" hidden="false" outlineLevel="0" max="2090" min="2090" style="1" width="16.57"/>
    <col collapsed="false" customWidth="true" hidden="false" outlineLevel="0" max="2093" min="2091" style="1" width="13.29"/>
    <col collapsed="false" customWidth="true" hidden="false" outlineLevel="0" max="2094" min="2094" style="1" width="15"/>
    <col collapsed="false" customWidth="true" hidden="false" outlineLevel="0" max="2095" min="2095" style="1" width="16.57"/>
    <col collapsed="false" customWidth="true" hidden="false" outlineLevel="0" max="2096" min="2096" style="1" width="12.15"/>
    <col collapsed="false" customWidth="true" hidden="false" outlineLevel="0" max="2097" min="2097" style="1" width="9.29"/>
    <col collapsed="false" customWidth="true" hidden="false" outlineLevel="0" max="2098" min="2098" style="1" width="10"/>
    <col collapsed="false" customWidth="false" hidden="false" outlineLevel="0" max="2327" min="2099" style="1" width="9.13"/>
    <col collapsed="false" customWidth="true" hidden="false" outlineLevel="0" max="2328" min="2328" style="1" width="7.16"/>
    <col collapsed="false" customWidth="true" hidden="false" outlineLevel="0" max="2329" min="2329" style="1" width="13.57"/>
    <col collapsed="false" customWidth="true" hidden="false" outlineLevel="0" max="2330" min="2330" style="1" width="15.71"/>
    <col collapsed="false" customWidth="true" hidden="false" outlineLevel="0" max="2331" min="2331" style="1" width="13.02"/>
    <col collapsed="false" customWidth="true" hidden="false" outlineLevel="0" max="2332" min="2332" style="1" width="14.15"/>
    <col collapsed="false" customWidth="true" hidden="false" outlineLevel="0" max="2333" min="2333" style="1" width="49.42"/>
    <col collapsed="false" customWidth="true" hidden="false" outlineLevel="0" max="2334" min="2334" style="1" width="23.01"/>
    <col collapsed="false" customWidth="true" hidden="false" outlineLevel="0" max="2335" min="2335" style="1" width="11.99"/>
    <col collapsed="false" customWidth="true" hidden="false" outlineLevel="0" max="2336" min="2336" style="1" width="10.71"/>
    <col collapsed="false" customWidth="true" hidden="false" outlineLevel="0" max="2337" min="2337" style="1" width="16.29"/>
    <col collapsed="false" customWidth="true" hidden="false" outlineLevel="0" max="2338" min="2338" style="1" width="13.86"/>
    <col collapsed="false" customWidth="true" hidden="false" outlineLevel="0" max="2339" min="2339" style="1" width="14.86"/>
    <col collapsed="false" customWidth="true" hidden="false" outlineLevel="0" max="2340" min="2340" style="1" width="15.88"/>
    <col collapsed="false" customWidth="true" hidden="false" outlineLevel="0" max="2341" min="2341" style="1" width="11.99"/>
    <col collapsed="false" customWidth="true" hidden="false" outlineLevel="0" max="2342" min="2342" style="1" width="13.15"/>
    <col collapsed="false" customWidth="true" hidden="false" outlineLevel="0" max="2343" min="2343" style="1" width="19"/>
    <col collapsed="false" customWidth="true" hidden="false" outlineLevel="0" max="2344" min="2344" style="1" width="10.71"/>
    <col collapsed="false" customWidth="true" hidden="false" outlineLevel="0" max="2345" min="2345" style="1" width="17.29"/>
    <col collapsed="false" customWidth="true" hidden="false" outlineLevel="0" max="2346" min="2346" style="1" width="16.57"/>
    <col collapsed="false" customWidth="true" hidden="false" outlineLevel="0" max="2349" min="2347" style="1" width="13.29"/>
    <col collapsed="false" customWidth="true" hidden="false" outlineLevel="0" max="2350" min="2350" style="1" width="15"/>
    <col collapsed="false" customWidth="true" hidden="false" outlineLevel="0" max="2351" min="2351" style="1" width="16.57"/>
    <col collapsed="false" customWidth="true" hidden="false" outlineLevel="0" max="2352" min="2352" style="1" width="12.15"/>
    <col collapsed="false" customWidth="true" hidden="false" outlineLevel="0" max="2353" min="2353" style="1" width="9.29"/>
    <col collapsed="false" customWidth="true" hidden="false" outlineLevel="0" max="2354" min="2354" style="1" width="10"/>
    <col collapsed="false" customWidth="false" hidden="false" outlineLevel="0" max="2583" min="2355" style="1" width="9.13"/>
    <col collapsed="false" customWidth="true" hidden="false" outlineLevel="0" max="2584" min="2584" style="1" width="7.16"/>
    <col collapsed="false" customWidth="true" hidden="false" outlineLevel="0" max="2585" min="2585" style="1" width="13.57"/>
    <col collapsed="false" customWidth="true" hidden="false" outlineLevel="0" max="2586" min="2586" style="1" width="15.71"/>
    <col collapsed="false" customWidth="true" hidden="false" outlineLevel="0" max="2587" min="2587" style="1" width="13.02"/>
    <col collapsed="false" customWidth="true" hidden="false" outlineLevel="0" max="2588" min="2588" style="1" width="14.15"/>
    <col collapsed="false" customWidth="true" hidden="false" outlineLevel="0" max="2589" min="2589" style="1" width="49.42"/>
    <col collapsed="false" customWidth="true" hidden="false" outlineLevel="0" max="2590" min="2590" style="1" width="23.01"/>
    <col collapsed="false" customWidth="true" hidden="false" outlineLevel="0" max="2591" min="2591" style="1" width="11.99"/>
    <col collapsed="false" customWidth="true" hidden="false" outlineLevel="0" max="2592" min="2592" style="1" width="10.71"/>
    <col collapsed="false" customWidth="true" hidden="false" outlineLevel="0" max="2593" min="2593" style="1" width="16.29"/>
    <col collapsed="false" customWidth="true" hidden="false" outlineLevel="0" max="2594" min="2594" style="1" width="13.86"/>
    <col collapsed="false" customWidth="true" hidden="false" outlineLevel="0" max="2595" min="2595" style="1" width="14.86"/>
    <col collapsed="false" customWidth="true" hidden="false" outlineLevel="0" max="2596" min="2596" style="1" width="15.88"/>
    <col collapsed="false" customWidth="true" hidden="false" outlineLevel="0" max="2597" min="2597" style="1" width="11.99"/>
    <col collapsed="false" customWidth="true" hidden="false" outlineLevel="0" max="2598" min="2598" style="1" width="13.15"/>
    <col collapsed="false" customWidth="true" hidden="false" outlineLevel="0" max="2599" min="2599" style="1" width="19"/>
    <col collapsed="false" customWidth="true" hidden="false" outlineLevel="0" max="2600" min="2600" style="1" width="10.71"/>
    <col collapsed="false" customWidth="true" hidden="false" outlineLevel="0" max="2601" min="2601" style="1" width="17.29"/>
    <col collapsed="false" customWidth="true" hidden="false" outlineLevel="0" max="2602" min="2602" style="1" width="16.57"/>
    <col collapsed="false" customWidth="true" hidden="false" outlineLevel="0" max="2605" min="2603" style="1" width="13.29"/>
    <col collapsed="false" customWidth="true" hidden="false" outlineLevel="0" max="2606" min="2606" style="1" width="15"/>
    <col collapsed="false" customWidth="true" hidden="false" outlineLevel="0" max="2607" min="2607" style="1" width="16.57"/>
    <col collapsed="false" customWidth="true" hidden="false" outlineLevel="0" max="2608" min="2608" style="1" width="12.15"/>
    <col collapsed="false" customWidth="true" hidden="false" outlineLevel="0" max="2609" min="2609" style="1" width="9.29"/>
    <col collapsed="false" customWidth="true" hidden="false" outlineLevel="0" max="2610" min="2610" style="1" width="10"/>
    <col collapsed="false" customWidth="false" hidden="false" outlineLevel="0" max="2839" min="2611" style="1" width="9.13"/>
    <col collapsed="false" customWidth="true" hidden="false" outlineLevel="0" max="2840" min="2840" style="1" width="7.16"/>
    <col collapsed="false" customWidth="true" hidden="false" outlineLevel="0" max="2841" min="2841" style="1" width="13.57"/>
    <col collapsed="false" customWidth="true" hidden="false" outlineLevel="0" max="2842" min="2842" style="1" width="15.71"/>
    <col collapsed="false" customWidth="true" hidden="false" outlineLevel="0" max="2843" min="2843" style="1" width="13.02"/>
    <col collapsed="false" customWidth="true" hidden="false" outlineLevel="0" max="2844" min="2844" style="1" width="14.15"/>
    <col collapsed="false" customWidth="true" hidden="false" outlineLevel="0" max="2845" min="2845" style="1" width="49.42"/>
    <col collapsed="false" customWidth="true" hidden="false" outlineLevel="0" max="2846" min="2846" style="1" width="23.01"/>
    <col collapsed="false" customWidth="true" hidden="false" outlineLevel="0" max="2847" min="2847" style="1" width="11.99"/>
    <col collapsed="false" customWidth="true" hidden="false" outlineLevel="0" max="2848" min="2848" style="1" width="10.71"/>
    <col collapsed="false" customWidth="true" hidden="false" outlineLevel="0" max="2849" min="2849" style="1" width="16.29"/>
    <col collapsed="false" customWidth="true" hidden="false" outlineLevel="0" max="2850" min="2850" style="1" width="13.86"/>
    <col collapsed="false" customWidth="true" hidden="false" outlineLevel="0" max="2851" min="2851" style="1" width="14.86"/>
    <col collapsed="false" customWidth="true" hidden="false" outlineLevel="0" max="2852" min="2852" style="1" width="15.88"/>
    <col collapsed="false" customWidth="true" hidden="false" outlineLevel="0" max="2853" min="2853" style="1" width="11.99"/>
    <col collapsed="false" customWidth="true" hidden="false" outlineLevel="0" max="2854" min="2854" style="1" width="13.15"/>
    <col collapsed="false" customWidth="true" hidden="false" outlineLevel="0" max="2855" min="2855" style="1" width="19"/>
    <col collapsed="false" customWidth="true" hidden="false" outlineLevel="0" max="2856" min="2856" style="1" width="10.71"/>
    <col collapsed="false" customWidth="true" hidden="false" outlineLevel="0" max="2857" min="2857" style="1" width="17.29"/>
    <col collapsed="false" customWidth="true" hidden="false" outlineLevel="0" max="2858" min="2858" style="1" width="16.57"/>
    <col collapsed="false" customWidth="true" hidden="false" outlineLevel="0" max="2861" min="2859" style="1" width="13.29"/>
    <col collapsed="false" customWidth="true" hidden="false" outlineLevel="0" max="2862" min="2862" style="1" width="15"/>
    <col collapsed="false" customWidth="true" hidden="false" outlineLevel="0" max="2863" min="2863" style="1" width="16.57"/>
    <col collapsed="false" customWidth="true" hidden="false" outlineLevel="0" max="2864" min="2864" style="1" width="12.15"/>
    <col collapsed="false" customWidth="true" hidden="false" outlineLevel="0" max="2865" min="2865" style="1" width="9.29"/>
    <col collapsed="false" customWidth="true" hidden="false" outlineLevel="0" max="2866" min="2866" style="1" width="10"/>
    <col collapsed="false" customWidth="false" hidden="false" outlineLevel="0" max="3095" min="2867" style="1" width="9.13"/>
    <col collapsed="false" customWidth="true" hidden="false" outlineLevel="0" max="3096" min="3096" style="1" width="7.16"/>
    <col collapsed="false" customWidth="true" hidden="false" outlineLevel="0" max="3097" min="3097" style="1" width="13.57"/>
    <col collapsed="false" customWidth="true" hidden="false" outlineLevel="0" max="3098" min="3098" style="1" width="15.71"/>
    <col collapsed="false" customWidth="true" hidden="false" outlineLevel="0" max="3099" min="3099" style="1" width="13.02"/>
    <col collapsed="false" customWidth="true" hidden="false" outlineLevel="0" max="3100" min="3100" style="1" width="14.15"/>
    <col collapsed="false" customWidth="true" hidden="false" outlineLevel="0" max="3101" min="3101" style="1" width="49.42"/>
    <col collapsed="false" customWidth="true" hidden="false" outlineLevel="0" max="3102" min="3102" style="1" width="23.01"/>
    <col collapsed="false" customWidth="true" hidden="false" outlineLevel="0" max="3103" min="3103" style="1" width="11.99"/>
    <col collapsed="false" customWidth="true" hidden="false" outlineLevel="0" max="3104" min="3104" style="1" width="10.71"/>
    <col collapsed="false" customWidth="true" hidden="false" outlineLevel="0" max="3105" min="3105" style="1" width="16.29"/>
    <col collapsed="false" customWidth="true" hidden="false" outlineLevel="0" max="3106" min="3106" style="1" width="13.86"/>
    <col collapsed="false" customWidth="true" hidden="false" outlineLevel="0" max="3107" min="3107" style="1" width="14.86"/>
    <col collapsed="false" customWidth="true" hidden="false" outlineLevel="0" max="3108" min="3108" style="1" width="15.88"/>
    <col collapsed="false" customWidth="true" hidden="false" outlineLevel="0" max="3109" min="3109" style="1" width="11.99"/>
    <col collapsed="false" customWidth="true" hidden="false" outlineLevel="0" max="3110" min="3110" style="1" width="13.15"/>
    <col collapsed="false" customWidth="true" hidden="false" outlineLevel="0" max="3111" min="3111" style="1" width="19"/>
    <col collapsed="false" customWidth="true" hidden="false" outlineLevel="0" max="3112" min="3112" style="1" width="10.71"/>
    <col collapsed="false" customWidth="true" hidden="false" outlineLevel="0" max="3113" min="3113" style="1" width="17.29"/>
    <col collapsed="false" customWidth="true" hidden="false" outlineLevel="0" max="3114" min="3114" style="1" width="16.57"/>
    <col collapsed="false" customWidth="true" hidden="false" outlineLevel="0" max="3117" min="3115" style="1" width="13.29"/>
    <col collapsed="false" customWidth="true" hidden="false" outlineLevel="0" max="3118" min="3118" style="1" width="15"/>
    <col collapsed="false" customWidth="true" hidden="false" outlineLevel="0" max="3119" min="3119" style="1" width="16.57"/>
    <col collapsed="false" customWidth="true" hidden="false" outlineLevel="0" max="3120" min="3120" style="1" width="12.15"/>
    <col collapsed="false" customWidth="true" hidden="false" outlineLevel="0" max="3121" min="3121" style="1" width="9.29"/>
    <col collapsed="false" customWidth="true" hidden="false" outlineLevel="0" max="3122" min="3122" style="1" width="10"/>
    <col collapsed="false" customWidth="false" hidden="false" outlineLevel="0" max="3351" min="3123" style="1" width="9.13"/>
    <col collapsed="false" customWidth="true" hidden="false" outlineLevel="0" max="3352" min="3352" style="1" width="7.16"/>
    <col collapsed="false" customWidth="true" hidden="false" outlineLevel="0" max="3353" min="3353" style="1" width="13.57"/>
    <col collapsed="false" customWidth="true" hidden="false" outlineLevel="0" max="3354" min="3354" style="1" width="15.71"/>
    <col collapsed="false" customWidth="true" hidden="false" outlineLevel="0" max="3355" min="3355" style="1" width="13.02"/>
    <col collapsed="false" customWidth="true" hidden="false" outlineLevel="0" max="3356" min="3356" style="1" width="14.15"/>
    <col collapsed="false" customWidth="true" hidden="false" outlineLevel="0" max="3357" min="3357" style="1" width="49.42"/>
    <col collapsed="false" customWidth="true" hidden="false" outlineLevel="0" max="3358" min="3358" style="1" width="23.01"/>
    <col collapsed="false" customWidth="true" hidden="false" outlineLevel="0" max="3359" min="3359" style="1" width="11.99"/>
    <col collapsed="false" customWidth="true" hidden="false" outlineLevel="0" max="3360" min="3360" style="1" width="10.71"/>
    <col collapsed="false" customWidth="true" hidden="false" outlineLevel="0" max="3361" min="3361" style="1" width="16.29"/>
    <col collapsed="false" customWidth="true" hidden="false" outlineLevel="0" max="3362" min="3362" style="1" width="13.86"/>
    <col collapsed="false" customWidth="true" hidden="false" outlineLevel="0" max="3363" min="3363" style="1" width="14.86"/>
    <col collapsed="false" customWidth="true" hidden="false" outlineLevel="0" max="3364" min="3364" style="1" width="15.88"/>
    <col collapsed="false" customWidth="true" hidden="false" outlineLevel="0" max="3365" min="3365" style="1" width="11.99"/>
    <col collapsed="false" customWidth="true" hidden="false" outlineLevel="0" max="3366" min="3366" style="1" width="13.15"/>
    <col collapsed="false" customWidth="true" hidden="false" outlineLevel="0" max="3367" min="3367" style="1" width="19"/>
    <col collapsed="false" customWidth="true" hidden="false" outlineLevel="0" max="3368" min="3368" style="1" width="10.71"/>
    <col collapsed="false" customWidth="true" hidden="false" outlineLevel="0" max="3369" min="3369" style="1" width="17.29"/>
    <col collapsed="false" customWidth="true" hidden="false" outlineLevel="0" max="3370" min="3370" style="1" width="16.57"/>
    <col collapsed="false" customWidth="true" hidden="false" outlineLevel="0" max="3373" min="3371" style="1" width="13.29"/>
    <col collapsed="false" customWidth="true" hidden="false" outlineLevel="0" max="3374" min="3374" style="1" width="15"/>
    <col collapsed="false" customWidth="true" hidden="false" outlineLevel="0" max="3375" min="3375" style="1" width="16.57"/>
    <col collapsed="false" customWidth="true" hidden="false" outlineLevel="0" max="3376" min="3376" style="1" width="12.15"/>
    <col collapsed="false" customWidth="true" hidden="false" outlineLevel="0" max="3377" min="3377" style="1" width="9.29"/>
    <col collapsed="false" customWidth="true" hidden="false" outlineLevel="0" max="3378" min="3378" style="1" width="10"/>
    <col collapsed="false" customWidth="false" hidden="false" outlineLevel="0" max="3607" min="3379" style="1" width="9.13"/>
    <col collapsed="false" customWidth="true" hidden="false" outlineLevel="0" max="3608" min="3608" style="1" width="7.16"/>
    <col collapsed="false" customWidth="true" hidden="false" outlineLevel="0" max="3609" min="3609" style="1" width="13.57"/>
    <col collapsed="false" customWidth="true" hidden="false" outlineLevel="0" max="3610" min="3610" style="1" width="15.71"/>
    <col collapsed="false" customWidth="true" hidden="false" outlineLevel="0" max="3611" min="3611" style="1" width="13.02"/>
    <col collapsed="false" customWidth="true" hidden="false" outlineLevel="0" max="3612" min="3612" style="1" width="14.15"/>
    <col collapsed="false" customWidth="true" hidden="false" outlineLevel="0" max="3613" min="3613" style="1" width="49.42"/>
    <col collapsed="false" customWidth="true" hidden="false" outlineLevel="0" max="3614" min="3614" style="1" width="23.01"/>
    <col collapsed="false" customWidth="true" hidden="false" outlineLevel="0" max="3615" min="3615" style="1" width="11.99"/>
    <col collapsed="false" customWidth="true" hidden="false" outlineLevel="0" max="3616" min="3616" style="1" width="10.71"/>
    <col collapsed="false" customWidth="true" hidden="false" outlineLevel="0" max="3617" min="3617" style="1" width="16.29"/>
    <col collapsed="false" customWidth="true" hidden="false" outlineLevel="0" max="3618" min="3618" style="1" width="13.86"/>
    <col collapsed="false" customWidth="true" hidden="false" outlineLevel="0" max="3619" min="3619" style="1" width="14.86"/>
    <col collapsed="false" customWidth="true" hidden="false" outlineLevel="0" max="3620" min="3620" style="1" width="15.88"/>
    <col collapsed="false" customWidth="true" hidden="false" outlineLevel="0" max="3621" min="3621" style="1" width="11.99"/>
    <col collapsed="false" customWidth="true" hidden="false" outlineLevel="0" max="3622" min="3622" style="1" width="13.15"/>
    <col collapsed="false" customWidth="true" hidden="false" outlineLevel="0" max="3623" min="3623" style="1" width="19"/>
    <col collapsed="false" customWidth="true" hidden="false" outlineLevel="0" max="3624" min="3624" style="1" width="10.71"/>
    <col collapsed="false" customWidth="true" hidden="false" outlineLevel="0" max="3625" min="3625" style="1" width="17.29"/>
    <col collapsed="false" customWidth="true" hidden="false" outlineLevel="0" max="3626" min="3626" style="1" width="16.57"/>
    <col collapsed="false" customWidth="true" hidden="false" outlineLevel="0" max="3629" min="3627" style="1" width="13.29"/>
    <col collapsed="false" customWidth="true" hidden="false" outlineLevel="0" max="3630" min="3630" style="1" width="15"/>
    <col collapsed="false" customWidth="true" hidden="false" outlineLevel="0" max="3631" min="3631" style="1" width="16.57"/>
    <col collapsed="false" customWidth="true" hidden="false" outlineLevel="0" max="3632" min="3632" style="1" width="12.15"/>
    <col collapsed="false" customWidth="true" hidden="false" outlineLevel="0" max="3633" min="3633" style="1" width="9.29"/>
    <col collapsed="false" customWidth="true" hidden="false" outlineLevel="0" max="3634" min="3634" style="1" width="10"/>
    <col collapsed="false" customWidth="false" hidden="false" outlineLevel="0" max="3863" min="3635" style="1" width="9.13"/>
    <col collapsed="false" customWidth="true" hidden="false" outlineLevel="0" max="3864" min="3864" style="1" width="7.16"/>
    <col collapsed="false" customWidth="true" hidden="false" outlineLevel="0" max="3865" min="3865" style="1" width="13.57"/>
    <col collapsed="false" customWidth="true" hidden="false" outlineLevel="0" max="3866" min="3866" style="1" width="15.71"/>
    <col collapsed="false" customWidth="true" hidden="false" outlineLevel="0" max="3867" min="3867" style="1" width="13.02"/>
    <col collapsed="false" customWidth="true" hidden="false" outlineLevel="0" max="3868" min="3868" style="1" width="14.15"/>
    <col collapsed="false" customWidth="true" hidden="false" outlineLevel="0" max="3869" min="3869" style="1" width="49.42"/>
    <col collapsed="false" customWidth="true" hidden="false" outlineLevel="0" max="3870" min="3870" style="1" width="23.01"/>
    <col collapsed="false" customWidth="true" hidden="false" outlineLevel="0" max="3871" min="3871" style="1" width="11.99"/>
    <col collapsed="false" customWidth="true" hidden="false" outlineLevel="0" max="3872" min="3872" style="1" width="10.71"/>
    <col collapsed="false" customWidth="true" hidden="false" outlineLevel="0" max="3873" min="3873" style="1" width="16.29"/>
    <col collapsed="false" customWidth="true" hidden="false" outlineLevel="0" max="3874" min="3874" style="1" width="13.86"/>
    <col collapsed="false" customWidth="true" hidden="false" outlineLevel="0" max="3875" min="3875" style="1" width="14.86"/>
    <col collapsed="false" customWidth="true" hidden="false" outlineLevel="0" max="3876" min="3876" style="1" width="15.88"/>
    <col collapsed="false" customWidth="true" hidden="false" outlineLevel="0" max="3877" min="3877" style="1" width="11.99"/>
    <col collapsed="false" customWidth="true" hidden="false" outlineLevel="0" max="3878" min="3878" style="1" width="13.15"/>
    <col collapsed="false" customWidth="true" hidden="false" outlineLevel="0" max="3879" min="3879" style="1" width="19"/>
    <col collapsed="false" customWidth="true" hidden="false" outlineLevel="0" max="3880" min="3880" style="1" width="10.71"/>
    <col collapsed="false" customWidth="true" hidden="false" outlineLevel="0" max="3881" min="3881" style="1" width="17.29"/>
    <col collapsed="false" customWidth="true" hidden="false" outlineLevel="0" max="3882" min="3882" style="1" width="16.57"/>
    <col collapsed="false" customWidth="true" hidden="false" outlineLevel="0" max="3885" min="3883" style="1" width="13.29"/>
    <col collapsed="false" customWidth="true" hidden="false" outlineLevel="0" max="3886" min="3886" style="1" width="15"/>
    <col collapsed="false" customWidth="true" hidden="false" outlineLevel="0" max="3887" min="3887" style="1" width="16.57"/>
    <col collapsed="false" customWidth="true" hidden="false" outlineLevel="0" max="3888" min="3888" style="1" width="12.15"/>
    <col collapsed="false" customWidth="true" hidden="false" outlineLevel="0" max="3889" min="3889" style="1" width="9.29"/>
    <col collapsed="false" customWidth="true" hidden="false" outlineLevel="0" max="3890" min="3890" style="1" width="10"/>
    <col collapsed="false" customWidth="false" hidden="false" outlineLevel="0" max="4119" min="3891" style="1" width="9.13"/>
    <col collapsed="false" customWidth="true" hidden="false" outlineLevel="0" max="4120" min="4120" style="1" width="7.16"/>
    <col collapsed="false" customWidth="true" hidden="false" outlineLevel="0" max="4121" min="4121" style="1" width="13.57"/>
    <col collapsed="false" customWidth="true" hidden="false" outlineLevel="0" max="4122" min="4122" style="1" width="15.71"/>
    <col collapsed="false" customWidth="true" hidden="false" outlineLevel="0" max="4123" min="4123" style="1" width="13.02"/>
    <col collapsed="false" customWidth="true" hidden="false" outlineLevel="0" max="4124" min="4124" style="1" width="14.15"/>
    <col collapsed="false" customWidth="true" hidden="false" outlineLevel="0" max="4125" min="4125" style="1" width="49.42"/>
    <col collapsed="false" customWidth="true" hidden="false" outlineLevel="0" max="4126" min="4126" style="1" width="23.01"/>
    <col collapsed="false" customWidth="true" hidden="false" outlineLevel="0" max="4127" min="4127" style="1" width="11.99"/>
    <col collapsed="false" customWidth="true" hidden="false" outlineLevel="0" max="4128" min="4128" style="1" width="10.71"/>
    <col collapsed="false" customWidth="true" hidden="false" outlineLevel="0" max="4129" min="4129" style="1" width="16.29"/>
    <col collapsed="false" customWidth="true" hidden="false" outlineLevel="0" max="4130" min="4130" style="1" width="13.86"/>
    <col collapsed="false" customWidth="true" hidden="false" outlineLevel="0" max="4131" min="4131" style="1" width="14.86"/>
    <col collapsed="false" customWidth="true" hidden="false" outlineLevel="0" max="4132" min="4132" style="1" width="15.88"/>
    <col collapsed="false" customWidth="true" hidden="false" outlineLevel="0" max="4133" min="4133" style="1" width="11.99"/>
    <col collapsed="false" customWidth="true" hidden="false" outlineLevel="0" max="4134" min="4134" style="1" width="13.15"/>
    <col collapsed="false" customWidth="true" hidden="false" outlineLevel="0" max="4135" min="4135" style="1" width="19"/>
    <col collapsed="false" customWidth="true" hidden="false" outlineLevel="0" max="4136" min="4136" style="1" width="10.71"/>
    <col collapsed="false" customWidth="true" hidden="false" outlineLevel="0" max="4137" min="4137" style="1" width="17.29"/>
    <col collapsed="false" customWidth="true" hidden="false" outlineLevel="0" max="4138" min="4138" style="1" width="16.57"/>
    <col collapsed="false" customWidth="true" hidden="false" outlineLevel="0" max="4141" min="4139" style="1" width="13.29"/>
    <col collapsed="false" customWidth="true" hidden="false" outlineLevel="0" max="4142" min="4142" style="1" width="15"/>
    <col collapsed="false" customWidth="true" hidden="false" outlineLevel="0" max="4143" min="4143" style="1" width="16.57"/>
    <col collapsed="false" customWidth="true" hidden="false" outlineLevel="0" max="4144" min="4144" style="1" width="12.15"/>
    <col collapsed="false" customWidth="true" hidden="false" outlineLevel="0" max="4145" min="4145" style="1" width="9.29"/>
    <col collapsed="false" customWidth="true" hidden="false" outlineLevel="0" max="4146" min="4146" style="1" width="10"/>
    <col collapsed="false" customWidth="false" hidden="false" outlineLevel="0" max="4375" min="4147" style="1" width="9.13"/>
    <col collapsed="false" customWidth="true" hidden="false" outlineLevel="0" max="4376" min="4376" style="1" width="7.16"/>
    <col collapsed="false" customWidth="true" hidden="false" outlineLevel="0" max="4377" min="4377" style="1" width="13.57"/>
    <col collapsed="false" customWidth="true" hidden="false" outlineLevel="0" max="4378" min="4378" style="1" width="15.71"/>
    <col collapsed="false" customWidth="true" hidden="false" outlineLevel="0" max="4379" min="4379" style="1" width="13.02"/>
    <col collapsed="false" customWidth="true" hidden="false" outlineLevel="0" max="4380" min="4380" style="1" width="14.15"/>
    <col collapsed="false" customWidth="true" hidden="false" outlineLevel="0" max="4381" min="4381" style="1" width="49.42"/>
    <col collapsed="false" customWidth="true" hidden="false" outlineLevel="0" max="4382" min="4382" style="1" width="23.01"/>
    <col collapsed="false" customWidth="true" hidden="false" outlineLevel="0" max="4383" min="4383" style="1" width="11.99"/>
    <col collapsed="false" customWidth="true" hidden="false" outlineLevel="0" max="4384" min="4384" style="1" width="10.71"/>
    <col collapsed="false" customWidth="true" hidden="false" outlineLevel="0" max="4385" min="4385" style="1" width="16.29"/>
    <col collapsed="false" customWidth="true" hidden="false" outlineLevel="0" max="4386" min="4386" style="1" width="13.86"/>
    <col collapsed="false" customWidth="true" hidden="false" outlineLevel="0" max="4387" min="4387" style="1" width="14.86"/>
    <col collapsed="false" customWidth="true" hidden="false" outlineLevel="0" max="4388" min="4388" style="1" width="15.88"/>
    <col collapsed="false" customWidth="true" hidden="false" outlineLevel="0" max="4389" min="4389" style="1" width="11.99"/>
    <col collapsed="false" customWidth="true" hidden="false" outlineLevel="0" max="4390" min="4390" style="1" width="13.15"/>
    <col collapsed="false" customWidth="true" hidden="false" outlineLevel="0" max="4391" min="4391" style="1" width="19"/>
    <col collapsed="false" customWidth="true" hidden="false" outlineLevel="0" max="4392" min="4392" style="1" width="10.71"/>
    <col collapsed="false" customWidth="true" hidden="false" outlineLevel="0" max="4393" min="4393" style="1" width="17.29"/>
    <col collapsed="false" customWidth="true" hidden="false" outlineLevel="0" max="4394" min="4394" style="1" width="16.57"/>
    <col collapsed="false" customWidth="true" hidden="false" outlineLevel="0" max="4397" min="4395" style="1" width="13.29"/>
    <col collapsed="false" customWidth="true" hidden="false" outlineLevel="0" max="4398" min="4398" style="1" width="15"/>
    <col collapsed="false" customWidth="true" hidden="false" outlineLevel="0" max="4399" min="4399" style="1" width="16.57"/>
    <col collapsed="false" customWidth="true" hidden="false" outlineLevel="0" max="4400" min="4400" style="1" width="12.15"/>
    <col collapsed="false" customWidth="true" hidden="false" outlineLevel="0" max="4401" min="4401" style="1" width="9.29"/>
    <col collapsed="false" customWidth="true" hidden="false" outlineLevel="0" max="4402" min="4402" style="1" width="10"/>
    <col collapsed="false" customWidth="false" hidden="false" outlineLevel="0" max="4631" min="4403" style="1" width="9.13"/>
    <col collapsed="false" customWidth="true" hidden="false" outlineLevel="0" max="4632" min="4632" style="1" width="7.16"/>
    <col collapsed="false" customWidth="true" hidden="false" outlineLevel="0" max="4633" min="4633" style="1" width="13.57"/>
    <col collapsed="false" customWidth="true" hidden="false" outlineLevel="0" max="4634" min="4634" style="1" width="15.71"/>
    <col collapsed="false" customWidth="true" hidden="false" outlineLevel="0" max="4635" min="4635" style="1" width="13.02"/>
    <col collapsed="false" customWidth="true" hidden="false" outlineLevel="0" max="4636" min="4636" style="1" width="14.15"/>
    <col collapsed="false" customWidth="true" hidden="false" outlineLevel="0" max="4637" min="4637" style="1" width="49.42"/>
    <col collapsed="false" customWidth="true" hidden="false" outlineLevel="0" max="4638" min="4638" style="1" width="23.01"/>
    <col collapsed="false" customWidth="true" hidden="false" outlineLevel="0" max="4639" min="4639" style="1" width="11.99"/>
    <col collapsed="false" customWidth="true" hidden="false" outlineLevel="0" max="4640" min="4640" style="1" width="10.71"/>
    <col collapsed="false" customWidth="true" hidden="false" outlineLevel="0" max="4641" min="4641" style="1" width="16.29"/>
    <col collapsed="false" customWidth="true" hidden="false" outlineLevel="0" max="4642" min="4642" style="1" width="13.86"/>
    <col collapsed="false" customWidth="true" hidden="false" outlineLevel="0" max="4643" min="4643" style="1" width="14.86"/>
    <col collapsed="false" customWidth="true" hidden="false" outlineLevel="0" max="4644" min="4644" style="1" width="15.88"/>
    <col collapsed="false" customWidth="true" hidden="false" outlineLevel="0" max="4645" min="4645" style="1" width="11.99"/>
    <col collapsed="false" customWidth="true" hidden="false" outlineLevel="0" max="4646" min="4646" style="1" width="13.15"/>
    <col collapsed="false" customWidth="true" hidden="false" outlineLevel="0" max="4647" min="4647" style="1" width="19"/>
    <col collapsed="false" customWidth="true" hidden="false" outlineLevel="0" max="4648" min="4648" style="1" width="10.71"/>
    <col collapsed="false" customWidth="true" hidden="false" outlineLevel="0" max="4649" min="4649" style="1" width="17.29"/>
    <col collapsed="false" customWidth="true" hidden="false" outlineLevel="0" max="4650" min="4650" style="1" width="16.57"/>
    <col collapsed="false" customWidth="true" hidden="false" outlineLevel="0" max="4653" min="4651" style="1" width="13.29"/>
    <col collapsed="false" customWidth="true" hidden="false" outlineLevel="0" max="4654" min="4654" style="1" width="15"/>
    <col collapsed="false" customWidth="true" hidden="false" outlineLevel="0" max="4655" min="4655" style="1" width="16.57"/>
    <col collapsed="false" customWidth="true" hidden="false" outlineLevel="0" max="4656" min="4656" style="1" width="12.15"/>
    <col collapsed="false" customWidth="true" hidden="false" outlineLevel="0" max="4657" min="4657" style="1" width="9.29"/>
    <col collapsed="false" customWidth="true" hidden="false" outlineLevel="0" max="4658" min="4658" style="1" width="10"/>
    <col collapsed="false" customWidth="false" hidden="false" outlineLevel="0" max="4887" min="4659" style="1" width="9.13"/>
    <col collapsed="false" customWidth="true" hidden="false" outlineLevel="0" max="4888" min="4888" style="1" width="7.16"/>
    <col collapsed="false" customWidth="true" hidden="false" outlineLevel="0" max="4889" min="4889" style="1" width="13.57"/>
    <col collapsed="false" customWidth="true" hidden="false" outlineLevel="0" max="4890" min="4890" style="1" width="15.71"/>
    <col collapsed="false" customWidth="true" hidden="false" outlineLevel="0" max="4891" min="4891" style="1" width="13.02"/>
    <col collapsed="false" customWidth="true" hidden="false" outlineLevel="0" max="4892" min="4892" style="1" width="14.15"/>
    <col collapsed="false" customWidth="true" hidden="false" outlineLevel="0" max="4893" min="4893" style="1" width="49.42"/>
    <col collapsed="false" customWidth="true" hidden="false" outlineLevel="0" max="4894" min="4894" style="1" width="23.01"/>
    <col collapsed="false" customWidth="true" hidden="false" outlineLevel="0" max="4895" min="4895" style="1" width="11.99"/>
    <col collapsed="false" customWidth="true" hidden="false" outlineLevel="0" max="4896" min="4896" style="1" width="10.71"/>
    <col collapsed="false" customWidth="true" hidden="false" outlineLevel="0" max="4897" min="4897" style="1" width="16.29"/>
    <col collapsed="false" customWidth="true" hidden="false" outlineLevel="0" max="4898" min="4898" style="1" width="13.86"/>
    <col collapsed="false" customWidth="true" hidden="false" outlineLevel="0" max="4899" min="4899" style="1" width="14.86"/>
    <col collapsed="false" customWidth="true" hidden="false" outlineLevel="0" max="4900" min="4900" style="1" width="15.88"/>
    <col collapsed="false" customWidth="true" hidden="false" outlineLevel="0" max="4901" min="4901" style="1" width="11.99"/>
    <col collapsed="false" customWidth="true" hidden="false" outlineLevel="0" max="4902" min="4902" style="1" width="13.15"/>
    <col collapsed="false" customWidth="true" hidden="false" outlineLevel="0" max="4903" min="4903" style="1" width="19"/>
    <col collapsed="false" customWidth="true" hidden="false" outlineLevel="0" max="4904" min="4904" style="1" width="10.71"/>
    <col collapsed="false" customWidth="true" hidden="false" outlineLevel="0" max="4905" min="4905" style="1" width="17.29"/>
    <col collapsed="false" customWidth="true" hidden="false" outlineLevel="0" max="4906" min="4906" style="1" width="16.57"/>
    <col collapsed="false" customWidth="true" hidden="false" outlineLevel="0" max="4909" min="4907" style="1" width="13.29"/>
    <col collapsed="false" customWidth="true" hidden="false" outlineLevel="0" max="4910" min="4910" style="1" width="15"/>
    <col collapsed="false" customWidth="true" hidden="false" outlineLevel="0" max="4911" min="4911" style="1" width="16.57"/>
    <col collapsed="false" customWidth="true" hidden="false" outlineLevel="0" max="4912" min="4912" style="1" width="12.15"/>
    <col collapsed="false" customWidth="true" hidden="false" outlineLevel="0" max="4913" min="4913" style="1" width="9.29"/>
    <col collapsed="false" customWidth="true" hidden="false" outlineLevel="0" max="4914" min="4914" style="1" width="10"/>
    <col collapsed="false" customWidth="false" hidden="false" outlineLevel="0" max="5143" min="4915" style="1" width="9.13"/>
    <col collapsed="false" customWidth="true" hidden="false" outlineLevel="0" max="5144" min="5144" style="1" width="7.16"/>
    <col collapsed="false" customWidth="true" hidden="false" outlineLevel="0" max="5145" min="5145" style="1" width="13.57"/>
    <col collapsed="false" customWidth="true" hidden="false" outlineLevel="0" max="5146" min="5146" style="1" width="15.71"/>
    <col collapsed="false" customWidth="true" hidden="false" outlineLevel="0" max="5147" min="5147" style="1" width="13.02"/>
    <col collapsed="false" customWidth="true" hidden="false" outlineLevel="0" max="5148" min="5148" style="1" width="14.15"/>
    <col collapsed="false" customWidth="true" hidden="false" outlineLevel="0" max="5149" min="5149" style="1" width="49.42"/>
    <col collapsed="false" customWidth="true" hidden="false" outlineLevel="0" max="5150" min="5150" style="1" width="23.01"/>
    <col collapsed="false" customWidth="true" hidden="false" outlineLevel="0" max="5151" min="5151" style="1" width="11.99"/>
    <col collapsed="false" customWidth="true" hidden="false" outlineLevel="0" max="5152" min="5152" style="1" width="10.71"/>
    <col collapsed="false" customWidth="true" hidden="false" outlineLevel="0" max="5153" min="5153" style="1" width="16.29"/>
    <col collapsed="false" customWidth="true" hidden="false" outlineLevel="0" max="5154" min="5154" style="1" width="13.86"/>
    <col collapsed="false" customWidth="true" hidden="false" outlineLevel="0" max="5155" min="5155" style="1" width="14.86"/>
    <col collapsed="false" customWidth="true" hidden="false" outlineLevel="0" max="5156" min="5156" style="1" width="15.88"/>
    <col collapsed="false" customWidth="true" hidden="false" outlineLevel="0" max="5157" min="5157" style="1" width="11.99"/>
    <col collapsed="false" customWidth="true" hidden="false" outlineLevel="0" max="5158" min="5158" style="1" width="13.15"/>
    <col collapsed="false" customWidth="true" hidden="false" outlineLevel="0" max="5159" min="5159" style="1" width="19"/>
    <col collapsed="false" customWidth="true" hidden="false" outlineLevel="0" max="5160" min="5160" style="1" width="10.71"/>
    <col collapsed="false" customWidth="true" hidden="false" outlineLevel="0" max="5161" min="5161" style="1" width="17.29"/>
    <col collapsed="false" customWidth="true" hidden="false" outlineLevel="0" max="5162" min="5162" style="1" width="16.57"/>
    <col collapsed="false" customWidth="true" hidden="false" outlineLevel="0" max="5165" min="5163" style="1" width="13.29"/>
    <col collapsed="false" customWidth="true" hidden="false" outlineLevel="0" max="5166" min="5166" style="1" width="15"/>
    <col collapsed="false" customWidth="true" hidden="false" outlineLevel="0" max="5167" min="5167" style="1" width="16.57"/>
    <col collapsed="false" customWidth="true" hidden="false" outlineLevel="0" max="5168" min="5168" style="1" width="12.15"/>
    <col collapsed="false" customWidth="true" hidden="false" outlineLevel="0" max="5169" min="5169" style="1" width="9.29"/>
    <col collapsed="false" customWidth="true" hidden="false" outlineLevel="0" max="5170" min="5170" style="1" width="10"/>
    <col collapsed="false" customWidth="false" hidden="false" outlineLevel="0" max="5399" min="5171" style="1" width="9.13"/>
    <col collapsed="false" customWidth="true" hidden="false" outlineLevel="0" max="5400" min="5400" style="1" width="7.16"/>
    <col collapsed="false" customWidth="true" hidden="false" outlineLevel="0" max="5401" min="5401" style="1" width="13.57"/>
    <col collapsed="false" customWidth="true" hidden="false" outlineLevel="0" max="5402" min="5402" style="1" width="15.71"/>
    <col collapsed="false" customWidth="true" hidden="false" outlineLevel="0" max="5403" min="5403" style="1" width="13.02"/>
    <col collapsed="false" customWidth="true" hidden="false" outlineLevel="0" max="5404" min="5404" style="1" width="14.15"/>
    <col collapsed="false" customWidth="true" hidden="false" outlineLevel="0" max="5405" min="5405" style="1" width="49.42"/>
    <col collapsed="false" customWidth="true" hidden="false" outlineLevel="0" max="5406" min="5406" style="1" width="23.01"/>
    <col collapsed="false" customWidth="true" hidden="false" outlineLevel="0" max="5407" min="5407" style="1" width="11.99"/>
    <col collapsed="false" customWidth="true" hidden="false" outlineLevel="0" max="5408" min="5408" style="1" width="10.71"/>
    <col collapsed="false" customWidth="true" hidden="false" outlineLevel="0" max="5409" min="5409" style="1" width="16.29"/>
    <col collapsed="false" customWidth="true" hidden="false" outlineLevel="0" max="5410" min="5410" style="1" width="13.86"/>
    <col collapsed="false" customWidth="true" hidden="false" outlineLevel="0" max="5411" min="5411" style="1" width="14.86"/>
    <col collapsed="false" customWidth="true" hidden="false" outlineLevel="0" max="5412" min="5412" style="1" width="15.88"/>
    <col collapsed="false" customWidth="true" hidden="false" outlineLevel="0" max="5413" min="5413" style="1" width="11.99"/>
    <col collapsed="false" customWidth="true" hidden="false" outlineLevel="0" max="5414" min="5414" style="1" width="13.15"/>
    <col collapsed="false" customWidth="true" hidden="false" outlineLevel="0" max="5415" min="5415" style="1" width="19"/>
    <col collapsed="false" customWidth="true" hidden="false" outlineLevel="0" max="5416" min="5416" style="1" width="10.71"/>
    <col collapsed="false" customWidth="true" hidden="false" outlineLevel="0" max="5417" min="5417" style="1" width="17.29"/>
    <col collapsed="false" customWidth="true" hidden="false" outlineLevel="0" max="5418" min="5418" style="1" width="16.57"/>
    <col collapsed="false" customWidth="true" hidden="false" outlineLevel="0" max="5421" min="5419" style="1" width="13.29"/>
    <col collapsed="false" customWidth="true" hidden="false" outlineLevel="0" max="5422" min="5422" style="1" width="15"/>
    <col collapsed="false" customWidth="true" hidden="false" outlineLevel="0" max="5423" min="5423" style="1" width="16.57"/>
    <col collapsed="false" customWidth="true" hidden="false" outlineLevel="0" max="5424" min="5424" style="1" width="12.15"/>
    <col collapsed="false" customWidth="true" hidden="false" outlineLevel="0" max="5425" min="5425" style="1" width="9.29"/>
    <col collapsed="false" customWidth="true" hidden="false" outlineLevel="0" max="5426" min="5426" style="1" width="10"/>
    <col collapsed="false" customWidth="false" hidden="false" outlineLevel="0" max="5655" min="5427" style="1" width="9.13"/>
    <col collapsed="false" customWidth="true" hidden="false" outlineLevel="0" max="5656" min="5656" style="1" width="7.16"/>
    <col collapsed="false" customWidth="true" hidden="false" outlineLevel="0" max="5657" min="5657" style="1" width="13.57"/>
    <col collapsed="false" customWidth="true" hidden="false" outlineLevel="0" max="5658" min="5658" style="1" width="15.71"/>
    <col collapsed="false" customWidth="true" hidden="false" outlineLevel="0" max="5659" min="5659" style="1" width="13.02"/>
    <col collapsed="false" customWidth="true" hidden="false" outlineLevel="0" max="5660" min="5660" style="1" width="14.15"/>
    <col collapsed="false" customWidth="true" hidden="false" outlineLevel="0" max="5661" min="5661" style="1" width="49.42"/>
    <col collapsed="false" customWidth="true" hidden="false" outlineLevel="0" max="5662" min="5662" style="1" width="23.01"/>
    <col collapsed="false" customWidth="true" hidden="false" outlineLevel="0" max="5663" min="5663" style="1" width="11.99"/>
    <col collapsed="false" customWidth="true" hidden="false" outlineLevel="0" max="5664" min="5664" style="1" width="10.71"/>
    <col collapsed="false" customWidth="true" hidden="false" outlineLevel="0" max="5665" min="5665" style="1" width="16.29"/>
    <col collapsed="false" customWidth="true" hidden="false" outlineLevel="0" max="5666" min="5666" style="1" width="13.86"/>
    <col collapsed="false" customWidth="true" hidden="false" outlineLevel="0" max="5667" min="5667" style="1" width="14.86"/>
    <col collapsed="false" customWidth="true" hidden="false" outlineLevel="0" max="5668" min="5668" style="1" width="15.88"/>
    <col collapsed="false" customWidth="true" hidden="false" outlineLevel="0" max="5669" min="5669" style="1" width="11.99"/>
    <col collapsed="false" customWidth="true" hidden="false" outlineLevel="0" max="5670" min="5670" style="1" width="13.15"/>
    <col collapsed="false" customWidth="true" hidden="false" outlineLevel="0" max="5671" min="5671" style="1" width="19"/>
    <col collapsed="false" customWidth="true" hidden="false" outlineLevel="0" max="5672" min="5672" style="1" width="10.71"/>
    <col collapsed="false" customWidth="true" hidden="false" outlineLevel="0" max="5673" min="5673" style="1" width="17.29"/>
    <col collapsed="false" customWidth="true" hidden="false" outlineLevel="0" max="5674" min="5674" style="1" width="16.57"/>
    <col collapsed="false" customWidth="true" hidden="false" outlineLevel="0" max="5677" min="5675" style="1" width="13.29"/>
    <col collapsed="false" customWidth="true" hidden="false" outlineLevel="0" max="5678" min="5678" style="1" width="15"/>
    <col collapsed="false" customWidth="true" hidden="false" outlineLevel="0" max="5679" min="5679" style="1" width="16.57"/>
    <col collapsed="false" customWidth="true" hidden="false" outlineLevel="0" max="5680" min="5680" style="1" width="12.15"/>
    <col collapsed="false" customWidth="true" hidden="false" outlineLevel="0" max="5681" min="5681" style="1" width="9.29"/>
    <col collapsed="false" customWidth="true" hidden="false" outlineLevel="0" max="5682" min="5682" style="1" width="10"/>
    <col collapsed="false" customWidth="false" hidden="false" outlineLevel="0" max="5911" min="5683" style="1" width="9.13"/>
    <col collapsed="false" customWidth="true" hidden="false" outlineLevel="0" max="5912" min="5912" style="1" width="7.16"/>
    <col collapsed="false" customWidth="true" hidden="false" outlineLevel="0" max="5913" min="5913" style="1" width="13.57"/>
    <col collapsed="false" customWidth="true" hidden="false" outlineLevel="0" max="5914" min="5914" style="1" width="15.71"/>
    <col collapsed="false" customWidth="true" hidden="false" outlineLevel="0" max="5915" min="5915" style="1" width="13.02"/>
    <col collapsed="false" customWidth="true" hidden="false" outlineLevel="0" max="5916" min="5916" style="1" width="14.15"/>
    <col collapsed="false" customWidth="true" hidden="false" outlineLevel="0" max="5917" min="5917" style="1" width="49.42"/>
    <col collapsed="false" customWidth="true" hidden="false" outlineLevel="0" max="5918" min="5918" style="1" width="23.01"/>
    <col collapsed="false" customWidth="true" hidden="false" outlineLevel="0" max="5919" min="5919" style="1" width="11.99"/>
    <col collapsed="false" customWidth="true" hidden="false" outlineLevel="0" max="5920" min="5920" style="1" width="10.71"/>
    <col collapsed="false" customWidth="true" hidden="false" outlineLevel="0" max="5921" min="5921" style="1" width="16.29"/>
    <col collapsed="false" customWidth="true" hidden="false" outlineLevel="0" max="5922" min="5922" style="1" width="13.86"/>
    <col collapsed="false" customWidth="true" hidden="false" outlineLevel="0" max="5923" min="5923" style="1" width="14.86"/>
    <col collapsed="false" customWidth="true" hidden="false" outlineLevel="0" max="5924" min="5924" style="1" width="15.88"/>
    <col collapsed="false" customWidth="true" hidden="false" outlineLevel="0" max="5925" min="5925" style="1" width="11.99"/>
    <col collapsed="false" customWidth="true" hidden="false" outlineLevel="0" max="5926" min="5926" style="1" width="13.15"/>
    <col collapsed="false" customWidth="true" hidden="false" outlineLevel="0" max="5927" min="5927" style="1" width="19"/>
    <col collapsed="false" customWidth="true" hidden="false" outlineLevel="0" max="5928" min="5928" style="1" width="10.71"/>
    <col collapsed="false" customWidth="true" hidden="false" outlineLevel="0" max="5929" min="5929" style="1" width="17.29"/>
    <col collapsed="false" customWidth="true" hidden="false" outlineLevel="0" max="5930" min="5930" style="1" width="16.57"/>
    <col collapsed="false" customWidth="true" hidden="false" outlineLevel="0" max="5933" min="5931" style="1" width="13.29"/>
    <col collapsed="false" customWidth="true" hidden="false" outlineLevel="0" max="5934" min="5934" style="1" width="15"/>
    <col collapsed="false" customWidth="true" hidden="false" outlineLevel="0" max="5935" min="5935" style="1" width="16.57"/>
    <col collapsed="false" customWidth="true" hidden="false" outlineLevel="0" max="5936" min="5936" style="1" width="12.15"/>
    <col collapsed="false" customWidth="true" hidden="false" outlineLevel="0" max="5937" min="5937" style="1" width="9.29"/>
    <col collapsed="false" customWidth="true" hidden="false" outlineLevel="0" max="5938" min="5938" style="1" width="10"/>
    <col collapsed="false" customWidth="false" hidden="false" outlineLevel="0" max="6167" min="5939" style="1" width="9.13"/>
    <col collapsed="false" customWidth="true" hidden="false" outlineLevel="0" max="6168" min="6168" style="1" width="7.16"/>
    <col collapsed="false" customWidth="true" hidden="false" outlineLevel="0" max="6169" min="6169" style="1" width="13.57"/>
    <col collapsed="false" customWidth="true" hidden="false" outlineLevel="0" max="6170" min="6170" style="1" width="15.71"/>
    <col collapsed="false" customWidth="true" hidden="false" outlineLevel="0" max="6171" min="6171" style="1" width="13.02"/>
    <col collapsed="false" customWidth="true" hidden="false" outlineLevel="0" max="6172" min="6172" style="1" width="14.15"/>
    <col collapsed="false" customWidth="true" hidden="false" outlineLevel="0" max="6173" min="6173" style="1" width="49.42"/>
    <col collapsed="false" customWidth="true" hidden="false" outlineLevel="0" max="6174" min="6174" style="1" width="23.01"/>
    <col collapsed="false" customWidth="true" hidden="false" outlineLevel="0" max="6175" min="6175" style="1" width="11.99"/>
    <col collapsed="false" customWidth="true" hidden="false" outlineLevel="0" max="6176" min="6176" style="1" width="10.71"/>
    <col collapsed="false" customWidth="true" hidden="false" outlineLevel="0" max="6177" min="6177" style="1" width="16.29"/>
    <col collapsed="false" customWidth="true" hidden="false" outlineLevel="0" max="6178" min="6178" style="1" width="13.86"/>
    <col collapsed="false" customWidth="true" hidden="false" outlineLevel="0" max="6179" min="6179" style="1" width="14.86"/>
    <col collapsed="false" customWidth="true" hidden="false" outlineLevel="0" max="6180" min="6180" style="1" width="15.88"/>
    <col collapsed="false" customWidth="true" hidden="false" outlineLevel="0" max="6181" min="6181" style="1" width="11.99"/>
    <col collapsed="false" customWidth="true" hidden="false" outlineLevel="0" max="6182" min="6182" style="1" width="13.15"/>
    <col collapsed="false" customWidth="true" hidden="false" outlineLevel="0" max="6183" min="6183" style="1" width="19"/>
    <col collapsed="false" customWidth="true" hidden="false" outlineLevel="0" max="6184" min="6184" style="1" width="10.71"/>
    <col collapsed="false" customWidth="true" hidden="false" outlineLevel="0" max="6185" min="6185" style="1" width="17.29"/>
    <col collapsed="false" customWidth="true" hidden="false" outlineLevel="0" max="6186" min="6186" style="1" width="16.57"/>
    <col collapsed="false" customWidth="true" hidden="false" outlineLevel="0" max="6189" min="6187" style="1" width="13.29"/>
    <col collapsed="false" customWidth="true" hidden="false" outlineLevel="0" max="6190" min="6190" style="1" width="15"/>
    <col collapsed="false" customWidth="true" hidden="false" outlineLevel="0" max="6191" min="6191" style="1" width="16.57"/>
    <col collapsed="false" customWidth="true" hidden="false" outlineLevel="0" max="6192" min="6192" style="1" width="12.15"/>
    <col collapsed="false" customWidth="true" hidden="false" outlineLevel="0" max="6193" min="6193" style="1" width="9.29"/>
    <col collapsed="false" customWidth="true" hidden="false" outlineLevel="0" max="6194" min="6194" style="1" width="10"/>
    <col collapsed="false" customWidth="false" hidden="false" outlineLevel="0" max="6423" min="6195" style="1" width="9.13"/>
    <col collapsed="false" customWidth="true" hidden="false" outlineLevel="0" max="6424" min="6424" style="1" width="7.16"/>
    <col collapsed="false" customWidth="true" hidden="false" outlineLevel="0" max="6425" min="6425" style="1" width="13.57"/>
    <col collapsed="false" customWidth="true" hidden="false" outlineLevel="0" max="6426" min="6426" style="1" width="15.71"/>
    <col collapsed="false" customWidth="true" hidden="false" outlineLevel="0" max="6427" min="6427" style="1" width="13.02"/>
    <col collapsed="false" customWidth="true" hidden="false" outlineLevel="0" max="6428" min="6428" style="1" width="14.15"/>
    <col collapsed="false" customWidth="true" hidden="false" outlineLevel="0" max="6429" min="6429" style="1" width="49.42"/>
    <col collapsed="false" customWidth="true" hidden="false" outlineLevel="0" max="6430" min="6430" style="1" width="23.01"/>
    <col collapsed="false" customWidth="true" hidden="false" outlineLevel="0" max="6431" min="6431" style="1" width="11.99"/>
    <col collapsed="false" customWidth="true" hidden="false" outlineLevel="0" max="6432" min="6432" style="1" width="10.71"/>
    <col collapsed="false" customWidth="true" hidden="false" outlineLevel="0" max="6433" min="6433" style="1" width="16.29"/>
    <col collapsed="false" customWidth="true" hidden="false" outlineLevel="0" max="6434" min="6434" style="1" width="13.86"/>
    <col collapsed="false" customWidth="true" hidden="false" outlineLevel="0" max="6435" min="6435" style="1" width="14.86"/>
    <col collapsed="false" customWidth="true" hidden="false" outlineLevel="0" max="6436" min="6436" style="1" width="15.88"/>
    <col collapsed="false" customWidth="true" hidden="false" outlineLevel="0" max="6437" min="6437" style="1" width="11.99"/>
    <col collapsed="false" customWidth="true" hidden="false" outlineLevel="0" max="6438" min="6438" style="1" width="13.15"/>
    <col collapsed="false" customWidth="true" hidden="false" outlineLevel="0" max="6439" min="6439" style="1" width="19"/>
    <col collapsed="false" customWidth="true" hidden="false" outlineLevel="0" max="6440" min="6440" style="1" width="10.71"/>
    <col collapsed="false" customWidth="true" hidden="false" outlineLevel="0" max="6441" min="6441" style="1" width="17.29"/>
    <col collapsed="false" customWidth="true" hidden="false" outlineLevel="0" max="6442" min="6442" style="1" width="16.57"/>
    <col collapsed="false" customWidth="true" hidden="false" outlineLevel="0" max="6445" min="6443" style="1" width="13.29"/>
    <col collapsed="false" customWidth="true" hidden="false" outlineLevel="0" max="6446" min="6446" style="1" width="15"/>
    <col collapsed="false" customWidth="true" hidden="false" outlineLevel="0" max="6447" min="6447" style="1" width="16.57"/>
    <col collapsed="false" customWidth="true" hidden="false" outlineLevel="0" max="6448" min="6448" style="1" width="12.15"/>
    <col collapsed="false" customWidth="true" hidden="false" outlineLevel="0" max="6449" min="6449" style="1" width="9.29"/>
    <col collapsed="false" customWidth="true" hidden="false" outlineLevel="0" max="6450" min="6450" style="1" width="10"/>
    <col collapsed="false" customWidth="false" hidden="false" outlineLevel="0" max="6679" min="6451" style="1" width="9.13"/>
    <col collapsed="false" customWidth="true" hidden="false" outlineLevel="0" max="6680" min="6680" style="1" width="7.16"/>
    <col collapsed="false" customWidth="true" hidden="false" outlineLevel="0" max="6681" min="6681" style="1" width="13.57"/>
    <col collapsed="false" customWidth="true" hidden="false" outlineLevel="0" max="6682" min="6682" style="1" width="15.71"/>
    <col collapsed="false" customWidth="true" hidden="false" outlineLevel="0" max="6683" min="6683" style="1" width="13.02"/>
    <col collapsed="false" customWidth="true" hidden="false" outlineLevel="0" max="6684" min="6684" style="1" width="14.15"/>
    <col collapsed="false" customWidth="true" hidden="false" outlineLevel="0" max="6685" min="6685" style="1" width="49.42"/>
    <col collapsed="false" customWidth="true" hidden="false" outlineLevel="0" max="6686" min="6686" style="1" width="23.01"/>
    <col collapsed="false" customWidth="true" hidden="false" outlineLevel="0" max="6687" min="6687" style="1" width="11.99"/>
    <col collapsed="false" customWidth="true" hidden="false" outlineLevel="0" max="6688" min="6688" style="1" width="10.71"/>
    <col collapsed="false" customWidth="true" hidden="false" outlineLevel="0" max="6689" min="6689" style="1" width="16.29"/>
    <col collapsed="false" customWidth="true" hidden="false" outlineLevel="0" max="6690" min="6690" style="1" width="13.86"/>
    <col collapsed="false" customWidth="true" hidden="false" outlineLevel="0" max="6691" min="6691" style="1" width="14.86"/>
    <col collapsed="false" customWidth="true" hidden="false" outlineLevel="0" max="6692" min="6692" style="1" width="15.88"/>
    <col collapsed="false" customWidth="true" hidden="false" outlineLevel="0" max="6693" min="6693" style="1" width="11.99"/>
    <col collapsed="false" customWidth="true" hidden="false" outlineLevel="0" max="6694" min="6694" style="1" width="13.15"/>
    <col collapsed="false" customWidth="true" hidden="false" outlineLevel="0" max="6695" min="6695" style="1" width="19"/>
    <col collapsed="false" customWidth="true" hidden="false" outlineLevel="0" max="6696" min="6696" style="1" width="10.71"/>
    <col collapsed="false" customWidth="true" hidden="false" outlineLevel="0" max="6697" min="6697" style="1" width="17.29"/>
    <col collapsed="false" customWidth="true" hidden="false" outlineLevel="0" max="6698" min="6698" style="1" width="16.57"/>
    <col collapsed="false" customWidth="true" hidden="false" outlineLevel="0" max="6701" min="6699" style="1" width="13.29"/>
    <col collapsed="false" customWidth="true" hidden="false" outlineLevel="0" max="6702" min="6702" style="1" width="15"/>
    <col collapsed="false" customWidth="true" hidden="false" outlineLevel="0" max="6703" min="6703" style="1" width="16.57"/>
    <col collapsed="false" customWidth="true" hidden="false" outlineLevel="0" max="6704" min="6704" style="1" width="12.15"/>
    <col collapsed="false" customWidth="true" hidden="false" outlineLevel="0" max="6705" min="6705" style="1" width="9.29"/>
    <col collapsed="false" customWidth="true" hidden="false" outlineLevel="0" max="6706" min="6706" style="1" width="10"/>
    <col collapsed="false" customWidth="false" hidden="false" outlineLevel="0" max="6935" min="6707" style="1" width="9.13"/>
    <col collapsed="false" customWidth="true" hidden="false" outlineLevel="0" max="6936" min="6936" style="1" width="7.16"/>
    <col collapsed="false" customWidth="true" hidden="false" outlineLevel="0" max="6937" min="6937" style="1" width="13.57"/>
    <col collapsed="false" customWidth="true" hidden="false" outlineLevel="0" max="6938" min="6938" style="1" width="15.71"/>
    <col collapsed="false" customWidth="true" hidden="false" outlineLevel="0" max="6939" min="6939" style="1" width="13.02"/>
    <col collapsed="false" customWidth="true" hidden="false" outlineLevel="0" max="6940" min="6940" style="1" width="14.15"/>
    <col collapsed="false" customWidth="true" hidden="false" outlineLevel="0" max="6941" min="6941" style="1" width="49.42"/>
    <col collapsed="false" customWidth="true" hidden="false" outlineLevel="0" max="6942" min="6942" style="1" width="23.01"/>
    <col collapsed="false" customWidth="true" hidden="false" outlineLevel="0" max="6943" min="6943" style="1" width="11.99"/>
    <col collapsed="false" customWidth="true" hidden="false" outlineLevel="0" max="6944" min="6944" style="1" width="10.71"/>
    <col collapsed="false" customWidth="true" hidden="false" outlineLevel="0" max="6945" min="6945" style="1" width="16.29"/>
    <col collapsed="false" customWidth="true" hidden="false" outlineLevel="0" max="6946" min="6946" style="1" width="13.86"/>
    <col collapsed="false" customWidth="true" hidden="false" outlineLevel="0" max="6947" min="6947" style="1" width="14.86"/>
    <col collapsed="false" customWidth="true" hidden="false" outlineLevel="0" max="6948" min="6948" style="1" width="15.88"/>
    <col collapsed="false" customWidth="true" hidden="false" outlineLevel="0" max="6949" min="6949" style="1" width="11.99"/>
    <col collapsed="false" customWidth="true" hidden="false" outlineLevel="0" max="6950" min="6950" style="1" width="13.15"/>
    <col collapsed="false" customWidth="true" hidden="false" outlineLevel="0" max="6951" min="6951" style="1" width="19"/>
    <col collapsed="false" customWidth="true" hidden="false" outlineLevel="0" max="6952" min="6952" style="1" width="10.71"/>
    <col collapsed="false" customWidth="true" hidden="false" outlineLevel="0" max="6953" min="6953" style="1" width="17.29"/>
    <col collapsed="false" customWidth="true" hidden="false" outlineLevel="0" max="6954" min="6954" style="1" width="16.57"/>
    <col collapsed="false" customWidth="true" hidden="false" outlineLevel="0" max="6957" min="6955" style="1" width="13.29"/>
    <col collapsed="false" customWidth="true" hidden="false" outlineLevel="0" max="6958" min="6958" style="1" width="15"/>
    <col collapsed="false" customWidth="true" hidden="false" outlineLevel="0" max="6959" min="6959" style="1" width="16.57"/>
    <col collapsed="false" customWidth="true" hidden="false" outlineLevel="0" max="6960" min="6960" style="1" width="12.15"/>
    <col collapsed="false" customWidth="true" hidden="false" outlineLevel="0" max="6961" min="6961" style="1" width="9.29"/>
    <col collapsed="false" customWidth="true" hidden="false" outlineLevel="0" max="6962" min="6962" style="1" width="10"/>
    <col collapsed="false" customWidth="false" hidden="false" outlineLevel="0" max="7191" min="6963" style="1" width="9.13"/>
    <col collapsed="false" customWidth="true" hidden="false" outlineLevel="0" max="7192" min="7192" style="1" width="7.16"/>
    <col collapsed="false" customWidth="true" hidden="false" outlineLevel="0" max="7193" min="7193" style="1" width="13.57"/>
    <col collapsed="false" customWidth="true" hidden="false" outlineLevel="0" max="7194" min="7194" style="1" width="15.71"/>
    <col collapsed="false" customWidth="true" hidden="false" outlineLevel="0" max="7195" min="7195" style="1" width="13.02"/>
    <col collapsed="false" customWidth="true" hidden="false" outlineLevel="0" max="7196" min="7196" style="1" width="14.15"/>
    <col collapsed="false" customWidth="true" hidden="false" outlineLevel="0" max="7197" min="7197" style="1" width="49.42"/>
    <col collapsed="false" customWidth="true" hidden="false" outlineLevel="0" max="7198" min="7198" style="1" width="23.01"/>
    <col collapsed="false" customWidth="true" hidden="false" outlineLevel="0" max="7199" min="7199" style="1" width="11.99"/>
    <col collapsed="false" customWidth="true" hidden="false" outlineLevel="0" max="7200" min="7200" style="1" width="10.71"/>
    <col collapsed="false" customWidth="true" hidden="false" outlineLevel="0" max="7201" min="7201" style="1" width="16.29"/>
    <col collapsed="false" customWidth="true" hidden="false" outlineLevel="0" max="7202" min="7202" style="1" width="13.86"/>
    <col collapsed="false" customWidth="true" hidden="false" outlineLevel="0" max="7203" min="7203" style="1" width="14.86"/>
    <col collapsed="false" customWidth="true" hidden="false" outlineLevel="0" max="7204" min="7204" style="1" width="15.88"/>
    <col collapsed="false" customWidth="true" hidden="false" outlineLevel="0" max="7205" min="7205" style="1" width="11.99"/>
    <col collapsed="false" customWidth="true" hidden="false" outlineLevel="0" max="7206" min="7206" style="1" width="13.15"/>
    <col collapsed="false" customWidth="true" hidden="false" outlineLevel="0" max="7207" min="7207" style="1" width="19"/>
    <col collapsed="false" customWidth="true" hidden="false" outlineLevel="0" max="7208" min="7208" style="1" width="10.71"/>
    <col collapsed="false" customWidth="true" hidden="false" outlineLevel="0" max="7209" min="7209" style="1" width="17.29"/>
    <col collapsed="false" customWidth="true" hidden="false" outlineLevel="0" max="7210" min="7210" style="1" width="16.57"/>
    <col collapsed="false" customWidth="true" hidden="false" outlineLevel="0" max="7213" min="7211" style="1" width="13.29"/>
    <col collapsed="false" customWidth="true" hidden="false" outlineLevel="0" max="7214" min="7214" style="1" width="15"/>
    <col collapsed="false" customWidth="true" hidden="false" outlineLevel="0" max="7215" min="7215" style="1" width="16.57"/>
    <col collapsed="false" customWidth="true" hidden="false" outlineLevel="0" max="7216" min="7216" style="1" width="12.15"/>
    <col collapsed="false" customWidth="true" hidden="false" outlineLevel="0" max="7217" min="7217" style="1" width="9.29"/>
    <col collapsed="false" customWidth="true" hidden="false" outlineLevel="0" max="7218" min="7218" style="1" width="10"/>
    <col collapsed="false" customWidth="false" hidden="false" outlineLevel="0" max="7447" min="7219" style="1" width="9.13"/>
    <col collapsed="false" customWidth="true" hidden="false" outlineLevel="0" max="7448" min="7448" style="1" width="7.16"/>
    <col collapsed="false" customWidth="true" hidden="false" outlineLevel="0" max="7449" min="7449" style="1" width="13.57"/>
    <col collapsed="false" customWidth="true" hidden="false" outlineLevel="0" max="7450" min="7450" style="1" width="15.71"/>
    <col collapsed="false" customWidth="true" hidden="false" outlineLevel="0" max="7451" min="7451" style="1" width="13.02"/>
    <col collapsed="false" customWidth="true" hidden="false" outlineLevel="0" max="7452" min="7452" style="1" width="14.15"/>
    <col collapsed="false" customWidth="true" hidden="false" outlineLevel="0" max="7453" min="7453" style="1" width="49.42"/>
    <col collapsed="false" customWidth="true" hidden="false" outlineLevel="0" max="7454" min="7454" style="1" width="23.01"/>
    <col collapsed="false" customWidth="true" hidden="false" outlineLevel="0" max="7455" min="7455" style="1" width="11.99"/>
    <col collapsed="false" customWidth="true" hidden="false" outlineLevel="0" max="7456" min="7456" style="1" width="10.71"/>
    <col collapsed="false" customWidth="true" hidden="false" outlineLevel="0" max="7457" min="7457" style="1" width="16.29"/>
    <col collapsed="false" customWidth="true" hidden="false" outlineLevel="0" max="7458" min="7458" style="1" width="13.86"/>
    <col collapsed="false" customWidth="true" hidden="false" outlineLevel="0" max="7459" min="7459" style="1" width="14.86"/>
    <col collapsed="false" customWidth="true" hidden="false" outlineLevel="0" max="7460" min="7460" style="1" width="15.88"/>
    <col collapsed="false" customWidth="true" hidden="false" outlineLevel="0" max="7461" min="7461" style="1" width="11.99"/>
    <col collapsed="false" customWidth="true" hidden="false" outlineLevel="0" max="7462" min="7462" style="1" width="13.15"/>
    <col collapsed="false" customWidth="true" hidden="false" outlineLevel="0" max="7463" min="7463" style="1" width="19"/>
    <col collapsed="false" customWidth="true" hidden="false" outlineLevel="0" max="7464" min="7464" style="1" width="10.71"/>
    <col collapsed="false" customWidth="true" hidden="false" outlineLevel="0" max="7465" min="7465" style="1" width="17.29"/>
    <col collapsed="false" customWidth="true" hidden="false" outlineLevel="0" max="7466" min="7466" style="1" width="16.57"/>
    <col collapsed="false" customWidth="true" hidden="false" outlineLevel="0" max="7469" min="7467" style="1" width="13.29"/>
    <col collapsed="false" customWidth="true" hidden="false" outlineLevel="0" max="7470" min="7470" style="1" width="15"/>
    <col collapsed="false" customWidth="true" hidden="false" outlineLevel="0" max="7471" min="7471" style="1" width="16.57"/>
    <col collapsed="false" customWidth="true" hidden="false" outlineLevel="0" max="7472" min="7472" style="1" width="12.15"/>
    <col collapsed="false" customWidth="true" hidden="false" outlineLevel="0" max="7473" min="7473" style="1" width="9.29"/>
    <col collapsed="false" customWidth="true" hidden="false" outlineLevel="0" max="7474" min="7474" style="1" width="10"/>
    <col collapsed="false" customWidth="false" hidden="false" outlineLevel="0" max="7703" min="7475" style="1" width="9.13"/>
    <col collapsed="false" customWidth="true" hidden="false" outlineLevel="0" max="7704" min="7704" style="1" width="7.16"/>
    <col collapsed="false" customWidth="true" hidden="false" outlineLevel="0" max="7705" min="7705" style="1" width="13.57"/>
    <col collapsed="false" customWidth="true" hidden="false" outlineLevel="0" max="7706" min="7706" style="1" width="15.71"/>
    <col collapsed="false" customWidth="true" hidden="false" outlineLevel="0" max="7707" min="7707" style="1" width="13.02"/>
    <col collapsed="false" customWidth="true" hidden="false" outlineLevel="0" max="7708" min="7708" style="1" width="14.15"/>
    <col collapsed="false" customWidth="true" hidden="false" outlineLevel="0" max="7709" min="7709" style="1" width="49.42"/>
    <col collapsed="false" customWidth="true" hidden="false" outlineLevel="0" max="7710" min="7710" style="1" width="23.01"/>
    <col collapsed="false" customWidth="true" hidden="false" outlineLevel="0" max="7711" min="7711" style="1" width="11.99"/>
    <col collapsed="false" customWidth="true" hidden="false" outlineLevel="0" max="7712" min="7712" style="1" width="10.71"/>
    <col collapsed="false" customWidth="true" hidden="false" outlineLevel="0" max="7713" min="7713" style="1" width="16.29"/>
    <col collapsed="false" customWidth="true" hidden="false" outlineLevel="0" max="7714" min="7714" style="1" width="13.86"/>
    <col collapsed="false" customWidth="true" hidden="false" outlineLevel="0" max="7715" min="7715" style="1" width="14.86"/>
    <col collapsed="false" customWidth="true" hidden="false" outlineLevel="0" max="7716" min="7716" style="1" width="15.88"/>
    <col collapsed="false" customWidth="true" hidden="false" outlineLevel="0" max="7717" min="7717" style="1" width="11.99"/>
    <col collapsed="false" customWidth="true" hidden="false" outlineLevel="0" max="7718" min="7718" style="1" width="13.15"/>
    <col collapsed="false" customWidth="true" hidden="false" outlineLevel="0" max="7719" min="7719" style="1" width="19"/>
    <col collapsed="false" customWidth="true" hidden="false" outlineLevel="0" max="7720" min="7720" style="1" width="10.71"/>
    <col collapsed="false" customWidth="true" hidden="false" outlineLevel="0" max="7721" min="7721" style="1" width="17.29"/>
    <col collapsed="false" customWidth="true" hidden="false" outlineLevel="0" max="7722" min="7722" style="1" width="16.57"/>
    <col collapsed="false" customWidth="true" hidden="false" outlineLevel="0" max="7725" min="7723" style="1" width="13.29"/>
    <col collapsed="false" customWidth="true" hidden="false" outlineLevel="0" max="7726" min="7726" style="1" width="15"/>
    <col collapsed="false" customWidth="true" hidden="false" outlineLevel="0" max="7727" min="7727" style="1" width="16.57"/>
    <col collapsed="false" customWidth="true" hidden="false" outlineLevel="0" max="7728" min="7728" style="1" width="12.15"/>
    <col collapsed="false" customWidth="true" hidden="false" outlineLevel="0" max="7729" min="7729" style="1" width="9.29"/>
    <col collapsed="false" customWidth="true" hidden="false" outlineLevel="0" max="7730" min="7730" style="1" width="10"/>
    <col collapsed="false" customWidth="false" hidden="false" outlineLevel="0" max="7959" min="7731" style="1" width="9.13"/>
    <col collapsed="false" customWidth="true" hidden="false" outlineLevel="0" max="7960" min="7960" style="1" width="7.16"/>
    <col collapsed="false" customWidth="true" hidden="false" outlineLevel="0" max="7961" min="7961" style="1" width="13.57"/>
    <col collapsed="false" customWidth="true" hidden="false" outlineLevel="0" max="7962" min="7962" style="1" width="15.71"/>
    <col collapsed="false" customWidth="true" hidden="false" outlineLevel="0" max="7963" min="7963" style="1" width="13.02"/>
    <col collapsed="false" customWidth="true" hidden="false" outlineLevel="0" max="7964" min="7964" style="1" width="14.15"/>
    <col collapsed="false" customWidth="true" hidden="false" outlineLevel="0" max="7965" min="7965" style="1" width="49.42"/>
    <col collapsed="false" customWidth="true" hidden="false" outlineLevel="0" max="7966" min="7966" style="1" width="23.01"/>
    <col collapsed="false" customWidth="true" hidden="false" outlineLevel="0" max="7967" min="7967" style="1" width="11.99"/>
    <col collapsed="false" customWidth="true" hidden="false" outlineLevel="0" max="7968" min="7968" style="1" width="10.71"/>
    <col collapsed="false" customWidth="true" hidden="false" outlineLevel="0" max="7969" min="7969" style="1" width="16.29"/>
    <col collapsed="false" customWidth="true" hidden="false" outlineLevel="0" max="7970" min="7970" style="1" width="13.86"/>
    <col collapsed="false" customWidth="true" hidden="false" outlineLevel="0" max="7971" min="7971" style="1" width="14.86"/>
    <col collapsed="false" customWidth="true" hidden="false" outlineLevel="0" max="7972" min="7972" style="1" width="15.88"/>
    <col collapsed="false" customWidth="true" hidden="false" outlineLevel="0" max="7973" min="7973" style="1" width="11.99"/>
    <col collapsed="false" customWidth="true" hidden="false" outlineLevel="0" max="7974" min="7974" style="1" width="13.15"/>
    <col collapsed="false" customWidth="true" hidden="false" outlineLevel="0" max="7975" min="7975" style="1" width="19"/>
    <col collapsed="false" customWidth="true" hidden="false" outlineLevel="0" max="7976" min="7976" style="1" width="10.71"/>
    <col collapsed="false" customWidth="true" hidden="false" outlineLevel="0" max="7977" min="7977" style="1" width="17.29"/>
    <col collapsed="false" customWidth="true" hidden="false" outlineLevel="0" max="7978" min="7978" style="1" width="16.57"/>
    <col collapsed="false" customWidth="true" hidden="false" outlineLevel="0" max="7981" min="7979" style="1" width="13.29"/>
    <col collapsed="false" customWidth="true" hidden="false" outlineLevel="0" max="7982" min="7982" style="1" width="15"/>
    <col collapsed="false" customWidth="true" hidden="false" outlineLevel="0" max="7983" min="7983" style="1" width="16.57"/>
    <col collapsed="false" customWidth="true" hidden="false" outlineLevel="0" max="7984" min="7984" style="1" width="12.15"/>
    <col collapsed="false" customWidth="true" hidden="false" outlineLevel="0" max="7985" min="7985" style="1" width="9.29"/>
    <col collapsed="false" customWidth="true" hidden="false" outlineLevel="0" max="7986" min="7986" style="1" width="10"/>
    <col collapsed="false" customWidth="false" hidden="false" outlineLevel="0" max="8215" min="7987" style="1" width="9.13"/>
    <col collapsed="false" customWidth="true" hidden="false" outlineLevel="0" max="8216" min="8216" style="1" width="7.16"/>
    <col collapsed="false" customWidth="true" hidden="false" outlineLevel="0" max="8217" min="8217" style="1" width="13.57"/>
    <col collapsed="false" customWidth="true" hidden="false" outlineLevel="0" max="8218" min="8218" style="1" width="15.71"/>
    <col collapsed="false" customWidth="true" hidden="false" outlineLevel="0" max="8219" min="8219" style="1" width="13.02"/>
    <col collapsed="false" customWidth="true" hidden="false" outlineLevel="0" max="8220" min="8220" style="1" width="14.15"/>
    <col collapsed="false" customWidth="true" hidden="false" outlineLevel="0" max="8221" min="8221" style="1" width="49.42"/>
    <col collapsed="false" customWidth="true" hidden="false" outlineLevel="0" max="8222" min="8222" style="1" width="23.01"/>
    <col collapsed="false" customWidth="true" hidden="false" outlineLevel="0" max="8223" min="8223" style="1" width="11.99"/>
    <col collapsed="false" customWidth="true" hidden="false" outlineLevel="0" max="8224" min="8224" style="1" width="10.71"/>
    <col collapsed="false" customWidth="true" hidden="false" outlineLevel="0" max="8225" min="8225" style="1" width="16.29"/>
    <col collapsed="false" customWidth="true" hidden="false" outlineLevel="0" max="8226" min="8226" style="1" width="13.86"/>
    <col collapsed="false" customWidth="true" hidden="false" outlineLevel="0" max="8227" min="8227" style="1" width="14.86"/>
    <col collapsed="false" customWidth="true" hidden="false" outlineLevel="0" max="8228" min="8228" style="1" width="15.88"/>
    <col collapsed="false" customWidth="true" hidden="false" outlineLevel="0" max="8229" min="8229" style="1" width="11.99"/>
    <col collapsed="false" customWidth="true" hidden="false" outlineLevel="0" max="8230" min="8230" style="1" width="13.15"/>
    <col collapsed="false" customWidth="true" hidden="false" outlineLevel="0" max="8231" min="8231" style="1" width="19"/>
    <col collapsed="false" customWidth="true" hidden="false" outlineLevel="0" max="8232" min="8232" style="1" width="10.71"/>
    <col collapsed="false" customWidth="true" hidden="false" outlineLevel="0" max="8233" min="8233" style="1" width="17.29"/>
    <col collapsed="false" customWidth="true" hidden="false" outlineLevel="0" max="8234" min="8234" style="1" width="16.57"/>
    <col collapsed="false" customWidth="true" hidden="false" outlineLevel="0" max="8237" min="8235" style="1" width="13.29"/>
    <col collapsed="false" customWidth="true" hidden="false" outlineLevel="0" max="8238" min="8238" style="1" width="15"/>
    <col collapsed="false" customWidth="true" hidden="false" outlineLevel="0" max="8239" min="8239" style="1" width="16.57"/>
    <col collapsed="false" customWidth="true" hidden="false" outlineLevel="0" max="8240" min="8240" style="1" width="12.15"/>
    <col collapsed="false" customWidth="true" hidden="false" outlineLevel="0" max="8241" min="8241" style="1" width="9.29"/>
    <col collapsed="false" customWidth="true" hidden="false" outlineLevel="0" max="8242" min="8242" style="1" width="10"/>
    <col collapsed="false" customWidth="false" hidden="false" outlineLevel="0" max="8471" min="8243" style="1" width="9.13"/>
    <col collapsed="false" customWidth="true" hidden="false" outlineLevel="0" max="8472" min="8472" style="1" width="7.16"/>
    <col collapsed="false" customWidth="true" hidden="false" outlineLevel="0" max="8473" min="8473" style="1" width="13.57"/>
    <col collapsed="false" customWidth="true" hidden="false" outlineLevel="0" max="8474" min="8474" style="1" width="15.71"/>
    <col collapsed="false" customWidth="true" hidden="false" outlineLevel="0" max="8475" min="8475" style="1" width="13.02"/>
    <col collapsed="false" customWidth="true" hidden="false" outlineLevel="0" max="8476" min="8476" style="1" width="14.15"/>
    <col collapsed="false" customWidth="true" hidden="false" outlineLevel="0" max="8477" min="8477" style="1" width="49.42"/>
    <col collapsed="false" customWidth="true" hidden="false" outlineLevel="0" max="8478" min="8478" style="1" width="23.01"/>
    <col collapsed="false" customWidth="true" hidden="false" outlineLevel="0" max="8479" min="8479" style="1" width="11.99"/>
    <col collapsed="false" customWidth="true" hidden="false" outlineLevel="0" max="8480" min="8480" style="1" width="10.71"/>
    <col collapsed="false" customWidth="true" hidden="false" outlineLevel="0" max="8481" min="8481" style="1" width="16.29"/>
    <col collapsed="false" customWidth="true" hidden="false" outlineLevel="0" max="8482" min="8482" style="1" width="13.86"/>
    <col collapsed="false" customWidth="true" hidden="false" outlineLevel="0" max="8483" min="8483" style="1" width="14.86"/>
    <col collapsed="false" customWidth="true" hidden="false" outlineLevel="0" max="8484" min="8484" style="1" width="15.88"/>
    <col collapsed="false" customWidth="true" hidden="false" outlineLevel="0" max="8485" min="8485" style="1" width="11.99"/>
    <col collapsed="false" customWidth="true" hidden="false" outlineLevel="0" max="8486" min="8486" style="1" width="13.15"/>
    <col collapsed="false" customWidth="true" hidden="false" outlineLevel="0" max="8487" min="8487" style="1" width="19"/>
    <col collapsed="false" customWidth="true" hidden="false" outlineLevel="0" max="8488" min="8488" style="1" width="10.71"/>
    <col collapsed="false" customWidth="true" hidden="false" outlineLevel="0" max="8489" min="8489" style="1" width="17.29"/>
    <col collapsed="false" customWidth="true" hidden="false" outlineLevel="0" max="8490" min="8490" style="1" width="16.57"/>
    <col collapsed="false" customWidth="true" hidden="false" outlineLevel="0" max="8493" min="8491" style="1" width="13.29"/>
    <col collapsed="false" customWidth="true" hidden="false" outlineLevel="0" max="8494" min="8494" style="1" width="15"/>
    <col collapsed="false" customWidth="true" hidden="false" outlineLevel="0" max="8495" min="8495" style="1" width="16.57"/>
    <col collapsed="false" customWidth="true" hidden="false" outlineLevel="0" max="8496" min="8496" style="1" width="12.15"/>
    <col collapsed="false" customWidth="true" hidden="false" outlineLevel="0" max="8497" min="8497" style="1" width="9.29"/>
    <col collapsed="false" customWidth="true" hidden="false" outlineLevel="0" max="8498" min="8498" style="1" width="10"/>
    <col collapsed="false" customWidth="false" hidden="false" outlineLevel="0" max="8727" min="8499" style="1" width="9.13"/>
    <col collapsed="false" customWidth="true" hidden="false" outlineLevel="0" max="8728" min="8728" style="1" width="7.16"/>
    <col collapsed="false" customWidth="true" hidden="false" outlineLevel="0" max="8729" min="8729" style="1" width="13.57"/>
    <col collapsed="false" customWidth="true" hidden="false" outlineLevel="0" max="8730" min="8730" style="1" width="15.71"/>
    <col collapsed="false" customWidth="true" hidden="false" outlineLevel="0" max="8731" min="8731" style="1" width="13.02"/>
    <col collapsed="false" customWidth="true" hidden="false" outlineLevel="0" max="8732" min="8732" style="1" width="14.15"/>
    <col collapsed="false" customWidth="true" hidden="false" outlineLevel="0" max="8733" min="8733" style="1" width="49.42"/>
    <col collapsed="false" customWidth="true" hidden="false" outlineLevel="0" max="8734" min="8734" style="1" width="23.01"/>
    <col collapsed="false" customWidth="true" hidden="false" outlineLevel="0" max="8735" min="8735" style="1" width="11.99"/>
    <col collapsed="false" customWidth="true" hidden="false" outlineLevel="0" max="8736" min="8736" style="1" width="10.71"/>
    <col collapsed="false" customWidth="true" hidden="false" outlineLevel="0" max="8737" min="8737" style="1" width="16.29"/>
    <col collapsed="false" customWidth="true" hidden="false" outlineLevel="0" max="8738" min="8738" style="1" width="13.86"/>
    <col collapsed="false" customWidth="true" hidden="false" outlineLevel="0" max="8739" min="8739" style="1" width="14.86"/>
    <col collapsed="false" customWidth="true" hidden="false" outlineLevel="0" max="8740" min="8740" style="1" width="15.88"/>
    <col collapsed="false" customWidth="true" hidden="false" outlineLevel="0" max="8741" min="8741" style="1" width="11.99"/>
    <col collapsed="false" customWidth="true" hidden="false" outlineLevel="0" max="8742" min="8742" style="1" width="13.15"/>
    <col collapsed="false" customWidth="true" hidden="false" outlineLevel="0" max="8743" min="8743" style="1" width="19"/>
    <col collapsed="false" customWidth="true" hidden="false" outlineLevel="0" max="8744" min="8744" style="1" width="10.71"/>
    <col collapsed="false" customWidth="true" hidden="false" outlineLevel="0" max="8745" min="8745" style="1" width="17.29"/>
    <col collapsed="false" customWidth="true" hidden="false" outlineLevel="0" max="8746" min="8746" style="1" width="16.57"/>
    <col collapsed="false" customWidth="true" hidden="false" outlineLevel="0" max="8749" min="8747" style="1" width="13.29"/>
    <col collapsed="false" customWidth="true" hidden="false" outlineLevel="0" max="8750" min="8750" style="1" width="15"/>
    <col collapsed="false" customWidth="true" hidden="false" outlineLevel="0" max="8751" min="8751" style="1" width="16.57"/>
    <col collapsed="false" customWidth="true" hidden="false" outlineLevel="0" max="8752" min="8752" style="1" width="12.15"/>
    <col collapsed="false" customWidth="true" hidden="false" outlineLevel="0" max="8753" min="8753" style="1" width="9.29"/>
    <col collapsed="false" customWidth="true" hidden="false" outlineLevel="0" max="8754" min="8754" style="1" width="10"/>
    <col collapsed="false" customWidth="false" hidden="false" outlineLevel="0" max="8983" min="8755" style="1" width="9.13"/>
    <col collapsed="false" customWidth="true" hidden="false" outlineLevel="0" max="8984" min="8984" style="1" width="7.16"/>
    <col collapsed="false" customWidth="true" hidden="false" outlineLevel="0" max="8985" min="8985" style="1" width="13.57"/>
    <col collapsed="false" customWidth="true" hidden="false" outlineLevel="0" max="8986" min="8986" style="1" width="15.71"/>
    <col collapsed="false" customWidth="true" hidden="false" outlineLevel="0" max="8987" min="8987" style="1" width="13.02"/>
    <col collapsed="false" customWidth="true" hidden="false" outlineLevel="0" max="8988" min="8988" style="1" width="14.15"/>
    <col collapsed="false" customWidth="true" hidden="false" outlineLevel="0" max="8989" min="8989" style="1" width="49.42"/>
    <col collapsed="false" customWidth="true" hidden="false" outlineLevel="0" max="8990" min="8990" style="1" width="23.01"/>
    <col collapsed="false" customWidth="true" hidden="false" outlineLevel="0" max="8991" min="8991" style="1" width="11.99"/>
    <col collapsed="false" customWidth="true" hidden="false" outlineLevel="0" max="8992" min="8992" style="1" width="10.71"/>
    <col collapsed="false" customWidth="true" hidden="false" outlineLevel="0" max="8993" min="8993" style="1" width="16.29"/>
    <col collapsed="false" customWidth="true" hidden="false" outlineLevel="0" max="8994" min="8994" style="1" width="13.86"/>
    <col collapsed="false" customWidth="true" hidden="false" outlineLevel="0" max="8995" min="8995" style="1" width="14.86"/>
    <col collapsed="false" customWidth="true" hidden="false" outlineLevel="0" max="8996" min="8996" style="1" width="15.88"/>
    <col collapsed="false" customWidth="true" hidden="false" outlineLevel="0" max="8997" min="8997" style="1" width="11.99"/>
    <col collapsed="false" customWidth="true" hidden="false" outlineLevel="0" max="8998" min="8998" style="1" width="13.15"/>
    <col collapsed="false" customWidth="true" hidden="false" outlineLevel="0" max="8999" min="8999" style="1" width="19"/>
    <col collapsed="false" customWidth="true" hidden="false" outlineLevel="0" max="9000" min="9000" style="1" width="10.71"/>
    <col collapsed="false" customWidth="true" hidden="false" outlineLevel="0" max="9001" min="9001" style="1" width="17.29"/>
    <col collapsed="false" customWidth="true" hidden="false" outlineLevel="0" max="9002" min="9002" style="1" width="16.57"/>
    <col collapsed="false" customWidth="true" hidden="false" outlineLevel="0" max="9005" min="9003" style="1" width="13.29"/>
    <col collapsed="false" customWidth="true" hidden="false" outlineLevel="0" max="9006" min="9006" style="1" width="15"/>
    <col collapsed="false" customWidth="true" hidden="false" outlineLevel="0" max="9007" min="9007" style="1" width="16.57"/>
    <col collapsed="false" customWidth="true" hidden="false" outlineLevel="0" max="9008" min="9008" style="1" width="12.15"/>
    <col collapsed="false" customWidth="true" hidden="false" outlineLevel="0" max="9009" min="9009" style="1" width="9.29"/>
    <col collapsed="false" customWidth="true" hidden="false" outlineLevel="0" max="9010" min="9010" style="1" width="10"/>
    <col collapsed="false" customWidth="false" hidden="false" outlineLevel="0" max="9239" min="9011" style="1" width="9.13"/>
    <col collapsed="false" customWidth="true" hidden="false" outlineLevel="0" max="9240" min="9240" style="1" width="7.16"/>
    <col collapsed="false" customWidth="true" hidden="false" outlineLevel="0" max="9241" min="9241" style="1" width="13.57"/>
    <col collapsed="false" customWidth="true" hidden="false" outlineLevel="0" max="9242" min="9242" style="1" width="15.71"/>
    <col collapsed="false" customWidth="true" hidden="false" outlineLevel="0" max="9243" min="9243" style="1" width="13.02"/>
    <col collapsed="false" customWidth="true" hidden="false" outlineLevel="0" max="9244" min="9244" style="1" width="14.15"/>
    <col collapsed="false" customWidth="true" hidden="false" outlineLevel="0" max="9245" min="9245" style="1" width="49.42"/>
    <col collapsed="false" customWidth="true" hidden="false" outlineLevel="0" max="9246" min="9246" style="1" width="23.01"/>
    <col collapsed="false" customWidth="true" hidden="false" outlineLevel="0" max="9247" min="9247" style="1" width="11.99"/>
    <col collapsed="false" customWidth="true" hidden="false" outlineLevel="0" max="9248" min="9248" style="1" width="10.71"/>
    <col collapsed="false" customWidth="true" hidden="false" outlineLevel="0" max="9249" min="9249" style="1" width="16.29"/>
    <col collapsed="false" customWidth="true" hidden="false" outlineLevel="0" max="9250" min="9250" style="1" width="13.86"/>
    <col collapsed="false" customWidth="true" hidden="false" outlineLevel="0" max="9251" min="9251" style="1" width="14.86"/>
    <col collapsed="false" customWidth="true" hidden="false" outlineLevel="0" max="9252" min="9252" style="1" width="15.88"/>
    <col collapsed="false" customWidth="true" hidden="false" outlineLevel="0" max="9253" min="9253" style="1" width="11.99"/>
    <col collapsed="false" customWidth="true" hidden="false" outlineLevel="0" max="9254" min="9254" style="1" width="13.15"/>
    <col collapsed="false" customWidth="true" hidden="false" outlineLevel="0" max="9255" min="9255" style="1" width="19"/>
    <col collapsed="false" customWidth="true" hidden="false" outlineLevel="0" max="9256" min="9256" style="1" width="10.71"/>
    <col collapsed="false" customWidth="true" hidden="false" outlineLevel="0" max="9257" min="9257" style="1" width="17.29"/>
    <col collapsed="false" customWidth="true" hidden="false" outlineLevel="0" max="9258" min="9258" style="1" width="16.57"/>
    <col collapsed="false" customWidth="true" hidden="false" outlineLevel="0" max="9261" min="9259" style="1" width="13.29"/>
    <col collapsed="false" customWidth="true" hidden="false" outlineLevel="0" max="9262" min="9262" style="1" width="15"/>
    <col collapsed="false" customWidth="true" hidden="false" outlineLevel="0" max="9263" min="9263" style="1" width="16.57"/>
    <col collapsed="false" customWidth="true" hidden="false" outlineLevel="0" max="9264" min="9264" style="1" width="12.15"/>
    <col collapsed="false" customWidth="true" hidden="false" outlineLevel="0" max="9265" min="9265" style="1" width="9.29"/>
    <col collapsed="false" customWidth="true" hidden="false" outlineLevel="0" max="9266" min="9266" style="1" width="10"/>
    <col collapsed="false" customWidth="false" hidden="false" outlineLevel="0" max="9495" min="9267" style="1" width="9.13"/>
    <col collapsed="false" customWidth="true" hidden="false" outlineLevel="0" max="9496" min="9496" style="1" width="7.16"/>
    <col collapsed="false" customWidth="true" hidden="false" outlineLevel="0" max="9497" min="9497" style="1" width="13.57"/>
    <col collapsed="false" customWidth="true" hidden="false" outlineLevel="0" max="9498" min="9498" style="1" width="15.71"/>
    <col collapsed="false" customWidth="true" hidden="false" outlineLevel="0" max="9499" min="9499" style="1" width="13.02"/>
    <col collapsed="false" customWidth="true" hidden="false" outlineLevel="0" max="9500" min="9500" style="1" width="14.15"/>
    <col collapsed="false" customWidth="true" hidden="false" outlineLevel="0" max="9501" min="9501" style="1" width="49.42"/>
    <col collapsed="false" customWidth="true" hidden="false" outlineLevel="0" max="9502" min="9502" style="1" width="23.01"/>
    <col collapsed="false" customWidth="true" hidden="false" outlineLevel="0" max="9503" min="9503" style="1" width="11.99"/>
    <col collapsed="false" customWidth="true" hidden="false" outlineLevel="0" max="9504" min="9504" style="1" width="10.71"/>
    <col collapsed="false" customWidth="true" hidden="false" outlineLevel="0" max="9505" min="9505" style="1" width="16.29"/>
    <col collapsed="false" customWidth="true" hidden="false" outlineLevel="0" max="9506" min="9506" style="1" width="13.86"/>
    <col collapsed="false" customWidth="true" hidden="false" outlineLevel="0" max="9507" min="9507" style="1" width="14.86"/>
    <col collapsed="false" customWidth="true" hidden="false" outlineLevel="0" max="9508" min="9508" style="1" width="15.88"/>
    <col collapsed="false" customWidth="true" hidden="false" outlineLevel="0" max="9509" min="9509" style="1" width="11.99"/>
    <col collapsed="false" customWidth="true" hidden="false" outlineLevel="0" max="9510" min="9510" style="1" width="13.15"/>
    <col collapsed="false" customWidth="true" hidden="false" outlineLevel="0" max="9511" min="9511" style="1" width="19"/>
    <col collapsed="false" customWidth="true" hidden="false" outlineLevel="0" max="9512" min="9512" style="1" width="10.71"/>
    <col collapsed="false" customWidth="true" hidden="false" outlineLevel="0" max="9513" min="9513" style="1" width="17.29"/>
    <col collapsed="false" customWidth="true" hidden="false" outlineLevel="0" max="9514" min="9514" style="1" width="16.57"/>
    <col collapsed="false" customWidth="true" hidden="false" outlineLevel="0" max="9517" min="9515" style="1" width="13.29"/>
    <col collapsed="false" customWidth="true" hidden="false" outlineLevel="0" max="9518" min="9518" style="1" width="15"/>
    <col collapsed="false" customWidth="true" hidden="false" outlineLevel="0" max="9519" min="9519" style="1" width="16.57"/>
    <col collapsed="false" customWidth="true" hidden="false" outlineLevel="0" max="9520" min="9520" style="1" width="12.15"/>
    <col collapsed="false" customWidth="true" hidden="false" outlineLevel="0" max="9521" min="9521" style="1" width="9.29"/>
    <col collapsed="false" customWidth="true" hidden="false" outlineLevel="0" max="9522" min="9522" style="1" width="10"/>
    <col collapsed="false" customWidth="false" hidden="false" outlineLevel="0" max="9751" min="9523" style="1" width="9.13"/>
    <col collapsed="false" customWidth="true" hidden="false" outlineLevel="0" max="9752" min="9752" style="1" width="7.16"/>
    <col collapsed="false" customWidth="true" hidden="false" outlineLevel="0" max="9753" min="9753" style="1" width="13.57"/>
    <col collapsed="false" customWidth="true" hidden="false" outlineLevel="0" max="9754" min="9754" style="1" width="15.71"/>
    <col collapsed="false" customWidth="true" hidden="false" outlineLevel="0" max="9755" min="9755" style="1" width="13.02"/>
    <col collapsed="false" customWidth="true" hidden="false" outlineLevel="0" max="9756" min="9756" style="1" width="14.15"/>
    <col collapsed="false" customWidth="true" hidden="false" outlineLevel="0" max="9757" min="9757" style="1" width="49.42"/>
    <col collapsed="false" customWidth="true" hidden="false" outlineLevel="0" max="9758" min="9758" style="1" width="23.01"/>
    <col collapsed="false" customWidth="true" hidden="false" outlineLevel="0" max="9759" min="9759" style="1" width="11.99"/>
    <col collapsed="false" customWidth="true" hidden="false" outlineLevel="0" max="9760" min="9760" style="1" width="10.71"/>
    <col collapsed="false" customWidth="true" hidden="false" outlineLevel="0" max="9761" min="9761" style="1" width="16.29"/>
    <col collapsed="false" customWidth="true" hidden="false" outlineLevel="0" max="9762" min="9762" style="1" width="13.86"/>
    <col collapsed="false" customWidth="true" hidden="false" outlineLevel="0" max="9763" min="9763" style="1" width="14.86"/>
    <col collapsed="false" customWidth="true" hidden="false" outlineLevel="0" max="9764" min="9764" style="1" width="15.88"/>
    <col collapsed="false" customWidth="true" hidden="false" outlineLevel="0" max="9765" min="9765" style="1" width="11.99"/>
    <col collapsed="false" customWidth="true" hidden="false" outlineLevel="0" max="9766" min="9766" style="1" width="13.15"/>
    <col collapsed="false" customWidth="true" hidden="false" outlineLevel="0" max="9767" min="9767" style="1" width="19"/>
    <col collapsed="false" customWidth="true" hidden="false" outlineLevel="0" max="9768" min="9768" style="1" width="10.71"/>
    <col collapsed="false" customWidth="true" hidden="false" outlineLevel="0" max="9769" min="9769" style="1" width="17.29"/>
    <col collapsed="false" customWidth="true" hidden="false" outlineLevel="0" max="9770" min="9770" style="1" width="16.57"/>
    <col collapsed="false" customWidth="true" hidden="false" outlineLevel="0" max="9773" min="9771" style="1" width="13.29"/>
    <col collapsed="false" customWidth="true" hidden="false" outlineLevel="0" max="9774" min="9774" style="1" width="15"/>
    <col collapsed="false" customWidth="true" hidden="false" outlineLevel="0" max="9775" min="9775" style="1" width="16.57"/>
    <col collapsed="false" customWidth="true" hidden="false" outlineLevel="0" max="9776" min="9776" style="1" width="12.15"/>
    <col collapsed="false" customWidth="true" hidden="false" outlineLevel="0" max="9777" min="9777" style="1" width="9.29"/>
    <col collapsed="false" customWidth="true" hidden="false" outlineLevel="0" max="9778" min="9778" style="1" width="10"/>
    <col collapsed="false" customWidth="false" hidden="false" outlineLevel="0" max="10007" min="9779" style="1" width="9.13"/>
    <col collapsed="false" customWidth="true" hidden="false" outlineLevel="0" max="10008" min="10008" style="1" width="7.16"/>
    <col collapsed="false" customWidth="true" hidden="false" outlineLevel="0" max="10009" min="10009" style="1" width="13.57"/>
    <col collapsed="false" customWidth="true" hidden="false" outlineLevel="0" max="10010" min="10010" style="1" width="15.71"/>
    <col collapsed="false" customWidth="true" hidden="false" outlineLevel="0" max="10011" min="10011" style="1" width="13.02"/>
    <col collapsed="false" customWidth="true" hidden="false" outlineLevel="0" max="10012" min="10012" style="1" width="14.15"/>
    <col collapsed="false" customWidth="true" hidden="false" outlineLevel="0" max="10013" min="10013" style="1" width="49.42"/>
    <col collapsed="false" customWidth="true" hidden="false" outlineLevel="0" max="10014" min="10014" style="1" width="23.01"/>
    <col collapsed="false" customWidth="true" hidden="false" outlineLevel="0" max="10015" min="10015" style="1" width="11.99"/>
    <col collapsed="false" customWidth="true" hidden="false" outlineLevel="0" max="10016" min="10016" style="1" width="10.71"/>
    <col collapsed="false" customWidth="true" hidden="false" outlineLevel="0" max="10017" min="10017" style="1" width="16.29"/>
    <col collapsed="false" customWidth="true" hidden="false" outlineLevel="0" max="10018" min="10018" style="1" width="13.86"/>
    <col collapsed="false" customWidth="true" hidden="false" outlineLevel="0" max="10019" min="10019" style="1" width="14.86"/>
    <col collapsed="false" customWidth="true" hidden="false" outlineLevel="0" max="10020" min="10020" style="1" width="15.88"/>
    <col collapsed="false" customWidth="true" hidden="false" outlineLevel="0" max="10021" min="10021" style="1" width="11.99"/>
    <col collapsed="false" customWidth="true" hidden="false" outlineLevel="0" max="10022" min="10022" style="1" width="13.15"/>
    <col collapsed="false" customWidth="true" hidden="false" outlineLevel="0" max="10023" min="10023" style="1" width="19"/>
    <col collapsed="false" customWidth="true" hidden="false" outlineLevel="0" max="10024" min="10024" style="1" width="10.71"/>
    <col collapsed="false" customWidth="true" hidden="false" outlineLevel="0" max="10025" min="10025" style="1" width="17.29"/>
    <col collapsed="false" customWidth="true" hidden="false" outlineLevel="0" max="10026" min="10026" style="1" width="16.57"/>
    <col collapsed="false" customWidth="true" hidden="false" outlineLevel="0" max="10029" min="10027" style="1" width="13.29"/>
    <col collapsed="false" customWidth="true" hidden="false" outlineLevel="0" max="10030" min="10030" style="1" width="15"/>
    <col collapsed="false" customWidth="true" hidden="false" outlineLevel="0" max="10031" min="10031" style="1" width="16.57"/>
    <col collapsed="false" customWidth="true" hidden="false" outlineLevel="0" max="10032" min="10032" style="1" width="12.15"/>
    <col collapsed="false" customWidth="true" hidden="false" outlineLevel="0" max="10033" min="10033" style="1" width="9.29"/>
    <col collapsed="false" customWidth="true" hidden="false" outlineLevel="0" max="10034" min="10034" style="1" width="10"/>
    <col collapsed="false" customWidth="false" hidden="false" outlineLevel="0" max="10263" min="10035" style="1" width="9.13"/>
    <col collapsed="false" customWidth="true" hidden="false" outlineLevel="0" max="10264" min="10264" style="1" width="7.16"/>
    <col collapsed="false" customWidth="true" hidden="false" outlineLevel="0" max="10265" min="10265" style="1" width="13.57"/>
    <col collapsed="false" customWidth="true" hidden="false" outlineLevel="0" max="10266" min="10266" style="1" width="15.71"/>
    <col collapsed="false" customWidth="true" hidden="false" outlineLevel="0" max="10267" min="10267" style="1" width="13.02"/>
    <col collapsed="false" customWidth="true" hidden="false" outlineLevel="0" max="10268" min="10268" style="1" width="14.15"/>
    <col collapsed="false" customWidth="true" hidden="false" outlineLevel="0" max="10269" min="10269" style="1" width="49.42"/>
    <col collapsed="false" customWidth="true" hidden="false" outlineLevel="0" max="10270" min="10270" style="1" width="23.01"/>
    <col collapsed="false" customWidth="true" hidden="false" outlineLevel="0" max="10271" min="10271" style="1" width="11.99"/>
    <col collapsed="false" customWidth="true" hidden="false" outlineLevel="0" max="10272" min="10272" style="1" width="10.71"/>
    <col collapsed="false" customWidth="true" hidden="false" outlineLevel="0" max="10273" min="10273" style="1" width="16.29"/>
    <col collapsed="false" customWidth="true" hidden="false" outlineLevel="0" max="10274" min="10274" style="1" width="13.86"/>
    <col collapsed="false" customWidth="true" hidden="false" outlineLevel="0" max="10275" min="10275" style="1" width="14.86"/>
    <col collapsed="false" customWidth="true" hidden="false" outlineLevel="0" max="10276" min="10276" style="1" width="15.88"/>
    <col collapsed="false" customWidth="true" hidden="false" outlineLevel="0" max="10277" min="10277" style="1" width="11.99"/>
    <col collapsed="false" customWidth="true" hidden="false" outlineLevel="0" max="10278" min="10278" style="1" width="13.15"/>
    <col collapsed="false" customWidth="true" hidden="false" outlineLevel="0" max="10279" min="10279" style="1" width="19"/>
    <col collapsed="false" customWidth="true" hidden="false" outlineLevel="0" max="10280" min="10280" style="1" width="10.71"/>
    <col collapsed="false" customWidth="true" hidden="false" outlineLevel="0" max="10281" min="10281" style="1" width="17.29"/>
    <col collapsed="false" customWidth="true" hidden="false" outlineLevel="0" max="10282" min="10282" style="1" width="16.57"/>
    <col collapsed="false" customWidth="true" hidden="false" outlineLevel="0" max="10285" min="10283" style="1" width="13.29"/>
    <col collapsed="false" customWidth="true" hidden="false" outlineLevel="0" max="10286" min="10286" style="1" width="15"/>
    <col collapsed="false" customWidth="true" hidden="false" outlineLevel="0" max="10287" min="10287" style="1" width="16.57"/>
    <col collapsed="false" customWidth="true" hidden="false" outlineLevel="0" max="10288" min="10288" style="1" width="12.15"/>
    <col collapsed="false" customWidth="true" hidden="false" outlineLevel="0" max="10289" min="10289" style="1" width="9.29"/>
    <col collapsed="false" customWidth="true" hidden="false" outlineLevel="0" max="10290" min="10290" style="1" width="10"/>
    <col collapsed="false" customWidth="false" hidden="false" outlineLevel="0" max="10519" min="10291" style="1" width="9.13"/>
    <col collapsed="false" customWidth="true" hidden="false" outlineLevel="0" max="10520" min="10520" style="1" width="7.16"/>
    <col collapsed="false" customWidth="true" hidden="false" outlineLevel="0" max="10521" min="10521" style="1" width="13.57"/>
    <col collapsed="false" customWidth="true" hidden="false" outlineLevel="0" max="10522" min="10522" style="1" width="15.71"/>
    <col collapsed="false" customWidth="true" hidden="false" outlineLevel="0" max="10523" min="10523" style="1" width="13.02"/>
    <col collapsed="false" customWidth="true" hidden="false" outlineLevel="0" max="10524" min="10524" style="1" width="14.15"/>
    <col collapsed="false" customWidth="true" hidden="false" outlineLevel="0" max="10525" min="10525" style="1" width="49.42"/>
    <col collapsed="false" customWidth="true" hidden="false" outlineLevel="0" max="10526" min="10526" style="1" width="23.01"/>
    <col collapsed="false" customWidth="true" hidden="false" outlineLevel="0" max="10527" min="10527" style="1" width="11.99"/>
    <col collapsed="false" customWidth="true" hidden="false" outlineLevel="0" max="10528" min="10528" style="1" width="10.71"/>
    <col collapsed="false" customWidth="true" hidden="false" outlineLevel="0" max="10529" min="10529" style="1" width="16.29"/>
    <col collapsed="false" customWidth="true" hidden="false" outlineLevel="0" max="10530" min="10530" style="1" width="13.86"/>
    <col collapsed="false" customWidth="true" hidden="false" outlineLevel="0" max="10531" min="10531" style="1" width="14.86"/>
    <col collapsed="false" customWidth="true" hidden="false" outlineLevel="0" max="10532" min="10532" style="1" width="15.88"/>
    <col collapsed="false" customWidth="true" hidden="false" outlineLevel="0" max="10533" min="10533" style="1" width="11.99"/>
    <col collapsed="false" customWidth="true" hidden="false" outlineLevel="0" max="10534" min="10534" style="1" width="13.15"/>
    <col collapsed="false" customWidth="true" hidden="false" outlineLevel="0" max="10535" min="10535" style="1" width="19"/>
    <col collapsed="false" customWidth="true" hidden="false" outlineLevel="0" max="10536" min="10536" style="1" width="10.71"/>
    <col collapsed="false" customWidth="true" hidden="false" outlineLevel="0" max="10537" min="10537" style="1" width="17.29"/>
    <col collapsed="false" customWidth="true" hidden="false" outlineLevel="0" max="10538" min="10538" style="1" width="16.57"/>
    <col collapsed="false" customWidth="true" hidden="false" outlineLevel="0" max="10541" min="10539" style="1" width="13.29"/>
    <col collapsed="false" customWidth="true" hidden="false" outlineLevel="0" max="10542" min="10542" style="1" width="15"/>
    <col collapsed="false" customWidth="true" hidden="false" outlineLevel="0" max="10543" min="10543" style="1" width="16.57"/>
    <col collapsed="false" customWidth="true" hidden="false" outlineLevel="0" max="10544" min="10544" style="1" width="12.15"/>
    <col collapsed="false" customWidth="true" hidden="false" outlineLevel="0" max="10545" min="10545" style="1" width="9.29"/>
    <col collapsed="false" customWidth="true" hidden="false" outlineLevel="0" max="10546" min="10546" style="1" width="10"/>
    <col collapsed="false" customWidth="false" hidden="false" outlineLevel="0" max="10775" min="10547" style="1" width="9.13"/>
    <col collapsed="false" customWidth="true" hidden="false" outlineLevel="0" max="10776" min="10776" style="1" width="7.16"/>
    <col collapsed="false" customWidth="true" hidden="false" outlineLevel="0" max="10777" min="10777" style="1" width="13.57"/>
    <col collapsed="false" customWidth="true" hidden="false" outlineLevel="0" max="10778" min="10778" style="1" width="15.71"/>
    <col collapsed="false" customWidth="true" hidden="false" outlineLevel="0" max="10779" min="10779" style="1" width="13.02"/>
    <col collapsed="false" customWidth="true" hidden="false" outlineLevel="0" max="10780" min="10780" style="1" width="14.15"/>
    <col collapsed="false" customWidth="true" hidden="false" outlineLevel="0" max="10781" min="10781" style="1" width="49.42"/>
    <col collapsed="false" customWidth="true" hidden="false" outlineLevel="0" max="10782" min="10782" style="1" width="23.01"/>
    <col collapsed="false" customWidth="true" hidden="false" outlineLevel="0" max="10783" min="10783" style="1" width="11.99"/>
    <col collapsed="false" customWidth="true" hidden="false" outlineLevel="0" max="10784" min="10784" style="1" width="10.71"/>
    <col collapsed="false" customWidth="true" hidden="false" outlineLevel="0" max="10785" min="10785" style="1" width="16.29"/>
    <col collapsed="false" customWidth="true" hidden="false" outlineLevel="0" max="10786" min="10786" style="1" width="13.86"/>
    <col collapsed="false" customWidth="true" hidden="false" outlineLevel="0" max="10787" min="10787" style="1" width="14.86"/>
    <col collapsed="false" customWidth="true" hidden="false" outlineLevel="0" max="10788" min="10788" style="1" width="15.88"/>
    <col collapsed="false" customWidth="true" hidden="false" outlineLevel="0" max="10789" min="10789" style="1" width="11.99"/>
    <col collapsed="false" customWidth="true" hidden="false" outlineLevel="0" max="10790" min="10790" style="1" width="13.15"/>
    <col collapsed="false" customWidth="true" hidden="false" outlineLevel="0" max="10791" min="10791" style="1" width="19"/>
    <col collapsed="false" customWidth="true" hidden="false" outlineLevel="0" max="10792" min="10792" style="1" width="10.71"/>
    <col collapsed="false" customWidth="true" hidden="false" outlineLevel="0" max="10793" min="10793" style="1" width="17.29"/>
    <col collapsed="false" customWidth="true" hidden="false" outlineLevel="0" max="10794" min="10794" style="1" width="16.57"/>
    <col collapsed="false" customWidth="true" hidden="false" outlineLevel="0" max="10797" min="10795" style="1" width="13.29"/>
    <col collapsed="false" customWidth="true" hidden="false" outlineLevel="0" max="10798" min="10798" style="1" width="15"/>
    <col collapsed="false" customWidth="true" hidden="false" outlineLevel="0" max="10799" min="10799" style="1" width="16.57"/>
    <col collapsed="false" customWidth="true" hidden="false" outlineLevel="0" max="10800" min="10800" style="1" width="12.15"/>
    <col collapsed="false" customWidth="true" hidden="false" outlineLevel="0" max="10801" min="10801" style="1" width="9.29"/>
    <col collapsed="false" customWidth="true" hidden="false" outlineLevel="0" max="10802" min="10802" style="1" width="10"/>
    <col collapsed="false" customWidth="false" hidden="false" outlineLevel="0" max="11031" min="10803" style="1" width="9.13"/>
    <col collapsed="false" customWidth="true" hidden="false" outlineLevel="0" max="11032" min="11032" style="1" width="7.16"/>
    <col collapsed="false" customWidth="true" hidden="false" outlineLevel="0" max="11033" min="11033" style="1" width="13.57"/>
    <col collapsed="false" customWidth="true" hidden="false" outlineLevel="0" max="11034" min="11034" style="1" width="15.71"/>
    <col collapsed="false" customWidth="true" hidden="false" outlineLevel="0" max="11035" min="11035" style="1" width="13.02"/>
    <col collapsed="false" customWidth="true" hidden="false" outlineLevel="0" max="11036" min="11036" style="1" width="14.15"/>
    <col collapsed="false" customWidth="true" hidden="false" outlineLevel="0" max="11037" min="11037" style="1" width="49.42"/>
    <col collapsed="false" customWidth="true" hidden="false" outlineLevel="0" max="11038" min="11038" style="1" width="23.01"/>
    <col collapsed="false" customWidth="true" hidden="false" outlineLevel="0" max="11039" min="11039" style="1" width="11.99"/>
    <col collapsed="false" customWidth="true" hidden="false" outlineLevel="0" max="11040" min="11040" style="1" width="10.71"/>
    <col collapsed="false" customWidth="true" hidden="false" outlineLevel="0" max="11041" min="11041" style="1" width="16.29"/>
    <col collapsed="false" customWidth="true" hidden="false" outlineLevel="0" max="11042" min="11042" style="1" width="13.86"/>
    <col collapsed="false" customWidth="true" hidden="false" outlineLevel="0" max="11043" min="11043" style="1" width="14.86"/>
    <col collapsed="false" customWidth="true" hidden="false" outlineLevel="0" max="11044" min="11044" style="1" width="15.88"/>
    <col collapsed="false" customWidth="true" hidden="false" outlineLevel="0" max="11045" min="11045" style="1" width="11.99"/>
    <col collapsed="false" customWidth="true" hidden="false" outlineLevel="0" max="11046" min="11046" style="1" width="13.15"/>
    <col collapsed="false" customWidth="true" hidden="false" outlineLevel="0" max="11047" min="11047" style="1" width="19"/>
    <col collapsed="false" customWidth="true" hidden="false" outlineLevel="0" max="11048" min="11048" style="1" width="10.71"/>
    <col collapsed="false" customWidth="true" hidden="false" outlineLevel="0" max="11049" min="11049" style="1" width="17.29"/>
    <col collapsed="false" customWidth="true" hidden="false" outlineLevel="0" max="11050" min="11050" style="1" width="16.57"/>
    <col collapsed="false" customWidth="true" hidden="false" outlineLevel="0" max="11053" min="11051" style="1" width="13.29"/>
    <col collapsed="false" customWidth="true" hidden="false" outlineLevel="0" max="11054" min="11054" style="1" width="15"/>
    <col collapsed="false" customWidth="true" hidden="false" outlineLevel="0" max="11055" min="11055" style="1" width="16.57"/>
    <col collapsed="false" customWidth="true" hidden="false" outlineLevel="0" max="11056" min="11056" style="1" width="12.15"/>
    <col collapsed="false" customWidth="true" hidden="false" outlineLevel="0" max="11057" min="11057" style="1" width="9.29"/>
    <col collapsed="false" customWidth="true" hidden="false" outlineLevel="0" max="11058" min="11058" style="1" width="10"/>
    <col collapsed="false" customWidth="false" hidden="false" outlineLevel="0" max="11287" min="11059" style="1" width="9.13"/>
    <col collapsed="false" customWidth="true" hidden="false" outlineLevel="0" max="11288" min="11288" style="1" width="7.16"/>
    <col collapsed="false" customWidth="true" hidden="false" outlineLevel="0" max="11289" min="11289" style="1" width="13.57"/>
    <col collapsed="false" customWidth="true" hidden="false" outlineLevel="0" max="11290" min="11290" style="1" width="15.71"/>
    <col collapsed="false" customWidth="true" hidden="false" outlineLevel="0" max="11291" min="11291" style="1" width="13.02"/>
    <col collapsed="false" customWidth="true" hidden="false" outlineLevel="0" max="11292" min="11292" style="1" width="14.15"/>
    <col collapsed="false" customWidth="true" hidden="false" outlineLevel="0" max="11293" min="11293" style="1" width="49.42"/>
    <col collapsed="false" customWidth="true" hidden="false" outlineLevel="0" max="11294" min="11294" style="1" width="23.01"/>
    <col collapsed="false" customWidth="true" hidden="false" outlineLevel="0" max="11295" min="11295" style="1" width="11.99"/>
    <col collapsed="false" customWidth="true" hidden="false" outlineLevel="0" max="11296" min="11296" style="1" width="10.71"/>
    <col collapsed="false" customWidth="true" hidden="false" outlineLevel="0" max="11297" min="11297" style="1" width="16.29"/>
    <col collapsed="false" customWidth="true" hidden="false" outlineLevel="0" max="11298" min="11298" style="1" width="13.86"/>
    <col collapsed="false" customWidth="true" hidden="false" outlineLevel="0" max="11299" min="11299" style="1" width="14.86"/>
    <col collapsed="false" customWidth="true" hidden="false" outlineLevel="0" max="11300" min="11300" style="1" width="15.88"/>
    <col collapsed="false" customWidth="true" hidden="false" outlineLevel="0" max="11301" min="11301" style="1" width="11.99"/>
    <col collapsed="false" customWidth="true" hidden="false" outlineLevel="0" max="11302" min="11302" style="1" width="13.15"/>
    <col collapsed="false" customWidth="true" hidden="false" outlineLevel="0" max="11303" min="11303" style="1" width="19"/>
    <col collapsed="false" customWidth="true" hidden="false" outlineLevel="0" max="11304" min="11304" style="1" width="10.71"/>
    <col collapsed="false" customWidth="true" hidden="false" outlineLevel="0" max="11305" min="11305" style="1" width="17.29"/>
    <col collapsed="false" customWidth="true" hidden="false" outlineLevel="0" max="11306" min="11306" style="1" width="16.57"/>
    <col collapsed="false" customWidth="true" hidden="false" outlineLevel="0" max="11309" min="11307" style="1" width="13.29"/>
    <col collapsed="false" customWidth="true" hidden="false" outlineLevel="0" max="11310" min="11310" style="1" width="15"/>
    <col collapsed="false" customWidth="true" hidden="false" outlineLevel="0" max="11311" min="11311" style="1" width="16.57"/>
    <col collapsed="false" customWidth="true" hidden="false" outlineLevel="0" max="11312" min="11312" style="1" width="12.15"/>
    <col collapsed="false" customWidth="true" hidden="false" outlineLevel="0" max="11313" min="11313" style="1" width="9.29"/>
    <col collapsed="false" customWidth="true" hidden="false" outlineLevel="0" max="11314" min="11314" style="1" width="10"/>
    <col collapsed="false" customWidth="false" hidden="false" outlineLevel="0" max="11543" min="11315" style="1" width="9.13"/>
    <col collapsed="false" customWidth="true" hidden="false" outlineLevel="0" max="11544" min="11544" style="1" width="7.16"/>
    <col collapsed="false" customWidth="true" hidden="false" outlineLevel="0" max="11545" min="11545" style="1" width="13.57"/>
    <col collapsed="false" customWidth="true" hidden="false" outlineLevel="0" max="11546" min="11546" style="1" width="15.71"/>
    <col collapsed="false" customWidth="true" hidden="false" outlineLevel="0" max="11547" min="11547" style="1" width="13.02"/>
    <col collapsed="false" customWidth="true" hidden="false" outlineLevel="0" max="11548" min="11548" style="1" width="14.15"/>
    <col collapsed="false" customWidth="true" hidden="false" outlineLevel="0" max="11549" min="11549" style="1" width="49.42"/>
    <col collapsed="false" customWidth="true" hidden="false" outlineLevel="0" max="11550" min="11550" style="1" width="23.01"/>
    <col collapsed="false" customWidth="true" hidden="false" outlineLevel="0" max="11551" min="11551" style="1" width="11.99"/>
    <col collapsed="false" customWidth="true" hidden="false" outlineLevel="0" max="11552" min="11552" style="1" width="10.71"/>
    <col collapsed="false" customWidth="true" hidden="false" outlineLevel="0" max="11553" min="11553" style="1" width="16.29"/>
    <col collapsed="false" customWidth="true" hidden="false" outlineLevel="0" max="11554" min="11554" style="1" width="13.86"/>
    <col collapsed="false" customWidth="true" hidden="false" outlineLevel="0" max="11555" min="11555" style="1" width="14.86"/>
    <col collapsed="false" customWidth="true" hidden="false" outlineLevel="0" max="11556" min="11556" style="1" width="15.88"/>
    <col collapsed="false" customWidth="true" hidden="false" outlineLevel="0" max="11557" min="11557" style="1" width="11.99"/>
    <col collapsed="false" customWidth="true" hidden="false" outlineLevel="0" max="11558" min="11558" style="1" width="13.15"/>
    <col collapsed="false" customWidth="true" hidden="false" outlineLevel="0" max="11559" min="11559" style="1" width="19"/>
    <col collapsed="false" customWidth="true" hidden="false" outlineLevel="0" max="11560" min="11560" style="1" width="10.71"/>
    <col collapsed="false" customWidth="true" hidden="false" outlineLevel="0" max="11561" min="11561" style="1" width="17.29"/>
    <col collapsed="false" customWidth="true" hidden="false" outlineLevel="0" max="11562" min="11562" style="1" width="16.57"/>
    <col collapsed="false" customWidth="true" hidden="false" outlineLevel="0" max="11565" min="11563" style="1" width="13.29"/>
    <col collapsed="false" customWidth="true" hidden="false" outlineLevel="0" max="11566" min="11566" style="1" width="15"/>
    <col collapsed="false" customWidth="true" hidden="false" outlineLevel="0" max="11567" min="11567" style="1" width="16.57"/>
    <col collapsed="false" customWidth="true" hidden="false" outlineLevel="0" max="11568" min="11568" style="1" width="12.15"/>
    <col collapsed="false" customWidth="true" hidden="false" outlineLevel="0" max="11569" min="11569" style="1" width="9.29"/>
    <col collapsed="false" customWidth="true" hidden="false" outlineLevel="0" max="11570" min="11570" style="1" width="10"/>
    <col collapsed="false" customWidth="false" hidden="false" outlineLevel="0" max="11799" min="11571" style="1" width="9.13"/>
    <col collapsed="false" customWidth="true" hidden="false" outlineLevel="0" max="11800" min="11800" style="1" width="7.16"/>
    <col collapsed="false" customWidth="true" hidden="false" outlineLevel="0" max="11801" min="11801" style="1" width="13.57"/>
    <col collapsed="false" customWidth="true" hidden="false" outlineLevel="0" max="11802" min="11802" style="1" width="15.71"/>
    <col collapsed="false" customWidth="true" hidden="false" outlineLevel="0" max="11803" min="11803" style="1" width="13.02"/>
    <col collapsed="false" customWidth="true" hidden="false" outlineLevel="0" max="11804" min="11804" style="1" width="14.15"/>
    <col collapsed="false" customWidth="true" hidden="false" outlineLevel="0" max="11805" min="11805" style="1" width="49.42"/>
    <col collapsed="false" customWidth="true" hidden="false" outlineLevel="0" max="11806" min="11806" style="1" width="23.01"/>
    <col collapsed="false" customWidth="true" hidden="false" outlineLevel="0" max="11807" min="11807" style="1" width="11.99"/>
    <col collapsed="false" customWidth="true" hidden="false" outlineLevel="0" max="11808" min="11808" style="1" width="10.71"/>
    <col collapsed="false" customWidth="true" hidden="false" outlineLevel="0" max="11809" min="11809" style="1" width="16.29"/>
    <col collapsed="false" customWidth="true" hidden="false" outlineLevel="0" max="11810" min="11810" style="1" width="13.86"/>
    <col collapsed="false" customWidth="true" hidden="false" outlineLevel="0" max="11811" min="11811" style="1" width="14.86"/>
    <col collapsed="false" customWidth="true" hidden="false" outlineLevel="0" max="11812" min="11812" style="1" width="15.88"/>
    <col collapsed="false" customWidth="true" hidden="false" outlineLevel="0" max="11813" min="11813" style="1" width="11.99"/>
    <col collapsed="false" customWidth="true" hidden="false" outlineLevel="0" max="11814" min="11814" style="1" width="13.15"/>
    <col collapsed="false" customWidth="true" hidden="false" outlineLevel="0" max="11815" min="11815" style="1" width="19"/>
    <col collapsed="false" customWidth="true" hidden="false" outlineLevel="0" max="11816" min="11816" style="1" width="10.71"/>
    <col collapsed="false" customWidth="true" hidden="false" outlineLevel="0" max="11817" min="11817" style="1" width="17.29"/>
    <col collapsed="false" customWidth="true" hidden="false" outlineLevel="0" max="11818" min="11818" style="1" width="16.57"/>
    <col collapsed="false" customWidth="true" hidden="false" outlineLevel="0" max="11821" min="11819" style="1" width="13.29"/>
    <col collapsed="false" customWidth="true" hidden="false" outlineLevel="0" max="11822" min="11822" style="1" width="15"/>
    <col collapsed="false" customWidth="true" hidden="false" outlineLevel="0" max="11823" min="11823" style="1" width="16.57"/>
    <col collapsed="false" customWidth="true" hidden="false" outlineLevel="0" max="11824" min="11824" style="1" width="12.15"/>
    <col collapsed="false" customWidth="true" hidden="false" outlineLevel="0" max="11825" min="11825" style="1" width="9.29"/>
    <col collapsed="false" customWidth="true" hidden="false" outlineLevel="0" max="11826" min="11826" style="1" width="10"/>
    <col collapsed="false" customWidth="false" hidden="false" outlineLevel="0" max="12055" min="11827" style="1" width="9.13"/>
    <col collapsed="false" customWidth="true" hidden="false" outlineLevel="0" max="12056" min="12056" style="1" width="7.16"/>
    <col collapsed="false" customWidth="true" hidden="false" outlineLevel="0" max="12057" min="12057" style="1" width="13.57"/>
    <col collapsed="false" customWidth="true" hidden="false" outlineLevel="0" max="12058" min="12058" style="1" width="15.71"/>
    <col collapsed="false" customWidth="true" hidden="false" outlineLevel="0" max="12059" min="12059" style="1" width="13.02"/>
    <col collapsed="false" customWidth="true" hidden="false" outlineLevel="0" max="12060" min="12060" style="1" width="14.15"/>
    <col collapsed="false" customWidth="true" hidden="false" outlineLevel="0" max="12061" min="12061" style="1" width="49.42"/>
    <col collapsed="false" customWidth="true" hidden="false" outlineLevel="0" max="12062" min="12062" style="1" width="23.01"/>
    <col collapsed="false" customWidth="true" hidden="false" outlineLevel="0" max="12063" min="12063" style="1" width="11.99"/>
    <col collapsed="false" customWidth="true" hidden="false" outlineLevel="0" max="12064" min="12064" style="1" width="10.71"/>
    <col collapsed="false" customWidth="true" hidden="false" outlineLevel="0" max="12065" min="12065" style="1" width="16.29"/>
    <col collapsed="false" customWidth="true" hidden="false" outlineLevel="0" max="12066" min="12066" style="1" width="13.86"/>
    <col collapsed="false" customWidth="true" hidden="false" outlineLevel="0" max="12067" min="12067" style="1" width="14.86"/>
    <col collapsed="false" customWidth="true" hidden="false" outlineLevel="0" max="12068" min="12068" style="1" width="15.88"/>
    <col collapsed="false" customWidth="true" hidden="false" outlineLevel="0" max="12069" min="12069" style="1" width="11.99"/>
    <col collapsed="false" customWidth="true" hidden="false" outlineLevel="0" max="12070" min="12070" style="1" width="13.15"/>
    <col collapsed="false" customWidth="true" hidden="false" outlineLevel="0" max="12071" min="12071" style="1" width="19"/>
    <col collapsed="false" customWidth="true" hidden="false" outlineLevel="0" max="12072" min="12072" style="1" width="10.71"/>
    <col collapsed="false" customWidth="true" hidden="false" outlineLevel="0" max="12073" min="12073" style="1" width="17.29"/>
    <col collapsed="false" customWidth="true" hidden="false" outlineLevel="0" max="12074" min="12074" style="1" width="16.57"/>
    <col collapsed="false" customWidth="true" hidden="false" outlineLevel="0" max="12077" min="12075" style="1" width="13.29"/>
    <col collapsed="false" customWidth="true" hidden="false" outlineLevel="0" max="12078" min="12078" style="1" width="15"/>
    <col collapsed="false" customWidth="true" hidden="false" outlineLevel="0" max="12079" min="12079" style="1" width="16.57"/>
    <col collapsed="false" customWidth="true" hidden="false" outlineLevel="0" max="12080" min="12080" style="1" width="12.15"/>
    <col collapsed="false" customWidth="true" hidden="false" outlineLevel="0" max="12081" min="12081" style="1" width="9.29"/>
    <col collapsed="false" customWidth="true" hidden="false" outlineLevel="0" max="12082" min="12082" style="1" width="10"/>
    <col collapsed="false" customWidth="false" hidden="false" outlineLevel="0" max="12311" min="12083" style="1" width="9.13"/>
    <col collapsed="false" customWidth="true" hidden="false" outlineLevel="0" max="12312" min="12312" style="1" width="7.16"/>
    <col collapsed="false" customWidth="true" hidden="false" outlineLevel="0" max="12313" min="12313" style="1" width="13.57"/>
    <col collapsed="false" customWidth="true" hidden="false" outlineLevel="0" max="12314" min="12314" style="1" width="15.71"/>
    <col collapsed="false" customWidth="true" hidden="false" outlineLevel="0" max="12315" min="12315" style="1" width="13.02"/>
    <col collapsed="false" customWidth="true" hidden="false" outlineLevel="0" max="12316" min="12316" style="1" width="14.15"/>
    <col collapsed="false" customWidth="true" hidden="false" outlineLevel="0" max="12317" min="12317" style="1" width="49.42"/>
    <col collapsed="false" customWidth="true" hidden="false" outlineLevel="0" max="12318" min="12318" style="1" width="23.01"/>
    <col collapsed="false" customWidth="true" hidden="false" outlineLevel="0" max="12319" min="12319" style="1" width="11.99"/>
    <col collapsed="false" customWidth="true" hidden="false" outlineLevel="0" max="12320" min="12320" style="1" width="10.71"/>
    <col collapsed="false" customWidth="true" hidden="false" outlineLevel="0" max="12321" min="12321" style="1" width="16.29"/>
    <col collapsed="false" customWidth="true" hidden="false" outlineLevel="0" max="12322" min="12322" style="1" width="13.86"/>
    <col collapsed="false" customWidth="true" hidden="false" outlineLevel="0" max="12323" min="12323" style="1" width="14.86"/>
    <col collapsed="false" customWidth="true" hidden="false" outlineLevel="0" max="12324" min="12324" style="1" width="15.88"/>
    <col collapsed="false" customWidth="true" hidden="false" outlineLevel="0" max="12325" min="12325" style="1" width="11.99"/>
    <col collapsed="false" customWidth="true" hidden="false" outlineLevel="0" max="12326" min="12326" style="1" width="13.15"/>
    <col collapsed="false" customWidth="true" hidden="false" outlineLevel="0" max="12327" min="12327" style="1" width="19"/>
    <col collapsed="false" customWidth="true" hidden="false" outlineLevel="0" max="12328" min="12328" style="1" width="10.71"/>
    <col collapsed="false" customWidth="true" hidden="false" outlineLevel="0" max="12329" min="12329" style="1" width="17.29"/>
    <col collapsed="false" customWidth="true" hidden="false" outlineLevel="0" max="12330" min="12330" style="1" width="16.57"/>
    <col collapsed="false" customWidth="true" hidden="false" outlineLevel="0" max="12333" min="12331" style="1" width="13.29"/>
    <col collapsed="false" customWidth="true" hidden="false" outlineLevel="0" max="12334" min="12334" style="1" width="15"/>
    <col collapsed="false" customWidth="true" hidden="false" outlineLevel="0" max="12335" min="12335" style="1" width="16.57"/>
    <col collapsed="false" customWidth="true" hidden="false" outlineLevel="0" max="12336" min="12336" style="1" width="12.15"/>
    <col collapsed="false" customWidth="true" hidden="false" outlineLevel="0" max="12337" min="12337" style="1" width="9.29"/>
    <col collapsed="false" customWidth="true" hidden="false" outlineLevel="0" max="12338" min="12338" style="1" width="10"/>
    <col collapsed="false" customWidth="false" hidden="false" outlineLevel="0" max="12567" min="12339" style="1" width="9.13"/>
    <col collapsed="false" customWidth="true" hidden="false" outlineLevel="0" max="12568" min="12568" style="1" width="7.16"/>
    <col collapsed="false" customWidth="true" hidden="false" outlineLevel="0" max="12569" min="12569" style="1" width="13.57"/>
    <col collapsed="false" customWidth="true" hidden="false" outlineLevel="0" max="12570" min="12570" style="1" width="15.71"/>
    <col collapsed="false" customWidth="true" hidden="false" outlineLevel="0" max="12571" min="12571" style="1" width="13.02"/>
    <col collapsed="false" customWidth="true" hidden="false" outlineLevel="0" max="12572" min="12572" style="1" width="14.15"/>
    <col collapsed="false" customWidth="true" hidden="false" outlineLevel="0" max="12573" min="12573" style="1" width="49.42"/>
    <col collapsed="false" customWidth="true" hidden="false" outlineLevel="0" max="12574" min="12574" style="1" width="23.01"/>
    <col collapsed="false" customWidth="true" hidden="false" outlineLevel="0" max="12575" min="12575" style="1" width="11.99"/>
    <col collapsed="false" customWidth="true" hidden="false" outlineLevel="0" max="12576" min="12576" style="1" width="10.71"/>
    <col collapsed="false" customWidth="true" hidden="false" outlineLevel="0" max="12577" min="12577" style="1" width="16.29"/>
    <col collapsed="false" customWidth="true" hidden="false" outlineLevel="0" max="12578" min="12578" style="1" width="13.86"/>
    <col collapsed="false" customWidth="true" hidden="false" outlineLevel="0" max="12579" min="12579" style="1" width="14.86"/>
    <col collapsed="false" customWidth="true" hidden="false" outlineLevel="0" max="12580" min="12580" style="1" width="15.88"/>
    <col collapsed="false" customWidth="true" hidden="false" outlineLevel="0" max="12581" min="12581" style="1" width="11.99"/>
    <col collapsed="false" customWidth="true" hidden="false" outlineLevel="0" max="12582" min="12582" style="1" width="13.15"/>
    <col collapsed="false" customWidth="true" hidden="false" outlineLevel="0" max="12583" min="12583" style="1" width="19"/>
    <col collapsed="false" customWidth="true" hidden="false" outlineLevel="0" max="12584" min="12584" style="1" width="10.71"/>
    <col collapsed="false" customWidth="true" hidden="false" outlineLevel="0" max="12585" min="12585" style="1" width="17.29"/>
    <col collapsed="false" customWidth="true" hidden="false" outlineLevel="0" max="12586" min="12586" style="1" width="16.57"/>
    <col collapsed="false" customWidth="true" hidden="false" outlineLevel="0" max="12589" min="12587" style="1" width="13.29"/>
    <col collapsed="false" customWidth="true" hidden="false" outlineLevel="0" max="12590" min="12590" style="1" width="15"/>
    <col collapsed="false" customWidth="true" hidden="false" outlineLevel="0" max="12591" min="12591" style="1" width="16.57"/>
    <col collapsed="false" customWidth="true" hidden="false" outlineLevel="0" max="12592" min="12592" style="1" width="12.15"/>
    <col collapsed="false" customWidth="true" hidden="false" outlineLevel="0" max="12593" min="12593" style="1" width="9.29"/>
    <col collapsed="false" customWidth="true" hidden="false" outlineLevel="0" max="12594" min="12594" style="1" width="10"/>
    <col collapsed="false" customWidth="false" hidden="false" outlineLevel="0" max="12823" min="12595" style="1" width="9.13"/>
    <col collapsed="false" customWidth="true" hidden="false" outlineLevel="0" max="12824" min="12824" style="1" width="7.16"/>
    <col collapsed="false" customWidth="true" hidden="false" outlineLevel="0" max="12825" min="12825" style="1" width="13.57"/>
    <col collapsed="false" customWidth="true" hidden="false" outlineLevel="0" max="12826" min="12826" style="1" width="15.71"/>
    <col collapsed="false" customWidth="true" hidden="false" outlineLevel="0" max="12827" min="12827" style="1" width="13.02"/>
    <col collapsed="false" customWidth="true" hidden="false" outlineLevel="0" max="12828" min="12828" style="1" width="14.15"/>
    <col collapsed="false" customWidth="true" hidden="false" outlineLevel="0" max="12829" min="12829" style="1" width="49.42"/>
    <col collapsed="false" customWidth="true" hidden="false" outlineLevel="0" max="12830" min="12830" style="1" width="23.01"/>
    <col collapsed="false" customWidth="true" hidden="false" outlineLevel="0" max="12831" min="12831" style="1" width="11.99"/>
    <col collapsed="false" customWidth="true" hidden="false" outlineLevel="0" max="12832" min="12832" style="1" width="10.71"/>
    <col collapsed="false" customWidth="true" hidden="false" outlineLevel="0" max="12833" min="12833" style="1" width="16.29"/>
    <col collapsed="false" customWidth="true" hidden="false" outlineLevel="0" max="12834" min="12834" style="1" width="13.86"/>
    <col collapsed="false" customWidth="true" hidden="false" outlineLevel="0" max="12835" min="12835" style="1" width="14.86"/>
    <col collapsed="false" customWidth="true" hidden="false" outlineLevel="0" max="12836" min="12836" style="1" width="15.88"/>
    <col collapsed="false" customWidth="true" hidden="false" outlineLevel="0" max="12837" min="12837" style="1" width="11.99"/>
    <col collapsed="false" customWidth="true" hidden="false" outlineLevel="0" max="12838" min="12838" style="1" width="13.15"/>
    <col collapsed="false" customWidth="true" hidden="false" outlineLevel="0" max="12839" min="12839" style="1" width="19"/>
    <col collapsed="false" customWidth="true" hidden="false" outlineLevel="0" max="12840" min="12840" style="1" width="10.71"/>
    <col collapsed="false" customWidth="true" hidden="false" outlineLevel="0" max="12841" min="12841" style="1" width="17.29"/>
    <col collapsed="false" customWidth="true" hidden="false" outlineLevel="0" max="12842" min="12842" style="1" width="16.57"/>
    <col collapsed="false" customWidth="true" hidden="false" outlineLevel="0" max="12845" min="12843" style="1" width="13.29"/>
    <col collapsed="false" customWidth="true" hidden="false" outlineLevel="0" max="12846" min="12846" style="1" width="15"/>
    <col collapsed="false" customWidth="true" hidden="false" outlineLevel="0" max="12847" min="12847" style="1" width="16.57"/>
    <col collapsed="false" customWidth="true" hidden="false" outlineLevel="0" max="12848" min="12848" style="1" width="12.15"/>
    <col collapsed="false" customWidth="true" hidden="false" outlineLevel="0" max="12849" min="12849" style="1" width="9.29"/>
    <col collapsed="false" customWidth="true" hidden="false" outlineLevel="0" max="12850" min="12850" style="1" width="10"/>
    <col collapsed="false" customWidth="false" hidden="false" outlineLevel="0" max="13079" min="12851" style="1" width="9.13"/>
    <col collapsed="false" customWidth="true" hidden="false" outlineLevel="0" max="13080" min="13080" style="1" width="7.16"/>
    <col collapsed="false" customWidth="true" hidden="false" outlineLevel="0" max="13081" min="13081" style="1" width="13.57"/>
    <col collapsed="false" customWidth="true" hidden="false" outlineLevel="0" max="13082" min="13082" style="1" width="15.71"/>
    <col collapsed="false" customWidth="true" hidden="false" outlineLevel="0" max="13083" min="13083" style="1" width="13.02"/>
    <col collapsed="false" customWidth="true" hidden="false" outlineLevel="0" max="13084" min="13084" style="1" width="14.15"/>
    <col collapsed="false" customWidth="true" hidden="false" outlineLevel="0" max="13085" min="13085" style="1" width="49.42"/>
    <col collapsed="false" customWidth="true" hidden="false" outlineLevel="0" max="13086" min="13086" style="1" width="23.01"/>
    <col collapsed="false" customWidth="true" hidden="false" outlineLevel="0" max="13087" min="13087" style="1" width="11.99"/>
    <col collapsed="false" customWidth="true" hidden="false" outlineLevel="0" max="13088" min="13088" style="1" width="10.71"/>
    <col collapsed="false" customWidth="true" hidden="false" outlineLevel="0" max="13089" min="13089" style="1" width="16.29"/>
    <col collapsed="false" customWidth="true" hidden="false" outlineLevel="0" max="13090" min="13090" style="1" width="13.86"/>
    <col collapsed="false" customWidth="true" hidden="false" outlineLevel="0" max="13091" min="13091" style="1" width="14.86"/>
    <col collapsed="false" customWidth="true" hidden="false" outlineLevel="0" max="13092" min="13092" style="1" width="15.88"/>
    <col collapsed="false" customWidth="true" hidden="false" outlineLevel="0" max="13093" min="13093" style="1" width="11.99"/>
    <col collapsed="false" customWidth="true" hidden="false" outlineLevel="0" max="13094" min="13094" style="1" width="13.15"/>
    <col collapsed="false" customWidth="true" hidden="false" outlineLevel="0" max="13095" min="13095" style="1" width="19"/>
    <col collapsed="false" customWidth="true" hidden="false" outlineLevel="0" max="13096" min="13096" style="1" width="10.71"/>
    <col collapsed="false" customWidth="true" hidden="false" outlineLevel="0" max="13097" min="13097" style="1" width="17.29"/>
    <col collapsed="false" customWidth="true" hidden="false" outlineLevel="0" max="13098" min="13098" style="1" width="16.57"/>
    <col collapsed="false" customWidth="true" hidden="false" outlineLevel="0" max="13101" min="13099" style="1" width="13.29"/>
    <col collapsed="false" customWidth="true" hidden="false" outlineLevel="0" max="13102" min="13102" style="1" width="15"/>
    <col collapsed="false" customWidth="true" hidden="false" outlineLevel="0" max="13103" min="13103" style="1" width="16.57"/>
    <col collapsed="false" customWidth="true" hidden="false" outlineLevel="0" max="13104" min="13104" style="1" width="12.15"/>
    <col collapsed="false" customWidth="true" hidden="false" outlineLevel="0" max="13105" min="13105" style="1" width="9.29"/>
    <col collapsed="false" customWidth="true" hidden="false" outlineLevel="0" max="13106" min="13106" style="1" width="10"/>
    <col collapsed="false" customWidth="false" hidden="false" outlineLevel="0" max="13335" min="13107" style="1" width="9.13"/>
    <col collapsed="false" customWidth="true" hidden="false" outlineLevel="0" max="13336" min="13336" style="1" width="7.16"/>
    <col collapsed="false" customWidth="true" hidden="false" outlineLevel="0" max="13337" min="13337" style="1" width="13.57"/>
    <col collapsed="false" customWidth="true" hidden="false" outlineLevel="0" max="13338" min="13338" style="1" width="15.71"/>
    <col collapsed="false" customWidth="true" hidden="false" outlineLevel="0" max="13339" min="13339" style="1" width="13.02"/>
    <col collapsed="false" customWidth="true" hidden="false" outlineLevel="0" max="13340" min="13340" style="1" width="14.15"/>
    <col collapsed="false" customWidth="true" hidden="false" outlineLevel="0" max="13341" min="13341" style="1" width="49.42"/>
    <col collapsed="false" customWidth="true" hidden="false" outlineLevel="0" max="13342" min="13342" style="1" width="23.01"/>
    <col collapsed="false" customWidth="true" hidden="false" outlineLevel="0" max="13343" min="13343" style="1" width="11.99"/>
    <col collapsed="false" customWidth="true" hidden="false" outlineLevel="0" max="13344" min="13344" style="1" width="10.71"/>
    <col collapsed="false" customWidth="true" hidden="false" outlineLevel="0" max="13345" min="13345" style="1" width="16.29"/>
    <col collapsed="false" customWidth="true" hidden="false" outlineLevel="0" max="13346" min="13346" style="1" width="13.86"/>
    <col collapsed="false" customWidth="true" hidden="false" outlineLevel="0" max="13347" min="13347" style="1" width="14.86"/>
    <col collapsed="false" customWidth="true" hidden="false" outlineLevel="0" max="13348" min="13348" style="1" width="15.88"/>
    <col collapsed="false" customWidth="true" hidden="false" outlineLevel="0" max="13349" min="13349" style="1" width="11.99"/>
    <col collapsed="false" customWidth="true" hidden="false" outlineLevel="0" max="13350" min="13350" style="1" width="13.15"/>
    <col collapsed="false" customWidth="true" hidden="false" outlineLevel="0" max="13351" min="13351" style="1" width="19"/>
    <col collapsed="false" customWidth="true" hidden="false" outlineLevel="0" max="13352" min="13352" style="1" width="10.71"/>
    <col collapsed="false" customWidth="true" hidden="false" outlineLevel="0" max="13353" min="13353" style="1" width="17.29"/>
    <col collapsed="false" customWidth="true" hidden="false" outlineLevel="0" max="13354" min="13354" style="1" width="16.57"/>
    <col collapsed="false" customWidth="true" hidden="false" outlineLevel="0" max="13357" min="13355" style="1" width="13.29"/>
    <col collapsed="false" customWidth="true" hidden="false" outlineLevel="0" max="13358" min="13358" style="1" width="15"/>
    <col collapsed="false" customWidth="true" hidden="false" outlineLevel="0" max="13359" min="13359" style="1" width="16.57"/>
    <col collapsed="false" customWidth="true" hidden="false" outlineLevel="0" max="13360" min="13360" style="1" width="12.15"/>
    <col collapsed="false" customWidth="true" hidden="false" outlineLevel="0" max="13361" min="13361" style="1" width="9.29"/>
    <col collapsed="false" customWidth="true" hidden="false" outlineLevel="0" max="13362" min="13362" style="1" width="10"/>
    <col collapsed="false" customWidth="false" hidden="false" outlineLevel="0" max="13591" min="13363" style="1" width="9.13"/>
    <col collapsed="false" customWidth="true" hidden="false" outlineLevel="0" max="13592" min="13592" style="1" width="7.16"/>
    <col collapsed="false" customWidth="true" hidden="false" outlineLevel="0" max="13593" min="13593" style="1" width="13.57"/>
    <col collapsed="false" customWidth="true" hidden="false" outlineLevel="0" max="13594" min="13594" style="1" width="15.71"/>
    <col collapsed="false" customWidth="true" hidden="false" outlineLevel="0" max="13595" min="13595" style="1" width="13.02"/>
    <col collapsed="false" customWidth="true" hidden="false" outlineLevel="0" max="13596" min="13596" style="1" width="14.15"/>
    <col collapsed="false" customWidth="true" hidden="false" outlineLevel="0" max="13597" min="13597" style="1" width="49.42"/>
    <col collapsed="false" customWidth="true" hidden="false" outlineLevel="0" max="13598" min="13598" style="1" width="23.01"/>
    <col collapsed="false" customWidth="true" hidden="false" outlineLevel="0" max="13599" min="13599" style="1" width="11.99"/>
    <col collapsed="false" customWidth="true" hidden="false" outlineLevel="0" max="13600" min="13600" style="1" width="10.71"/>
    <col collapsed="false" customWidth="true" hidden="false" outlineLevel="0" max="13601" min="13601" style="1" width="16.29"/>
    <col collapsed="false" customWidth="true" hidden="false" outlineLevel="0" max="13602" min="13602" style="1" width="13.86"/>
    <col collapsed="false" customWidth="true" hidden="false" outlineLevel="0" max="13603" min="13603" style="1" width="14.86"/>
    <col collapsed="false" customWidth="true" hidden="false" outlineLevel="0" max="13604" min="13604" style="1" width="15.88"/>
    <col collapsed="false" customWidth="true" hidden="false" outlineLevel="0" max="13605" min="13605" style="1" width="11.99"/>
    <col collapsed="false" customWidth="true" hidden="false" outlineLevel="0" max="13606" min="13606" style="1" width="13.15"/>
    <col collapsed="false" customWidth="true" hidden="false" outlineLevel="0" max="13607" min="13607" style="1" width="19"/>
    <col collapsed="false" customWidth="true" hidden="false" outlineLevel="0" max="13608" min="13608" style="1" width="10.71"/>
    <col collapsed="false" customWidth="true" hidden="false" outlineLevel="0" max="13609" min="13609" style="1" width="17.29"/>
    <col collapsed="false" customWidth="true" hidden="false" outlineLevel="0" max="13610" min="13610" style="1" width="16.57"/>
    <col collapsed="false" customWidth="true" hidden="false" outlineLevel="0" max="13613" min="13611" style="1" width="13.29"/>
    <col collapsed="false" customWidth="true" hidden="false" outlineLevel="0" max="13614" min="13614" style="1" width="15"/>
    <col collapsed="false" customWidth="true" hidden="false" outlineLevel="0" max="13615" min="13615" style="1" width="16.57"/>
    <col collapsed="false" customWidth="true" hidden="false" outlineLevel="0" max="13616" min="13616" style="1" width="12.15"/>
    <col collapsed="false" customWidth="true" hidden="false" outlineLevel="0" max="13617" min="13617" style="1" width="9.29"/>
    <col collapsed="false" customWidth="true" hidden="false" outlineLevel="0" max="13618" min="13618" style="1" width="10"/>
    <col collapsed="false" customWidth="false" hidden="false" outlineLevel="0" max="13847" min="13619" style="1" width="9.13"/>
    <col collapsed="false" customWidth="true" hidden="false" outlineLevel="0" max="13848" min="13848" style="1" width="7.16"/>
    <col collapsed="false" customWidth="true" hidden="false" outlineLevel="0" max="13849" min="13849" style="1" width="13.57"/>
    <col collapsed="false" customWidth="true" hidden="false" outlineLevel="0" max="13850" min="13850" style="1" width="15.71"/>
    <col collapsed="false" customWidth="true" hidden="false" outlineLevel="0" max="13851" min="13851" style="1" width="13.02"/>
    <col collapsed="false" customWidth="true" hidden="false" outlineLevel="0" max="13852" min="13852" style="1" width="14.15"/>
    <col collapsed="false" customWidth="true" hidden="false" outlineLevel="0" max="13853" min="13853" style="1" width="49.42"/>
    <col collapsed="false" customWidth="true" hidden="false" outlineLevel="0" max="13854" min="13854" style="1" width="23.01"/>
    <col collapsed="false" customWidth="true" hidden="false" outlineLevel="0" max="13855" min="13855" style="1" width="11.99"/>
    <col collapsed="false" customWidth="true" hidden="false" outlineLevel="0" max="13856" min="13856" style="1" width="10.71"/>
    <col collapsed="false" customWidth="true" hidden="false" outlineLevel="0" max="13857" min="13857" style="1" width="16.29"/>
    <col collapsed="false" customWidth="true" hidden="false" outlineLevel="0" max="13858" min="13858" style="1" width="13.86"/>
    <col collapsed="false" customWidth="true" hidden="false" outlineLevel="0" max="13859" min="13859" style="1" width="14.86"/>
    <col collapsed="false" customWidth="true" hidden="false" outlineLevel="0" max="13860" min="13860" style="1" width="15.88"/>
    <col collapsed="false" customWidth="true" hidden="false" outlineLevel="0" max="13861" min="13861" style="1" width="11.99"/>
    <col collapsed="false" customWidth="true" hidden="false" outlineLevel="0" max="13862" min="13862" style="1" width="13.15"/>
    <col collapsed="false" customWidth="true" hidden="false" outlineLevel="0" max="13863" min="13863" style="1" width="19"/>
    <col collapsed="false" customWidth="true" hidden="false" outlineLevel="0" max="13864" min="13864" style="1" width="10.71"/>
    <col collapsed="false" customWidth="true" hidden="false" outlineLevel="0" max="13865" min="13865" style="1" width="17.29"/>
    <col collapsed="false" customWidth="true" hidden="false" outlineLevel="0" max="13866" min="13866" style="1" width="16.57"/>
    <col collapsed="false" customWidth="true" hidden="false" outlineLevel="0" max="13869" min="13867" style="1" width="13.29"/>
    <col collapsed="false" customWidth="true" hidden="false" outlineLevel="0" max="13870" min="13870" style="1" width="15"/>
    <col collapsed="false" customWidth="true" hidden="false" outlineLevel="0" max="13871" min="13871" style="1" width="16.57"/>
    <col collapsed="false" customWidth="true" hidden="false" outlineLevel="0" max="13872" min="13872" style="1" width="12.15"/>
    <col collapsed="false" customWidth="true" hidden="false" outlineLevel="0" max="13873" min="13873" style="1" width="9.29"/>
    <col collapsed="false" customWidth="true" hidden="false" outlineLevel="0" max="13874" min="13874" style="1" width="10"/>
    <col collapsed="false" customWidth="false" hidden="false" outlineLevel="0" max="14103" min="13875" style="1" width="9.13"/>
    <col collapsed="false" customWidth="true" hidden="false" outlineLevel="0" max="14104" min="14104" style="1" width="7.16"/>
    <col collapsed="false" customWidth="true" hidden="false" outlineLevel="0" max="14105" min="14105" style="1" width="13.57"/>
    <col collapsed="false" customWidth="true" hidden="false" outlineLevel="0" max="14106" min="14106" style="1" width="15.71"/>
    <col collapsed="false" customWidth="true" hidden="false" outlineLevel="0" max="14107" min="14107" style="1" width="13.02"/>
    <col collapsed="false" customWidth="true" hidden="false" outlineLevel="0" max="14108" min="14108" style="1" width="14.15"/>
    <col collapsed="false" customWidth="true" hidden="false" outlineLevel="0" max="14109" min="14109" style="1" width="49.42"/>
    <col collapsed="false" customWidth="true" hidden="false" outlineLevel="0" max="14110" min="14110" style="1" width="23.01"/>
    <col collapsed="false" customWidth="true" hidden="false" outlineLevel="0" max="14111" min="14111" style="1" width="11.99"/>
    <col collapsed="false" customWidth="true" hidden="false" outlineLevel="0" max="14112" min="14112" style="1" width="10.71"/>
    <col collapsed="false" customWidth="true" hidden="false" outlineLevel="0" max="14113" min="14113" style="1" width="16.29"/>
    <col collapsed="false" customWidth="true" hidden="false" outlineLevel="0" max="14114" min="14114" style="1" width="13.86"/>
    <col collapsed="false" customWidth="true" hidden="false" outlineLevel="0" max="14115" min="14115" style="1" width="14.86"/>
    <col collapsed="false" customWidth="true" hidden="false" outlineLevel="0" max="14116" min="14116" style="1" width="15.88"/>
    <col collapsed="false" customWidth="true" hidden="false" outlineLevel="0" max="14117" min="14117" style="1" width="11.99"/>
    <col collapsed="false" customWidth="true" hidden="false" outlineLevel="0" max="14118" min="14118" style="1" width="13.15"/>
    <col collapsed="false" customWidth="true" hidden="false" outlineLevel="0" max="14119" min="14119" style="1" width="19"/>
    <col collapsed="false" customWidth="true" hidden="false" outlineLevel="0" max="14120" min="14120" style="1" width="10.71"/>
    <col collapsed="false" customWidth="true" hidden="false" outlineLevel="0" max="14121" min="14121" style="1" width="17.29"/>
    <col collapsed="false" customWidth="true" hidden="false" outlineLevel="0" max="14122" min="14122" style="1" width="16.57"/>
    <col collapsed="false" customWidth="true" hidden="false" outlineLevel="0" max="14125" min="14123" style="1" width="13.29"/>
    <col collapsed="false" customWidth="true" hidden="false" outlineLevel="0" max="14126" min="14126" style="1" width="15"/>
    <col collapsed="false" customWidth="true" hidden="false" outlineLevel="0" max="14127" min="14127" style="1" width="16.57"/>
    <col collapsed="false" customWidth="true" hidden="false" outlineLevel="0" max="14128" min="14128" style="1" width="12.15"/>
    <col collapsed="false" customWidth="true" hidden="false" outlineLevel="0" max="14129" min="14129" style="1" width="9.29"/>
    <col collapsed="false" customWidth="true" hidden="false" outlineLevel="0" max="14130" min="14130" style="1" width="10"/>
    <col collapsed="false" customWidth="false" hidden="false" outlineLevel="0" max="14359" min="14131" style="1" width="9.13"/>
    <col collapsed="false" customWidth="true" hidden="false" outlineLevel="0" max="14360" min="14360" style="1" width="7.16"/>
    <col collapsed="false" customWidth="true" hidden="false" outlineLevel="0" max="14361" min="14361" style="1" width="13.57"/>
    <col collapsed="false" customWidth="true" hidden="false" outlineLevel="0" max="14362" min="14362" style="1" width="15.71"/>
    <col collapsed="false" customWidth="true" hidden="false" outlineLevel="0" max="14363" min="14363" style="1" width="13.02"/>
    <col collapsed="false" customWidth="true" hidden="false" outlineLevel="0" max="14364" min="14364" style="1" width="14.15"/>
    <col collapsed="false" customWidth="true" hidden="false" outlineLevel="0" max="14365" min="14365" style="1" width="49.42"/>
    <col collapsed="false" customWidth="true" hidden="false" outlineLevel="0" max="14366" min="14366" style="1" width="23.01"/>
    <col collapsed="false" customWidth="true" hidden="false" outlineLevel="0" max="14367" min="14367" style="1" width="11.99"/>
    <col collapsed="false" customWidth="true" hidden="false" outlineLevel="0" max="14368" min="14368" style="1" width="10.71"/>
    <col collapsed="false" customWidth="true" hidden="false" outlineLevel="0" max="14369" min="14369" style="1" width="16.29"/>
    <col collapsed="false" customWidth="true" hidden="false" outlineLevel="0" max="14370" min="14370" style="1" width="13.86"/>
    <col collapsed="false" customWidth="true" hidden="false" outlineLevel="0" max="14371" min="14371" style="1" width="14.86"/>
    <col collapsed="false" customWidth="true" hidden="false" outlineLevel="0" max="14372" min="14372" style="1" width="15.88"/>
    <col collapsed="false" customWidth="true" hidden="false" outlineLevel="0" max="14373" min="14373" style="1" width="11.99"/>
    <col collapsed="false" customWidth="true" hidden="false" outlineLevel="0" max="14374" min="14374" style="1" width="13.15"/>
    <col collapsed="false" customWidth="true" hidden="false" outlineLevel="0" max="14375" min="14375" style="1" width="19"/>
    <col collapsed="false" customWidth="true" hidden="false" outlineLevel="0" max="14376" min="14376" style="1" width="10.71"/>
    <col collapsed="false" customWidth="true" hidden="false" outlineLevel="0" max="14377" min="14377" style="1" width="17.29"/>
    <col collapsed="false" customWidth="true" hidden="false" outlineLevel="0" max="14378" min="14378" style="1" width="16.57"/>
    <col collapsed="false" customWidth="true" hidden="false" outlineLevel="0" max="14381" min="14379" style="1" width="13.29"/>
    <col collapsed="false" customWidth="true" hidden="false" outlineLevel="0" max="14382" min="14382" style="1" width="15"/>
    <col collapsed="false" customWidth="true" hidden="false" outlineLevel="0" max="14383" min="14383" style="1" width="16.57"/>
    <col collapsed="false" customWidth="true" hidden="false" outlineLevel="0" max="14384" min="14384" style="1" width="12.15"/>
    <col collapsed="false" customWidth="true" hidden="false" outlineLevel="0" max="14385" min="14385" style="1" width="9.29"/>
    <col collapsed="false" customWidth="true" hidden="false" outlineLevel="0" max="14386" min="14386" style="1" width="10"/>
    <col collapsed="false" customWidth="false" hidden="false" outlineLevel="0" max="14615" min="14387" style="1" width="9.13"/>
    <col collapsed="false" customWidth="true" hidden="false" outlineLevel="0" max="14616" min="14616" style="1" width="7.16"/>
    <col collapsed="false" customWidth="true" hidden="false" outlineLevel="0" max="14617" min="14617" style="1" width="13.57"/>
    <col collapsed="false" customWidth="true" hidden="false" outlineLevel="0" max="14618" min="14618" style="1" width="15.71"/>
    <col collapsed="false" customWidth="true" hidden="false" outlineLevel="0" max="14619" min="14619" style="1" width="13.02"/>
    <col collapsed="false" customWidth="true" hidden="false" outlineLevel="0" max="14620" min="14620" style="1" width="14.15"/>
    <col collapsed="false" customWidth="true" hidden="false" outlineLevel="0" max="14621" min="14621" style="1" width="49.42"/>
    <col collapsed="false" customWidth="true" hidden="false" outlineLevel="0" max="14622" min="14622" style="1" width="23.01"/>
    <col collapsed="false" customWidth="true" hidden="false" outlineLevel="0" max="14623" min="14623" style="1" width="11.99"/>
    <col collapsed="false" customWidth="true" hidden="false" outlineLevel="0" max="14624" min="14624" style="1" width="10.71"/>
    <col collapsed="false" customWidth="true" hidden="false" outlineLevel="0" max="14625" min="14625" style="1" width="16.29"/>
    <col collapsed="false" customWidth="true" hidden="false" outlineLevel="0" max="14626" min="14626" style="1" width="13.86"/>
    <col collapsed="false" customWidth="true" hidden="false" outlineLevel="0" max="14627" min="14627" style="1" width="14.86"/>
    <col collapsed="false" customWidth="true" hidden="false" outlineLevel="0" max="14628" min="14628" style="1" width="15.88"/>
    <col collapsed="false" customWidth="true" hidden="false" outlineLevel="0" max="14629" min="14629" style="1" width="11.99"/>
    <col collapsed="false" customWidth="true" hidden="false" outlineLevel="0" max="14630" min="14630" style="1" width="13.15"/>
    <col collapsed="false" customWidth="true" hidden="false" outlineLevel="0" max="14631" min="14631" style="1" width="19"/>
    <col collapsed="false" customWidth="true" hidden="false" outlineLevel="0" max="14632" min="14632" style="1" width="10.71"/>
    <col collapsed="false" customWidth="true" hidden="false" outlineLevel="0" max="14633" min="14633" style="1" width="17.29"/>
    <col collapsed="false" customWidth="true" hidden="false" outlineLevel="0" max="14634" min="14634" style="1" width="16.57"/>
    <col collapsed="false" customWidth="true" hidden="false" outlineLevel="0" max="14637" min="14635" style="1" width="13.29"/>
    <col collapsed="false" customWidth="true" hidden="false" outlineLevel="0" max="14638" min="14638" style="1" width="15"/>
    <col collapsed="false" customWidth="true" hidden="false" outlineLevel="0" max="14639" min="14639" style="1" width="16.57"/>
    <col collapsed="false" customWidth="true" hidden="false" outlineLevel="0" max="14640" min="14640" style="1" width="12.15"/>
    <col collapsed="false" customWidth="true" hidden="false" outlineLevel="0" max="14641" min="14641" style="1" width="9.29"/>
    <col collapsed="false" customWidth="true" hidden="false" outlineLevel="0" max="14642" min="14642" style="1" width="10"/>
    <col collapsed="false" customWidth="false" hidden="false" outlineLevel="0" max="14871" min="14643" style="1" width="9.13"/>
    <col collapsed="false" customWidth="true" hidden="false" outlineLevel="0" max="14872" min="14872" style="1" width="7.16"/>
    <col collapsed="false" customWidth="true" hidden="false" outlineLevel="0" max="14873" min="14873" style="1" width="13.57"/>
    <col collapsed="false" customWidth="true" hidden="false" outlineLevel="0" max="14874" min="14874" style="1" width="15.71"/>
    <col collapsed="false" customWidth="true" hidden="false" outlineLevel="0" max="14875" min="14875" style="1" width="13.02"/>
    <col collapsed="false" customWidth="true" hidden="false" outlineLevel="0" max="14876" min="14876" style="1" width="14.15"/>
    <col collapsed="false" customWidth="true" hidden="false" outlineLevel="0" max="14877" min="14877" style="1" width="49.42"/>
    <col collapsed="false" customWidth="true" hidden="false" outlineLevel="0" max="14878" min="14878" style="1" width="23.01"/>
    <col collapsed="false" customWidth="true" hidden="false" outlineLevel="0" max="14879" min="14879" style="1" width="11.99"/>
    <col collapsed="false" customWidth="true" hidden="false" outlineLevel="0" max="14880" min="14880" style="1" width="10.71"/>
    <col collapsed="false" customWidth="true" hidden="false" outlineLevel="0" max="14881" min="14881" style="1" width="16.29"/>
    <col collapsed="false" customWidth="true" hidden="false" outlineLevel="0" max="14882" min="14882" style="1" width="13.86"/>
    <col collapsed="false" customWidth="true" hidden="false" outlineLevel="0" max="14883" min="14883" style="1" width="14.86"/>
    <col collapsed="false" customWidth="true" hidden="false" outlineLevel="0" max="14884" min="14884" style="1" width="15.88"/>
    <col collapsed="false" customWidth="true" hidden="false" outlineLevel="0" max="14885" min="14885" style="1" width="11.99"/>
    <col collapsed="false" customWidth="true" hidden="false" outlineLevel="0" max="14886" min="14886" style="1" width="13.15"/>
    <col collapsed="false" customWidth="true" hidden="false" outlineLevel="0" max="14887" min="14887" style="1" width="19"/>
    <col collapsed="false" customWidth="true" hidden="false" outlineLevel="0" max="14888" min="14888" style="1" width="10.71"/>
    <col collapsed="false" customWidth="true" hidden="false" outlineLevel="0" max="14889" min="14889" style="1" width="17.29"/>
    <col collapsed="false" customWidth="true" hidden="false" outlineLevel="0" max="14890" min="14890" style="1" width="16.57"/>
    <col collapsed="false" customWidth="true" hidden="false" outlineLevel="0" max="14893" min="14891" style="1" width="13.29"/>
    <col collapsed="false" customWidth="true" hidden="false" outlineLevel="0" max="14894" min="14894" style="1" width="15"/>
    <col collapsed="false" customWidth="true" hidden="false" outlineLevel="0" max="14895" min="14895" style="1" width="16.57"/>
    <col collapsed="false" customWidth="true" hidden="false" outlineLevel="0" max="14896" min="14896" style="1" width="12.15"/>
    <col collapsed="false" customWidth="true" hidden="false" outlineLevel="0" max="14897" min="14897" style="1" width="9.29"/>
    <col collapsed="false" customWidth="true" hidden="false" outlineLevel="0" max="14898" min="14898" style="1" width="10"/>
    <col collapsed="false" customWidth="false" hidden="false" outlineLevel="0" max="15127" min="14899" style="1" width="9.13"/>
    <col collapsed="false" customWidth="true" hidden="false" outlineLevel="0" max="15128" min="15128" style="1" width="7.16"/>
    <col collapsed="false" customWidth="true" hidden="false" outlineLevel="0" max="15129" min="15129" style="1" width="13.57"/>
    <col collapsed="false" customWidth="true" hidden="false" outlineLevel="0" max="15130" min="15130" style="1" width="15.71"/>
    <col collapsed="false" customWidth="true" hidden="false" outlineLevel="0" max="15131" min="15131" style="1" width="13.02"/>
    <col collapsed="false" customWidth="true" hidden="false" outlineLevel="0" max="15132" min="15132" style="1" width="14.15"/>
    <col collapsed="false" customWidth="true" hidden="false" outlineLevel="0" max="15133" min="15133" style="1" width="49.42"/>
    <col collapsed="false" customWidth="true" hidden="false" outlineLevel="0" max="15134" min="15134" style="1" width="23.01"/>
    <col collapsed="false" customWidth="true" hidden="false" outlineLevel="0" max="15135" min="15135" style="1" width="11.99"/>
    <col collapsed="false" customWidth="true" hidden="false" outlineLevel="0" max="15136" min="15136" style="1" width="10.71"/>
    <col collapsed="false" customWidth="true" hidden="false" outlineLevel="0" max="15137" min="15137" style="1" width="16.29"/>
    <col collapsed="false" customWidth="true" hidden="false" outlineLevel="0" max="15138" min="15138" style="1" width="13.86"/>
    <col collapsed="false" customWidth="true" hidden="false" outlineLevel="0" max="15139" min="15139" style="1" width="14.86"/>
    <col collapsed="false" customWidth="true" hidden="false" outlineLevel="0" max="15140" min="15140" style="1" width="15.88"/>
    <col collapsed="false" customWidth="true" hidden="false" outlineLevel="0" max="15141" min="15141" style="1" width="11.99"/>
    <col collapsed="false" customWidth="true" hidden="false" outlineLevel="0" max="15142" min="15142" style="1" width="13.15"/>
    <col collapsed="false" customWidth="true" hidden="false" outlineLevel="0" max="15143" min="15143" style="1" width="19"/>
    <col collapsed="false" customWidth="true" hidden="false" outlineLevel="0" max="15144" min="15144" style="1" width="10.71"/>
    <col collapsed="false" customWidth="true" hidden="false" outlineLevel="0" max="15145" min="15145" style="1" width="17.29"/>
    <col collapsed="false" customWidth="true" hidden="false" outlineLevel="0" max="15146" min="15146" style="1" width="16.57"/>
    <col collapsed="false" customWidth="true" hidden="false" outlineLevel="0" max="15149" min="15147" style="1" width="13.29"/>
    <col collapsed="false" customWidth="true" hidden="false" outlineLevel="0" max="15150" min="15150" style="1" width="15"/>
    <col collapsed="false" customWidth="true" hidden="false" outlineLevel="0" max="15151" min="15151" style="1" width="16.57"/>
    <col collapsed="false" customWidth="true" hidden="false" outlineLevel="0" max="15152" min="15152" style="1" width="12.15"/>
    <col collapsed="false" customWidth="true" hidden="false" outlineLevel="0" max="15153" min="15153" style="1" width="9.29"/>
    <col collapsed="false" customWidth="true" hidden="false" outlineLevel="0" max="15154" min="15154" style="1" width="10"/>
    <col collapsed="false" customWidth="false" hidden="false" outlineLevel="0" max="15383" min="15155" style="1" width="9.13"/>
    <col collapsed="false" customWidth="true" hidden="false" outlineLevel="0" max="15384" min="15384" style="1" width="7.16"/>
    <col collapsed="false" customWidth="true" hidden="false" outlineLevel="0" max="15385" min="15385" style="1" width="13.57"/>
    <col collapsed="false" customWidth="true" hidden="false" outlineLevel="0" max="15386" min="15386" style="1" width="15.71"/>
    <col collapsed="false" customWidth="true" hidden="false" outlineLevel="0" max="15387" min="15387" style="1" width="13.02"/>
    <col collapsed="false" customWidth="true" hidden="false" outlineLevel="0" max="15388" min="15388" style="1" width="14.15"/>
    <col collapsed="false" customWidth="true" hidden="false" outlineLevel="0" max="15389" min="15389" style="1" width="49.42"/>
    <col collapsed="false" customWidth="true" hidden="false" outlineLevel="0" max="15390" min="15390" style="1" width="23.01"/>
    <col collapsed="false" customWidth="true" hidden="false" outlineLevel="0" max="15391" min="15391" style="1" width="11.99"/>
    <col collapsed="false" customWidth="true" hidden="false" outlineLevel="0" max="15392" min="15392" style="1" width="10.71"/>
    <col collapsed="false" customWidth="true" hidden="false" outlineLevel="0" max="15393" min="15393" style="1" width="16.29"/>
    <col collapsed="false" customWidth="true" hidden="false" outlineLevel="0" max="15394" min="15394" style="1" width="13.86"/>
    <col collapsed="false" customWidth="true" hidden="false" outlineLevel="0" max="15395" min="15395" style="1" width="14.86"/>
    <col collapsed="false" customWidth="true" hidden="false" outlineLevel="0" max="15396" min="15396" style="1" width="15.88"/>
    <col collapsed="false" customWidth="true" hidden="false" outlineLevel="0" max="15397" min="15397" style="1" width="11.99"/>
    <col collapsed="false" customWidth="true" hidden="false" outlineLevel="0" max="15398" min="15398" style="1" width="13.15"/>
    <col collapsed="false" customWidth="true" hidden="false" outlineLevel="0" max="15399" min="15399" style="1" width="19"/>
    <col collapsed="false" customWidth="true" hidden="false" outlineLevel="0" max="15400" min="15400" style="1" width="10.71"/>
    <col collapsed="false" customWidth="true" hidden="false" outlineLevel="0" max="15401" min="15401" style="1" width="17.29"/>
    <col collapsed="false" customWidth="true" hidden="false" outlineLevel="0" max="15402" min="15402" style="1" width="16.57"/>
    <col collapsed="false" customWidth="true" hidden="false" outlineLevel="0" max="15405" min="15403" style="1" width="13.29"/>
    <col collapsed="false" customWidth="true" hidden="false" outlineLevel="0" max="15406" min="15406" style="1" width="15"/>
    <col collapsed="false" customWidth="true" hidden="false" outlineLevel="0" max="15407" min="15407" style="1" width="16.57"/>
    <col collapsed="false" customWidth="true" hidden="false" outlineLevel="0" max="15408" min="15408" style="1" width="12.15"/>
    <col collapsed="false" customWidth="true" hidden="false" outlineLevel="0" max="15409" min="15409" style="1" width="9.29"/>
    <col collapsed="false" customWidth="true" hidden="false" outlineLevel="0" max="15410" min="15410" style="1" width="10"/>
    <col collapsed="false" customWidth="false" hidden="false" outlineLevel="0" max="15639" min="15411" style="1" width="9.13"/>
    <col collapsed="false" customWidth="true" hidden="false" outlineLevel="0" max="15640" min="15640" style="1" width="7.16"/>
    <col collapsed="false" customWidth="true" hidden="false" outlineLevel="0" max="15641" min="15641" style="1" width="13.57"/>
    <col collapsed="false" customWidth="true" hidden="false" outlineLevel="0" max="15642" min="15642" style="1" width="15.71"/>
    <col collapsed="false" customWidth="true" hidden="false" outlineLevel="0" max="15643" min="15643" style="1" width="13.02"/>
    <col collapsed="false" customWidth="true" hidden="false" outlineLevel="0" max="15644" min="15644" style="1" width="14.15"/>
    <col collapsed="false" customWidth="true" hidden="false" outlineLevel="0" max="15645" min="15645" style="1" width="49.42"/>
    <col collapsed="false" customWidth="true" hidden="false" outlineLevel="0" max="15646" min="15646" style="1" width="23.01"/>
    <col collapsed="false" customWidth="true" hidden="false" outlineLevel="0" max="15647" min="15647" style="1" width="11.99"/>
    <col collapsed="false" customWidth="true" hidden="false" outlineLevel="0" max="15648" min="15648" style="1" width="10.71"/>
    <col collapsed="false" customWidth="true" hidden="false" outlineLevel="0" max="15649" min="15649" style="1" width="16.29"/>
    <col collapsed="false" customWidth="true" hidden="false" outlineLevel="0" max="15650" min="15650" style="1" width="13.86"/>
    <col collapsed="false" customWidth="true" hidden="false" outlineLevel="0" max="15651" min="15651" style="1" width="14.86"/>
    <col collapsed="false" customWidth="true" hidden="false" outlineLevel="0" max="15652" min="15652" style="1" width="15.88"/>
    <col collapsed="false" customWidth="true" hidden="false" outlineLevel="0" max="15653" min="15653" style="1" width="11.99"/>
    <col collapsed="false" customWidth="true" hidden="false" outlineLevel="0" max="15654" min="15654" style="1" width="13.15"/>
    <col collapsed="false" customWidth="true" hidden="false" outlineLevel="0" max="15655" min="15655" style="1" width="19"/>
    <col collapsed="false" customWidth="true" hidden="false" outlineLevel="0" max="15656" min="15656" style="1" width="10.71"/>
    <col collapsed="false" customWidth="true" hidden="false" outlineLevel="0" max="15657" min="15657" style="1" width="17.29"/>
    <col collapsed="false" customWidth="true" hidden="false" outlineLevel="0" max="15658" min="15658" style="1" width="16.57"/>
    <col collapsed="false" customWidth="true" hidden="false" outlineLevel="0" max="15661" min="15659" style="1" width="13.29"/>
    <col collapsed="false" customWidth="true" hidden="false" outlineLevel="0" max="15662" min="15662" style="1" width="15"/>
    <col collapsed="false" customWidth="true" hidden="false" outlineLevel="0" max="15663" min="15663" style="1" width="16.57"/>
    <col collapsed="false" customWidth="true" hidden="false" outlineLevel="0" max="15664" min="15664" style="1" width="12.15"/>
    <col collapsed="false" customWidth="true" hidden="false" outlineLevel="0" max="15665" min="15665" style="1" width="9.29"/>
    <col collapsed="false" customWidth="true" hidden="false" outlineLevel="0" max="15666" min="15666" style="1" width="10"/>
    <col collapsed="false" customWidth="false" hidden="false" outlineLevel="0" max="15895" min="15667" style="1" width="9.13"/>
    <col collapsed="false" customWidth="true" hidden="false" outlineLevel="0" max="15896" min="15896" style="1" width="7.16"/>
    <col collapsed="false" customWidth="true" hidden="false" outlineLevel="0" max="15897" min="15897" style="1" width="13.57"/>
    <col collapsed="false" customWidth="true" hidden="false" outlineLevel="0" max="15898" min="15898" style="1" width="15.71"/>
    <col collapsed="false" customWidth="true" hidden="false" outlineLevel="0" max="15899" min="15899" style="1" width="13.02"/>
    <col collapsed="false" customWidth="true" hidden="false" outlineLevel="0" max="15900" min="15900" style="1" width="14.15"/>
    <col collapsed="false" customWidth="true" hidden="false" outlineLevel="0" max="15901" min="15901" style="1" width="49.42"/>
    <col collapsed="false" customWidth="true" hidden="false" outlineLevel="0" max="15902" min="15902" style="1" width="23.01"/>
    <col collapsed="false" customWidth="true" hidden="false" outlineLevel="0" max="15903" min="15903" style="1" width="11.99"/>
    <col collapsed="false" customWidth="true" hidden="false" outlineLevel="0" max="15904" min="15904" style="1" width="10.71"/>
    <col collapsed="false" customWidth="true" hidden="false" outlineLevel="0" max="15905" min="15905" style="1" width="16.29"/>
    <col collapsed="false" customWidth="true" hidden="false" outlineLevel="0" max="15906" min="15906" style="1" width="13.86"/>
    <col collapsed="false" customWidth="true" hidden="false" outlineLevel="0" max="15907" min="15907" style="1" width="14.86"/>
    <col collapsed="false" customWidth="true" hidden="false" outlineLevel="0" max="15908" min="15908" style="1" width="15.88"/>
    <col collapsed="false" customWidth="true" hidden="false" outlineLevel="0" max="15909" min="15909" style="1" width="11.99"/>
    <col collapsed="false" customWidth="true" hidden="false" outlineLevel="0" max="15910" min="15910" style="1" width="13.15"/>
    <col collapsed="false" customWidth="true" hidden="false" outlineLevel="0" max="15911" min="15911" style="1" width="19"/>
    <col collapsed="false" customWidth="true" hidden="false" outlineLevel="0" max="15912" min="15912" style="1" width="10.71"/>
    <col collapsed="false" customWidth="true" hidden="false" outlineLevel="0" max="15913" min="15913" style="1" width="17.29"/>
    <col collapsed="false" customWidth="true" hidden="false" outlineLevel="0" max="15914" min="15914" style="1" width="16.57"/>
    <col collapsed="false" customWidth="true" hidden="false" outlineLevel="0" max="15917" min="15915" style="1" width="13.29"/>
    <col collapsed="false" customWidth="true" hidden="false" outlineLevel="0" max="15918" min="15918" style="1" width="15"/>
    <col collapsed="false" customWidth="true" hidden="false" outlineLevel="0" max="15919" min="15919" style="1" width="16.57"/>
    <col collapsed="false" customWidth="true" hidden="false" outlineLevel="0" max="15920" min="15920" style="1" width="12.15"/>
    <col collapsed="false" customWidth="true" hidden="false" outlineLevel="0" max="15921" min="15921" style="1" width="9.29"/>
    <col collapsed="false" customWidth="true" hidden="false" outlineLevel="0" max="15922" min="15922" style="1" width="10"/>
    <col collapsed="false" customWidth="false" hidden="false" outlineLevel="0" max="16151" min="15923" style="1" width="9.13"/>
    <col collapsed="false" customWidth="true" hidden="false" outlineLevel="0" max="16152" min="16152" style="1" width="7.16"/>
    <col collapsed="false" customWidth="true" hidden="false" outlineLevel="0" max="16153" min="16153" style="1" width="13.57"/>
    <col collapsed="false" customWidth="true" hidden="false" outlineLevel="0" max="16154" min="16154" style="1" width="15.71"/>
    <col collapsed="false" customWidth="true" hidden="false" outlineLevel="0" max="16155" min="16155" style="1" width="13.02"/>
    <col collapsed="false" customWidth="true" hidden="false" outlineLevel="0" max="16156" min="16156" style="1" width="14.15"/>
    <col collapsed="false" customWidth="true" hidden="false" outlineLevel="0" max="16157" min="16157" style="1" width="49.42"/>
    <col collapsed="false" customWidth="true" hidden="false" outlineLevel="0" max="16158" min="16158" style="1" width="23.01"/>
    <col collapsed="false" customWidth="true" hidden="false" outlineLevel="0" max="16159" min="16159" style="1" width="11.99"/>
    <col collapsed="false" customWidth="true" hidden="false" outlineLevel="0" max="16160" min="16160" style="1" width="10.71"/>
    <col collapsed="false" customWidth="true" hidden="false" outlineLevel="0" max="16161" min="16161" style="1" width="16.29"/>
    <col collapsed="false" customWidth="true" hidden="false" outlineLevel="0" max="16162" min="16162" style="1" width="13.86"/>
    <col collapsed="false" customWidth="true" hidden="false" outlineLevel="0" max="16163" min="16163" style="1" width="14.86"/>
    <col collapsed="false" customWidth="true" hidden="false" outlineLevel="0" max="16164" min="16164" style="1" width="15.88"/>
    <col collapsed="false" customWidth="true" hidden="false" outlineLevel="0" max="16165" min="16165" style="1" width="11.99"/>
    <col collapsed="false" customWidth="true" hidden="false" outlineLevel="0" max="16166" min="16166" style="1" width="13.15"/>
    <col collapsed="false" customWidth="true" hidden="false" outlineLevel="0" max="16167" min="16167" style="1" width="19"/>
    <col collapsed="false" customWidth="true" hidden="false" outlineLevel="0" max="16168" min="16168" style="1" width="10.71"/>
    <col collapsed="false" customWidth="true" hidden="false" outlineLevel="0" max="16169" min="16169" style="1" width="17.29"/>
    <col collapsed="false" customWidth="true" hidden="false" outlineLevel="0" max="16170" min="16170" style="1" width="16.57"/>
    <col collapsed="false" customWidth="true" hidden="false" outlineLevel="0" max="16173" min="16171" style="1" width="13.29"/>
    <col collapsed="false" customWidth="true" hidden="false" outlineLevel="0" max="16174" min="16174" style="1" width="15"/>
    <col collapsed="false" customWidth="true" hidden="false" outlineLevel="0" max="16175" min="16175" style="1" width="16.57"/>
    <col collapsed="false" customWidth="true" hidden="false" outlineLevel="0" max="16176" min="16176" style="1" width="12.15"/>
    <col collapsed="false" customWidth="true" hidden="false" outlineLevel="0" max="16177" min="16177" style="1" width="9.29"/>
    <col collapsed="false" customWidth="true" hidden="false" outlineLevel="0" max="16178" min="16178" style="1" width="10"/>
    <col collapsed="false" customWidth="false" hidden="false" outlineLevel="0" max="16384" min="16179" style="1" width="9.13"/>
  </cols>
  <sheetData>
    <row r="1" customFormat="false" ht="13.8" hidden="false" customHeight="false" outlineLevel="0" collapsed="false">
      <c r="X1" s="3" t="s">
        <v>0</v>
      </c>
      <c r="AV1" s="4"/>
      <c r="AX1" s="4" t="s">
        <v>1</v>
      </c>
    </row>
    <row r="2" customFormat="false" ht="13.8" hidden="false" customHeight="false" outlineLevel="0" collapsed="false">
      <c r="X2" s="3" t="s">
        <v>2</v>
      </c>
      <c r="AV2" s="5"/>
      <c r="AX2" s="5" t="s">
        <v>3</v>
      </c>
    </row>
    <row r="3" customFormat="false" ht="15" hidden="false" customHeight="false" outlineLevel="0" collapsed="false">
      <c r="X3" s="3" t="s">
        <v>4</v>
      </c>
      <c r="AV3" s="6"/>
      <c r="AW3" s="7"/>
      <c r="AX3" s="5" t="s">
        <v>5</v>
      </c>
    </row>
    <row r="4" customFormat="false" ht="13.8" hidden="false" customHeight="false" outlineLevel="0" collapsed="false">
      <c r="H4" s="3"/>
      <c r="AG4" s="8"/>
      <c r="AV4" s="5"/>
      <c r="AW4" s="9"/>
      <c r="AX4" s="5" t="s">
        <v>6</v>
      </c>
    </row>
    <row r="5" customFormat="false" ht="13.8" hidden="false" customHeight="false" outlineLevel="0" collapsed="false">
      <c r="Z5" s="3"/>
      <c r="AA5" s="3"/>
      <c r="AB5" s="3"/>
    </row>
    <row r="6" customFormat="false" ht="17.35" hidden="false" customHeight="false" outlineLevel="0" collapsed="false">
      <c r="F6" s="10" t="s">
        <v>7</v>
      </c>
      <c r="AX6" s="7"/>
    </row>
    <row r="10" customFormat="false" ht="95.5" hidden="false" customHeight="false" outlineLevel="0" collapsed="false">
      <c r="A10" s="11" t="s">
        <v>8</v>
      </c>
      <c r="B10" s="12" t="s">
        <v>9</v>
      </c>
      <c r="C10" s="12" t="s">
        <v>10</v>
      </c>
      <c r="D10" s="12" t="s">
        <v>11</v>
      </c>
      <c r="E10" s="12" t="s">
        <v>12</v>
      </c>
      <c r="F10" s="12" t="s">
        <v>13</v>
      </c>
      <c r="G10" s="12" t="s">
        <v>14</v>
      </c>
      <c r="H10" s="13" t="s">
        <v>15</v>
      </c>
      <c r="I10" s="12" t="s">
        <v>16</v>
      </c>
      <c r="J10" s="12" t="s">
        <v>17</v>
      </c>
      <c r="K10" s="12" t="s">
        <v>18</v>
      </c>
      <c r="L10" s="12" t="s">
        <v>19</v>
      </c>
      <c r="M10" s="12" t="s">
        <v>20</v>
      </c>
      <c r="N10" s="12" t="s">
        <v>21</v>
      </c>
      <c r="O10" s="14" t="s">
        <v>22</v>
      </c>
      <c r="P10" s="14" t="s">
        <v>23</v>
      </c>
      <c r="Q10" s="12" t="s">
        <v>24</v>
      </c>
      <c r="R10" s="12" t="s">
        <v>25</v>
      </c>
      <c r="S10" s="12" t="s">
        <v>26</v>
      </c>
      <c r="T10" s="12" t="s">
        <v>27</v>
      </c>
      <c r="U10" s="12" t="s">
        <v>28</v>
      </c>
      <c r="V10" s="12" t="s">
        <v>29</v>
      </c>
      <c r="W10" s="12" t="s">
        <v>30</v>
      </c>
      <c r="X10" s="12" t="s">
        <v>31</v>
      </c>
      <c r="Y10" s="12"/>
      <c r="Z10" s="12" t="s">
        <v>32</v>
      </c>
      <c r="AA10" s="12" t="s">
        <v>33</v>
      </c>
      <c r="AB10" s="12" t="s">
        <v>34</v>
      </c>
      <c r="AC10" s="15" t="s">
        <v>16</v>
      </c>
      <c r="AD10" s="13" t="s">
        <v>35</v>
      </c>
      <c r="AE10" s="15" t="s">
        <v>36</v>
      </c>
      <c r="AF10" s="12" t="s">
        <v>37</v>
      </c>
      <c r="AG10" s="16" t="s">
        <v>38</v>
      </c>
      <c r="AH10" s="17" t="s">
        <v>39</v>
      </c>
      <c r="AI10" s="15" t="s">
        <v>40</v>
      </c>
      <c r="AJ10" s="12" t="s">
        <v>41</v>
      </c>
      <c r="AK10" s="15" t="s">
        <v>42</v>
      </c>
      <c r="AL10" s="12" t="s">
        <v>43</v>
      </c>
      <c r="AM10" s="12" t="s">
        <v>44</v>
      </c>
      <c r="AN10" s="12" t="s">
        <v>45</v>
      </c>
      <c r="AO10" s="14" t="s">
        <v>46</v>
      </c>
      <c r="AP10" s="18" t="s">
        <v>22</v>
      </c>
      <c r="AQ10" s="14" t="s">
        <v>47</v>
      </c>
      <c r="AR10" s="14" t="s">
        <v>48</v>
      </c>
      <c r="AS10" s="18" t="s">
        <v>49</v>
      </c>
      <c r="AT10" s="12" t="s">
        <v>50</v>
      </c>
      <c r="AU10" s="12" t="s">
        <v>51</v>
      </c>
      <c r="AV10" s="17" t="s">
        <v>52</v>
      </c>
      <c r="AW10" s="19" t="s">
        <v>53</v>
      </c>
      <c r="AX10" s="19" t="s">
        <v>54</v>
      </c>
    </row>
    <row r="11" s="22" customFormat="true" ht="13.8" hidden="false" customHeight="false" outlineLevel="0" collapsed="false">
      <c r="A11" s="19" t="n">
        <v>1</v>
      </c>
      <c r="B11" s="19" t="n">
        <v>2</v>
      </c>
      <c r="C11" s="19" t="n">
        <v>3</v>
      </c>
      <c r="D11" s="19" t="n">
        <v>4</v>
      </c>
      <c r="E11" s="19" t="n">
        <v>5</v>
      </c>
      <c r="F11" s="19" t="n">
        <v>6</v>
      </c>
      <c r="G11" s="19" t="n">
        <v>7</v>
      </c>
      <c r="H11" s="19" t="n">
        <v>8</v>
      </c>
      <c r="I11" s="19" t="n">
        <v>9</v>
      </c>
      <c r="J11" s="19" t="n">
        <v>10</v>
      </c>
      <c r="K11" s="19" t="n">
        <v>11</v>
      </c>
      <c r="L11" s="19" t="n">
        <v>12</v>
      </c>
      <c r="M11" s="19" t="n">
        <v>13</v>
      </c>
      <c r="N11" s="19" t="n">
        <v>14</v>
      </c>
      <c r="O11" s="19" t="n">
        <v>15</v>
      </c>
      <c r="P11" s="20" t="s">
        <v>55</v>
      </c>
      <c r="Q11" s="19" t="n">
        <v>17</v>
      </c>
      <c r="R11" s="19" t="n">
        <v>18</v>
      </c>
      <c r="S11" s="19" t="n">
        <v>19</v>
      </c>
      <c r="T11" s="19" t="n">
        <v>20</v>
      </c>
      <c r="U11" s="19" t="n">
        <v>21</v>
      </c>
      <c r="V11" s="19" t="n">
        <v>22</v>
      </c>
      <c r="W11" s="19" t="n">
        <v>23</v>
      </c>
      <c r="X11" s="19" t="n">
        <v>24</v>
      </c>
      <c r="Y11" s="19"/>
      <c r="Z11" s="19" t="n">
        <v>7</v>
      </c>
      <c r="AA11" s="19" t="n">
        <v>8</v>
      </c>
      <c r="AB11" s="19" t="n">
        <v>9</v>
      </c>
      <c r="AC11" s="21" t="n">
        <v>10</v>
      </c>
      <c r="AD11" s="19" t="n">
        <v>11</v>
      </c>
      <c r="AE11" s="21" t="n">
        <v>12</v>
      </c>
      <c r="AF11" s="19" t="n">
        <v>13</v>
      </c>
      <c r="AG11" s="21" t="n">
        <v>8</v>
      </c>
      <c r="AH11" s="19" t="n">
        <v>15</v>
      </c>
      <c r="AI11" s="21" t="n">
        <v>16</v>
      </c>
      <c r="AJ11" s="19" t="n">
        <v>17</v>
      </c>
      <c r="AK11" s="21" t="n">
        <v>18</v>
      </c>
      <c r="AL11" s="19" t="n">
        <v>19</v>
      </c>
      <c r="AM11" s="19" t="n">
        <v>20</v>
      </c>
      <c r="AN11" s="19" t="n">
        <v>21</v>
      </c>
      <c r="AO11" s="19" t="n">
        <v>22</v>
      </c>
      <c r="AP11" s="21" t="n">
        <v>23</v>
      </c>
      <c r="AQ11" s="19" t="n">
        <v>24</v>
      </c>
      <c r="AR11" s="19" t="n">
        <v>25</v>
      </c>
      <c r="AS11" s="21" t="n">
        <v>26</v>
      </c>
      <c r="AT11" s="19" t="n">
        <v>27</v>
      </c>
      <c r="AU11" s="19" t="n">
        <v>28</v>
      </c>
      <c r="AV11" s="19" t="n">
        <v>29</v>
      </c>
      <c r="AW11" s="19" t="n">
        <v>30</v>
      </c>
      <c r="AX11" s="19" t="n">
        <v>31</v>
      </c>
    </row>
    <row r="12" s="47" customFormat="true" ht="182.25" hidden="false" customHeight="true" outlineLevel="0" collapsed="false">
      <c r="A12" s="23" t="n">
        <v>1</v>
      </c>
      <c r="B12" s="24"/>
      <c r="C12" s="25" t="s">
        <v>56</v>
      </c>
      <c r="D12" s="24" t="s">
        <v>57</v>
      </c>
      <c r="E12" s="26" t="n">
        <f aca="false">610/100</f>
        <v>6.1</v>
      </c>
      <c r="F12" s="27" t="s">
        <v>58</v>
      </c>
      <c r="G12" s="26" t="n">
        <v>2</v>
      </c>
      <c r="H12" s="26" t="n">
        <v>53.68</v>
      </c>
      <c r="I12" s="26" t="n">
        <v>3</v>
      </c>
      <c r="J12" s="26"/>
      <c r="K12" s="26"/>
      <c r="L12" s="26"/>
      <c r="M12" s="28"/>
      <c r="N12" s="29"/>
      <c r="O12" s="30" t="s">
        <v>59</v>
      </c>
      <c r="P12" s="26" t="n">
        <v>53.68</v>
      </c>
      <c r="Q12" s="30"/>
      <c r="R12" s="26"/>
      <c r="S12" s="30"/>
      <c r="T12" s="26"/>
      <c r="U12" s="26"/>
      <c r="V12" s="26"/>
      <c r="W12" s="26"/>
      <c r="X12" s="26"/>
      <c r="Y12" s="26"/>
      <c r="Z12" s="24" t="s">
        <v>60</v>
      </c>
      <c r="AA12" s="24" t="s">
        <v>57</v>
      </c>
      <c r="AB12" s="26" t="n">
        <v>4.4</v>
      </c>
      <c r="AC12" s="31" t="n">
        <v>3</v>
      </c>
      <c r="AD12" s="32" t="e">
        <f aca="false">#REF!</f>
        <v>#REF!</v>
      </c>
      <c r="AE12" s="31" t="n">
        <v>2</v>
      </c>
      <c r="AF12" s="26" t="e">
        <f aca="false">AE12*#REF!</f>
        <v>#REF!</v>
      </c>
      <c r="AG12" s="33" t="e">
        <f aca="false">ROUND(AF12*AB12,2)</f>
        <v>#REF!</v>
      </c>
      <c r="AH12" s="34" t="e">
        <f aca="false">ROUND(AG12*AD12,0)</f>
        <v>#REF!</v>
      </c>
      <c r="AI12" s="35"/>
      <c r="AJ12" s="26"/>
      <c r="AK12" s="36"/>
      <c r="AL12" s="37"/>
      <c r="AM12" s="38"/>
      <c r="AN12" s="39" t="n">
        <f aca="false">AK12</f>
        <v>0</v>
      </c>
      <c r="AO12" s="40" t="n">
        <f aca="false">ROUND(AM12*AN12,0)</f>
        <v>0</v>
      </c>
      <c r="AP12" s="41" t="s">
        <v>59</v>
      </c>
      <c r="AQ12" s="42" t="n">
        <v>4.4</v>
      </c>
      <c r="AR12" s="43" t="s">
        <v>61</v>
      </c>
      <c r="AS12" s="44" t="e">
        <f aca="false">AQ12*AF12</f>
        <v>#REF!</v>
      </c>
      <c r="AT12" s="39" t="e">
        <f aca="false">#REF!</f>
        <v>#REF!</v>
      </c>
      <c r="AU12" s="45" t="e">
        <f aca="false">ROUND(AS12*AT12,0)</f>
        <v>#REF!</v>
      </c>
      <c r="AV12" s="46" t="e">
        <f aca="false">AH12+AO12+AU12+AU13</f>
        <v>#REF!</v>
      </c>
      <c r="AW12" s="24"/>
      <c r="AX12" s="24"/>
    </row>
    <row r="13" s="47" customFormat="true" ht="47.75" hidden="false" customHeight="false" outlineLevel="0" collapsed="false">
      <c r="A13" s="23"/>
      <c r="B13" s="24"/>
      <c r="C13" s="25"/>
      <c r="D13" s="24"/>
      <c r="E13" s="26"/>
      <c r="F13" s="27"/>
      <c r="G13" s="26"/>
      <c r="H13" s="26"/>
      <c r="I13" s="26"/>
      <c r="J13" s="26"/>
      <c r="K13" s="26"/>
      <c r="L13" s="26"/>
      <c r="M13" s="28"/>
      <c r="N13" s="29"/>
      <c r="O13" s="30" t="s">
        <v>62</v>
      </c>
      <c r="P13" s="26" t="n">
        <v>53.68</v>
      </c>
      <c r="Q13" s="26"/>
      <c r="R13" s="26"/>
      <c r="S13" s="26"/>
      <c r="T13" s="26"/>
      <c r="U13" s="26"/>
      <c r="V13" s="26"/>
      <c r="W13" s="26"/>
      <c r="X13" s="26"/>
      <c r="Y13" s="26"/>
      <c r="Z13" s="24"/>
      <c r="AA13" s="24"/>
      <c r="AB13" s="26"/>
      <c r="AC13" s="31"/>
      <c r="AD13" s="32"/>
      <c r="AE13" s="31"/>
      <c r="AF13" s="26"/>
      <c r="AG13" s="33"/>
      <c r="AH13" s="34"/>
      <c r="AI13" s="35"/>
      <c r="AJ13" s="26"/>
      <c r="AK13" s="36"/>
      <c r="AL13" s="37"/>
      <c r="AM13" s="38"/>
      <c r="AN13" s="39" t="n">
        <v>0</v>
      </c>
      <c r="AO13" s="40" t="n">
        <f aca="false">ROUND(AM13*AN13,0)</f>
        <v>0</v>
      </c>
      <c r="AP13" s="41" t="s">
        <v>62</v>
      </c>
      <c r="AQ13" s="42" t="n">
        <f aca="false">AB12</f>
        <v>4.4</v>
      </c>
      <c r="AR13" s="48" t="s">
        <v>63</v>
      </c>
      <c r="AS13" s="44" t="e">
        <f aca="false">AQ13*AF12</f>
        <v>#REF!</v>
      </c>
      <c r="AT13" s="49" t="e">
        <f aca="false">#REF!</f>
        <v>#REF!</v>
      </c>
      <c r="AU13" s="45" t="e">
        <f aca="false">ROUND(AS13*AT13,0)</f>
        <v>#REF!</v>
      </c>
      <c r="AV13" s="46"/>
      <c r="AW13" s="24"/>
      <c r="AX13" s="24"/>
    </row>
    <row r="14" s="47" customFormat="true" ht="71.6" hidden="false" customHeight="false" outlineLevel="0" collapsed="false">
      <c r="A14" s="23" t="n">
        <v>2</v>
      </c>
      <c r="B14" s="24"/>
      <c r="C14" s="25"/>
      <c r="D14" s="24" t="s">
        <v>64</v>
      </c>
      <c r="E14" s="26" t="n">
        <v>3</v>
      </c>
      <c r="F14" s="50" t="s">
        <v>65</v>
      </c>
      <c r="G14" s="26" t="n">
        <v>12</v>
      </c>
      <c r="H14" s="26" t="n">
        <v>43.2</v>
      </c>
      <c r="I14" s="26" t="n">
        <v>2</v>
      </c>
      <c r="J14" s="26"/>
      <c r="K14" s="26"/>
      <c r="L14" s="26"/>
      <c r="M14" s="28" t="s">
        <v>66</v>
      </c>
      <c r="N14" s="29" t="n">
        <v>1</v>
      </c>
      <c r="O14" s="28" t="s">
        <v>67</v>
      </c>
      <c r="P14" s="26" t="n">
        <v>0.41</v>
      </c>
      <c r="Q14" s="26"/>
      <c r="R14" s="26"/>
      <c r="S14" s="26"/>
      <c r="T14" s="26"/>
      <c r="U14" s="26"/>
      <c r="V14" s="26"/>
      <c r="W14" s="26"/>
      <c r="X14" s="26"/>
      <c r="Y14" s="26"/>
      <c r="Z14" s="24" t="s">
        <v>68</v>
      </c>
      <c r="AA14" s="24" t="s">
        <v>64</v>
      </c>
      <c r="AB14" s="26" t="n">
        <v>1.2</v>
      </c>
      <c r="AC14" s="31" t="n">
        <v>2</v>
      </c>
      <c r="AD14" s="32" t="e">
        <f aca="false">#REF!</f>
        <v>#REF!</v>
      </c>
      <c r="AE14" s="31" t="n">
        <v>12</v>
      </c>
      <c r="AF14" s="26" t="e">
        <f aca="false">AE14*#REF!</f>
        <v>#REF!</v>
      </c>
      <c r="AG14" s="33" t="e">
        <f aca="false">ROUND(AF14*AB14,2)</f>
        <v>#REF!</v>
      </c>
      <c r="AH14" s="34" t="e">
        <f aca="false">ROUND(AG14*AD14,0)</f>
        <v>#REF!</v>
      </c>
      <c r="AI14" s="35" t="s">
        <v>66</v>
      </c>
      <c r="AJ14" s="26" t="s">
        <v>69</v>
      </c>
      <c r="AK14" s="36" t="n">
        <v>1</v>
      </c>
      <c r="AL14" s="37" t="s">
        <v>70</v>
      </c>
      <c r="AM14" s="38" t="e">
        <f aca="false">#REF!</f>
        <v>#REF!</v>
      </c>
      <c r="AN14" s="39" t="n">
        <f aca="false">E14*AK14</f>
        <v>3</v>
      </c>
      <c r="AO14" s="40" t="e">
        <f aca="false">ROUND(AM14*AN14,0)</f>
        <v>#REF!</v>
      </c>
      <c r="AP14" s="35" t="s">
        <v>67</v>
      </c>
      <c r="AQ14" s="51" t="n">
        <f aca="false">11.47/1000</f>
        <v>0.01147</v>
      </c>
      <c r="AR14" s="37" t="s">
        <v>71</v>
      </c>
      <c r="AS14" s="44" t="e">
        <f aca="false">AQ14*AF14</f>
        <v>#REF!</v>
      </c>
      <c r="AT14" s="52" t="e">
        <f aca="false">#REF!</f>
        <v>#REF!</v>
      </c>
      <c r="AU14" s="53" t="e">
        <f aca="false">ROUND(AS14*AT14,0)</f>
        <v>#REF!</v>
      </c>
      <c r="AV14" s="46" t="e">
        <f aca="false">AH14+AO14+AU14+AU15</f>
        <v>#REF!</v>
      </c>
      <c r="AW14" s="24"/>
      <c r="AX14" s="24"/>
    </row>
    <row r="15" s="47" customFormat="true" ht="23.85" hidden="false" customHeight="false" outlineLevel="0" collapsed="false">
      <c r="A15" s="23"/>
      <c r="B15" s="24"/>
      <c r="C15" s="25"/>
      <c r="D15" s="24"/>
      <c r="E15" s="26"/>
      <c r="F15" s="50"/>
      <c r="G15" s="26"/>
      <c r="H15" s="26"/>
      <c r="I15" s="26"/>
      <c r="J15" s="26"/>
      <c r="K15" s="26"/>
      <c r="L15" s="26"/>
      <c r="M15" s="28"/>
      <c r="N15" s="29"/>
      <c r="O15" s="30" t="s">
        <v>72</v>
      </c>
      <c r="P15" s="26" t="n">
        <v>0.15</v>
      </c>
      <c r="Q15" s="26"/>
      <c r="R15" s="26"/>
      <c r="S15" s="26"/>
      <c r="T15" s="26"/>
      <c r="U15" s="26"/>
      <c r="V15" s="26"/>
      <c r="W15" s="26"/>
      <c r="X15" s="26"/>
      <c r="Y15" s="26"/>
      <c r="Z15" s="24"/>
      <c r="AA15" s="24"/>
      <c r="AB15" s="26"/>
      <c r="AC15" s="31"/>
      <c r="AD15" s="32"/>
      <c r="AE15" s="31"/>
      <c r="AF15" s="26"/>
      <c r="AG15" s="33"/>
      <c r="AH15" s="34"/>
      <c r="AI15" s="35"/>
      <c r="AJ15" s="26"/>
      <c r="AK15" s="36"/>
      <c r="AL15" s="37"/>
      <c r="AM15" s="38"/>
      <c r="AN15" s="39"/>
      <c r="AO15" s="40"/>
      <c r="AP15" s="41" t="s">
        <v>72</v>
      </c>
      <c r="AQ15" s="54" t="n">
        <f aca="false">4.17/1000</f>
        <v>0.00417</v>
      </c>
      <c r="AR15" s="43" t="s">
        <v>73</v>
      </c>
      <c r="AS15" s="44" t="e">
        <f aca="false">AQ15*AF14</f>
        <v>#REF!</v>
      </c>
      <c r="AT15" s="49" t="e">
        <f aca="false">#REF!</f>
        <v>#REF!</v>
      </c>
      <c r="AU15" s="53" t="e">
        <f aca="false">ROUND(AS15*AT15,0)</f>
        <v>#REF!</v>
      </c>
      <c r="AV15" s="46"/>
      <c r="AW15" s="24"/>
      <c r="AX15" s="24"/>
    </row>
    <row r="16" s="47" customFormat="true" ht="127.5" hidden="false" customHeight="true" outlineLevel="0" collapsed="false">
      <c r="A16" s="23" t="n">
        <v>3</v>
      </c>
      <c r="B16" s="24"/>
      <c r="C16" s="25"/>
      <c r="D16" s="24" t="s">
        <v>74</v>
      </c>
      <c r="E16" s="39" t="n">
        <f aca="false">(42*6+168)/100</f>
        <v>4.2</v>
      </c>
      <c r="F16" s="50" t="s">
        <v>75</v>
      </c>
      <c r="G16" s="26" t="n">
        <v>4</v>
      </c>
      <c r="H16" s="26" t="n">
        <v>52.08</v>
      </c>
      <c r="I16" s="26" t="n">
        <v>3</v>
      </c>
      <c r="J16" s="26"/>
      <c r="K16" s="26"/>
      <c r="L16" s="26"/>
      <c r="M16" s="24"/>
      <c r="N16" s="24"/>
      <c r="O16" s="30" t="s">
        <v>76</v>
      </c>
      <c r="P16" s="26" t="n">
        <v>52.08</v>
      </c>
      <c r="Q16" s="26"/>
      <c r="R16" s="26"/>
      <c r="S16" s="26"/>
      <c r="T16" s="26"/>
      <c r="U16" s="26"/>
      <c r="V16" s="26"/>
      <c r="W16" s="26"/>
      <c r="X16" s="26"/>
      <c r="Y16" s="26"/>
      <c r="Z16" s="24" t="s">
        <v>77</v>
      </c>
      <c r="AA16" s="24" t="s">
        <v>74</v>
      </c>
      <c r="AB16" s="26" t="n">
        <v>3.1</v>
      </c>
      <c r="AC16" s="31" t="n">
        <v>3</v>
      </c>
      <c r="AD16" s="32" t="e">
        <f aca="false">#REF!</f>
        <v>#REF!</v>
      </c>
      <c r="AE16" s="31" t="n">
        <v>4</v>
      </c>
      <c r="AF16" s="26" t="e">
        <f aca="false">AE16*#REF!</f>
        <v>#REF!</v>
      </c>
      <c r="AG16" s="33" t="e">
        <f aca="false">ROUND(AF16*AB16,2)</f>
        <v>#REF!</v>
      </c>
      <c r="AH16" s="34" t="e">
        <f aca="false">ROUND(AG16*AD16,0)</f>
        <v>#REF!</v>
      </c>
      <c r="AI16" s="55"/>
      <c r="AJ16" s="24"/>
      <c r="AK16" s="55"/>
      <c r="AL16" s="24"/>
      <c r="AM16" s="24"/>
      <c r="AN16" s="39" t="n">
        <v>0</v>
      </c>
      <c r="AO16" s="40" t="n">
        <f aca="false">ROUND(AM16*AN16,0)</f>
        <v>0</v>
      </c>
      <c r="AP16" s="41" t="s">
        <v>76</v>
      </c>
      <c r="AQ16" s="42" t="n">
        <f aca="false">AB16</f>
        <v>3.1</v>
      </c>
      <c r="AR16" s="43" t="s">
        <v>78</v>
      </c>
      <c r="AS16" s="44" t="e">
        <f aca="false">AQ16*AF16</f>
        <v>#REF!</v>
      </c>
      <c r="AT16" s="49" t="e">
        <f aca="false">#REF!</f>
        <v>#REF!</v>
      </c>
      <c r="AU16" s="45" t="e">
        <f aca="false">ROUND(AS16*AT16,0)</f>
        <v>#REF!</v>
      </c>
      <c r="AV16" s="46" t="e">
        <f aca="false">AH16+AO16+AU16</f>
        <v>#REF!</v>
      </c>
      <c r="AW16" s="24"/>
      <c r="AX16" s="24"/>
    </row>
    <row r="17" s="47" customFormat="true" ht="39.55" hidden="false" customHeight="false" outlineLevel="0" collapsed="false">
      <c r="A17" s="23" t="n">
        <v>4</v>
      </c>
      <c r="B17" s="24"/>
      <c r="C17" s="25"/>
      <c r="D17" s="24" t="s">
        <v>79</v>
      </c>
      <c r="E17" s="26" t="n">
        <f aca="false">340/100</f>
        <v>3.4</v>
      </c>
      <c r="F17" s="56" t="s">
        <v>80</v>
      </c>
      <c r="G17" s="26" t="n">
        <v>2</v>
      </c>
      <c r="H17" s="26" t="n">
        <v>74.8</v>
      </c>
      <c r="I17" s="26" t="n">
        <v>3.7</v>
      </c>
      <c r="J17" s="26"/>
      <c r="K17" s="26"/>
      <c r="L17" s="26"/>
      <c r="M17" s="24"/>
      <c r="N17" s="24"/>
      <c r="O17" s="30" t="s">
        <v>59</v>
      </c>
      <c r="P17" s="26" t="n">
        <v>24.93</v>
      </c>
      <c r="Q17" s="26"/>
      <c r="R17" s="26"/>
      <c r="S17" s="26"/>
      <c r="T17" s="26"/>
      <c r="U17" s="26"/>
      <c r="V17" s="26"/>
      <c r="W17" s="26"/>
      <c r="X17" s="26"/>
      <c r="Y17" s="26"/>
      <c r="Z17" s="24" t="s">
        <v>81</v>
      </c>
      <c r="AA17" s="24" t="s">
        <v>79</v>
      </c>
      <c r="AB17" s="26" t="n">
        <v>11</v>
      </c>
      <c r="AC17" s="31" t="n">
        <v>3.7</v>
      </c>
      <c r="AD17" s="32" t="e">
        <f aca="false">#REF!</f>
        <v>#REF!</v>
      </c>
      <c r="AE17" s="31" t="n">
        <v>2</v>
      </c>
      <c r="AF17" s="26" t="e">
        <f aca="false">AE17*#REF!</f>
        <v>#REF!</v>
      </c>
      <c r="AG17" s="33" t="e">
        <f aca="false">ROUND(AF17*AB17,2)</f>
        <v>#REF!</v>
      </c>
      <c r="AH17" s="34" t="e">
        <f aca="false">ROUND(AG17*AD17,0)</f>
        <v>#REF!</v>
      </c>
      <c r="AI17" s="55"/>
      <c r="AJ17" s="24"/>
      <c r="AK17" s="55"/>
      <c r="AL17" s="24"/>
      <c r="AM17" s="24"/>
      <c r="AN17" s="39" t="n">
        <v>0</v>
      </c>
      <c r="AO17" s="40" t="n">
        <f aca="false">ROUND(AM17*AN17,0)</f>
        <v>0</v>
      </c>
      <c r="AP17" s="41" t="s">
        <v>59</v>
      </c>
      <c r="AQ17" s="42" t="n">
        <f aca="false">AB17/3</f>
        <v>3.66666666666667</v>
      </c>
      <c r="AR17" s="43" t="s">
        <v>61</v>
      </c>
      <c r="AS17" s="44" t="e">
        <f aca="false">AQ17*AF17</f>
        <v>#REF!</v>
      </c>
      <c r="AT17" s="39" t="e">
        <f aca="false">#REF!</f>
        <v>#REF!</v>
      </c>
      <c r="AU17" s="45" t="e">
        <f aca="false">ROUND(AS17*AT17,0)</f>
        <v>#REF!</v>
      </c>
      <c r="AV17" s="46" t="e">
        <f aca="false">AH17+AO17+AU17+AU18+AU19</f>
        <v>#REF!</v>
      </c>
      <c r="AW17" s="24"/>
      <c r="AX17" s="24"/>
    </row>
    <row r="18" s="47" customFormat="true" ht="23.85" hidden="false" customHeight="false" outlineLevel="0" collapsed="false">
      <c r="A18" s="23"/>
      <c r="B18" s="24"/>
      <c r="C18" s="25"/>
      <c r="D18" s="24"/>
      <c r="E18" s="26"/>
      <c r="F18" s="56"/>
      <c r="G18" s="26"/>
      <c r="H18" s="26" t="n">
        <v>0</v>
      </c>
      <c r="I18" s="26"/>
      <c r="J18" s="26"/>
      <c r="K18" s="26"/>
      <c r="L18" s="26"/>
      <c r="M18" s="24"/>
      <c r="N18" s="24"/>
      <c r="O18" s="30" t="s">
        <v>76</v>
      </c>
      <c r="P18" s="26" t="n">
        <v>24.93</v>
      </c>
      <c r="Q18" s="26"/>
      <c r="R18" s="26"/>
      <c r="S18" s="26"/>
      <c r="T18" s="26"/>
      <c r="U18" s="26"/>
      <c r="V18" s="26"/>
      <c r="W18" s="26"/>
      <c r="X18" s="26"/>
      <c r="Y18" s="26"/>
      <c r="Z18" s="24"/>
      <c r="AA18" s="24"/>
      <c r="AB18" s="26"/>
      <c r="AC18" s="31"/>
      <c r="AD18" s="32"/>
      <c r="AE18" s="31"/>
      <c r="AF18" s="26" t="e">
        <f aca="false">AE18*#REF!</f>
        <v>#REF!</v>
      </c>
      <c r="AG18" s="33" t="e">
        <f aca="false">ROUND(AF18*AB18,2)</f>
        <v>#REF!</v>
      </c>
      <c r="AH18" s="34" t="e">
        <f aca="false">ROUND(AG18*AD18,0)</f>
        <v>#REF!</v>
      </c>
      <c r="AI18" s="55"/>
      <c r="AJ18" s="24"/>
      <c r="AK18" s="55"/>
      <c r="AL18" s="24"/>
      <c r="AM18" s="24"/>
      <c r="AN18" s="57"/>
      <c r="AO18" s="40" t="n">
        <f aca="false">ROUND(AM18*AN18,0)</f>
        <v>0</v>
      </c>
      <c r="AP18" s="41" t="s">
        <v>76</v>
      </c>
      <c r="AQ18" s="42" t="n">
        <f aca="false">AB17/3</f>
        <v>3.66666666666667</v>
      </c>
      <c r="AR18" s="43" t="s">
        <v>78</v>
      </c>
      <c r="AS18" s="44" t="e">
        <f aca="false">AQ18*AF17</f>
        <v>#REF!</v>
      </c>
      <c r="AT18" s="49" t="e">
        <f aca="false">#REF!</f>
        <v>#REF!</v>
      </c>
      <c r="AU18" s="53" t="e">
        <f aca="false">ROUND(AS18*AT18,0)</f>
        <v>#REF!</v>
      </c>
      <c r="AV18" s="46"/>
      <c r="AW18" s="24"/>
      <c r="AX18" s="24"/>
    </row>
    <row r="19" s="47" customFormat="true" ht="23.85" hidden="false" customHeight="false" outlineLevel="0" collapsed="false">
      <c r="A19" s="23"/>
      <c r="B19" s="24"/>
      <c r="C19" s="25"/>
      <c r="D19" s="24"/>
      <c r="E19" s="26"/>
      <c r="F19" s="56"/>
      <c r="G19" s="26"/>
      <c r="H19" s="26" t="n">
        <v>0</v>
      </c>
      <c r="I19" s="26"/>
      <c r="J19" s="26"/>
      <c r="K19" s="26"/>
      <c r="L19" s="26"/>
      <c r="M19" s="24"/>
      <c r="N19" s="24"/>
      <c r="O19" s="30" t="s">
        <v>82</v>
      </c>
      <c r="P19" s="26" t="n">
        <v>24.93</v>
      </c>
      <c r="Q19" s="26"/>
      <c r="R19" s="26"/>
      <c r="S19" s="26"/>
      <c r="T19" s="26"/>
      <c r="U19" s="26"/>
      <c r="V19" s="26"/>
      <c r="W19" s="26"/>
      <c r="X19" s="26"/>
      <c r="Y19" s="26"/>
      <c r="Z19" s="24"/>
      <c r="AA19" s="24"/>
      <c r="AB19" s="26"/>
      <c r="AC19" s="31"/>
      <c r="AD19" s="32"/>
      <c r="AE19" s="31"/>
      <c r="AF19" s="26" t="e">
        <f aca="false">AE19*#REF!</f>
        <v>#REF!</v>
      </c>
      <c r="AG19" s="33" t="e">
        <f aca="false">ROUND(AF19*AB19,2)</f>
        <v>#REF!</v>
      </c>
      <c r="AH19" s="34" t="e">
        <f aca="false">ROUND(AG19*AD19,0)</f>
        <v>#REF!</v>
      </c>
      <c r="AI19" s="55"/>
      <c r="AJ19" s="24"/>
      <c r="AK19" s="55"/>
      <c r="AL19" s="24"/>
      <c r="AM19" s="24"/>
      <c r="AN19" s="57"/>
      <c r="AO19" s="40" t="n">
        <f aca="false">ROUND(AM19*AN19,0)</f>
        <v>0</v>
      </c>
      <c r="AP19" s="41" t="s">
        <v>82</v>
      </c>
      <c r="AQ19" s="42" t="n">
        <f aca="false">AB17/3</f>
        <v>3.66666666666667</v>
      </c>
      <c r="AR19" s="43" t="s">
        <v>83</v>
      </c>
      <c r="AS19" s="44" t="e">
        <f aca="false">AQ19*AF17</f>
        <v>#REF!</v>
      </c>
      <c r="AT19" s="39" t="e">
        <f aca="false">#REF!</f>
        <v>#REF!</v>
      </c>
      <c r="AU19" s="45" t="e">
        <f aca="false">ROUND(AS19*AT19,0)</f>
        <v>#REF!</v>
      </c>
      <c r="AV19" s="46"/>
      <c r="AW19" s="24"/>
      <c r="AX19" s="24"/>
    </row>
    <row r="20" s="47" customFormat="true" ht="47.75" hidden="false" customHeight="false" outlineLevel="0" collapsed="false">
      <c r="A20" s="23" t="n">
        <v>5</v>
      </c>
      <c r="B20" s="24"/>
      <c r="C20" s="25"/>
      <c r="D20" s="24" t="s">
        <v>84</v>
      </c>
      <c r="E20" s="26" t="n">
        <f aca="false">340/100</f>
        <v>3.4</v>
      </c>
      <c r="F20" s="56" t="s">
        <v>85</v>
      </c>
      <c r="G20" s="26" t="n">
        <v>2</v>
      </c>
      <c r="H20" s="26" t="n">
        <v>85</v>
      </c>
      <c r="I20" s="26" t="n">
        <v>3.7</v>
      </c>
      <c r="J20" s="26"/>
      <c r="K20" s="26"/>
      <c r="L20" s="26"/>
      <c r="M20" s="24"/>
      <c r="N20" s="24"/>
      <c r="O20" s="30" t="s">
        <v>62</v>
      </c>
      <c r="P20" s="26" t="n">
        <v>28.33</v>
      </c>
      <c r="Q20" s="26"/>
      <c r="R20" s="26"/>
      <c r="S20" s="26"/>
      <c r="T20" s="26"/>
      <c r="U20" s="26"/>
      <c r="V20" s="26"/>
      <c r="W20" s="26"/>
      <c r="X20" s="26"/>
      <c r="Y20" s="26"/>
      <c r="Z20" s="24" t="s">
        <v>86</v>
      </c>
      <c r="AA20" s="24" t="s">
        <v>79</v>
      </c>
      <c r="AB20" s="26" t="n">
        <v>12.5</v>
      </c>
      <c r="AC20" s="31" t="n">
        <v>3.7</v>
      </c>
      <c r="AD20" s="32" t="e">
        <f aca="false">#REF!</f>
        <v>#REF!</v>
      </c>
      <c r="AE20" s="31" t="n">
        <v>2</v>
      </c>
      <c r="AF20" s="26" t="e">
        <f aca="false">AE20*#REF!</f>
        <v>#REF!</v>
      </c>
      <c r="AG20" s="33" t="e">
        <f aca="false">ROUND(AF20*AB20,2)</f>
        <v>#REF!</v>
      </c>
      <c r="AH20" s="34" t="e">
        <f aca="false">ROUND(AG20*AD20,0)</f>
        <v>#REF!</v>
      </c>
      <c r="AI20" s="55"/>
      <c r="AJ20" s="24"/>
      <c r="AK20" s="55"/>
      <c r="AL20" s="24"/>
      <c r="AM20" s="24"/>
      <c r="AN20" s="39" t="n">
        <v>0</v>
      </c>
      <c r="AO20" s="40" t="n">
        <f aca="false">ROUND(AM20*AN20,0)</f>
        <v>0</v>
      </c>
      <c r="AP20" s="41" t="s">
        <v>62</v>
      </c>
      <c r="AQ20" s="42" t="n">
        <f aca="false">AB20/3</f>
        <v>4.16666666666667</v>
      </c>
      <c r="AR20" s="48" t="s">
        <v>63</v>
      </c>
      <c r="AS20" s="44" t="e">
        <f aca="false">AQ20*AF20</f>
        <v>#REF!</v>
      </c>
      <c r="AT20" s="49" t="e">
        <f aca="false">#REF!</f>
        <v>#REF!</v>
      </c>
      <c r="AU20" s="45" t="e">
        <f aca="false">ROUND(AS20*AT20,0)</f>
        <v>#REF!</v>
      </c>
      <c r="AV20" s="46" t="e">
        <f aca="false">AH20+AO20+AU20+AU21</f>
        <v>#REF!</v>
      </c>
      <c r="AW20" s="24"/>
      <c r="AX20" s="24"/>
    </row>
    <row r="21" s="47" customFormat="true" ht="23.85" hidden="false" customHeight="false" outlineLevel="0" collapsed="false">
      <c r="A21" s="23"/>
      <c r="B21" s="24"/>
      <c r="C21" s="25"/>
      <c r="D21" s="24"/>
      <c r="E21" s="26"/>
      <c r="F21" s="56"/>
      <c r="G21" s="26"/>
      <c r="H21" s="26" t="n">
        <v>0</v>
      </c>
      <c r="I21" s="26"/>
      <c r="J21" s="26"/>
      <c r="K21" s="26"/>
      <c r="L21" s="26"/>
      <c r="M21" s="24"/>
      <c r="N21" s="24"/>
      <c r="O21" s="30" t="s">
        <v>82</v>
      </c>
      <c r="P21" s="26" t="n">
        <v>28.33</v>
      </c>
      <c r="Q21" s="26"/>
      <c r="R21" s="26"/>
      <c r="S21" s="26"/>
      <c r="T21" s="26"/>
      <c r="U21" s="26"/>
      <c r="V21" s="26"/>
      <c r="W21" s="26"/>
      <c r="X21" s="26"/>
      <c r="Y21" s="26"/>
      <c r="Z21" s="24"/>
      <c r="AA21" s="24"/>
      <c r="AB21" s="26"/>
      <c r="AC21" s="31"/>
      <c r="AD21" s="32"/>
      <c r="AE21" s="31"/>
      <c r="AF21" s="26" t="e">
        <f aca="false">AE21*#REF!</f>
        <v>#REF!</v>
      </c>
      <c r="AG21" s="33" t="e">
        <f aca="false">ROUND(AF21*AB21,2)</f>
        <v>#REF!</v>
      </c>
      <c r="AH21" s="34" t="e">
        <f aca="false">ROUND(AG21*AD21,0)</f>
        <v>#REF!</v>
      </c>
      <c r="AI21" s="55"/>
      <c r="AJ21" s="24"/>
      <c r="AK21" s="55"/>
      <c r="AL21" s="24"/>
      <c r="AM21" s="24"/>
      <c r="AN21" s="57"/>
      <c r="AO21" s="40" t="n">
        <f aca="false">ROUND(AM21*AN21,0)</f>
        <v>0</v>
      </c>
      <c r="AP21" s="41" t="s">
        <v>82</v>
      </c>
      <c r="AQ21" s="42" t="n">
        <f aca="false">AB20/3</f>
        <v>4.16666666666667</v>
      </c>
      <c r="AR21" s="43" t="s">
        <v>83</v>
      </c>
      <c r="AS21" s="44" t="e">
        <f aca="false">AQ21*AF20</f>
        <v>#REF!</v>
      </c>
      <c r="AT21" s="39" t="e">
        <f aca="false">#REF!</f>
        <v>#REF!</v>
      </c>
      <c r="AU21" s="45" t="e">
        <f aca="false">ROUND(AS21*AT21,0)</f>
        <v>#REF!</v>
      </c>
      <c r="AV21" s="46"/>
      <c r="AW21" s="24"/>
      <c r="AX21" s="24"/>
    </row>
    <row r="22" s="47" customFormat="true" ht="71.6" hidden="false" customHeight="false" outlineLevel="0" collapsed="false">
      <c r="A22" s="23" t="n">
        <v>6</v>
      </c>
      <c r="B22" s="24"/>
      <c r="C22" s="25"/>
      <c r="D22" s="24" t="s">
        <v>87</v>
      </c>
      <c r="E22" s="39" t="n">
        <v>0.6</v>
      </c>
      <c r="F22" s="56" t="s">
        <v>88</v>
      </c>
      <c r="G22" s="26" t="n">
        <v>1</v>
      </c>
      <c r="H22" s="26" t="n">
        <v>0.22</v>
      </c>
      <c r="I22" s="26" t="n">
        <v>3</v>
      </c>
      <c r="J22" s="26"/>
      <c r="K22" s="26"/>
      <c r="L22" s="26"/>
      <c r="M22" s="58" t="s">
        <v>89</v>
      </c>
      <c r="N22" s="26" t="n">
        <f aca="false">180*0.378/1000/3/60</f>
        <v>0.000378</v>
      </c>
      <c r="O22" s="30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4" t="s">
        <v>90</v>
      </c>
      <c r="AA22" s="24" t="s">
        <v>87</v>
      </c>
      <c r="AB22" s="26" t="n">
        <v>0.36</v>
      </c>
      <c r="AC22" s="31" t="n">
        <v>3</v>
      </c>
      <c r="AD22" s="32" t="e">
        <f aca="false">#REF!</f>
        <v>#REF!</v>
      </c>
      <c r="AE22" s="31" t="n">
        <v>1</v>
      </c>
      <c r="AF22" s="26" t="e">
        <f aca="false">AE22*#REF!</f>
        <v>#REF!</v>
      </c>
      <c r="AG22" s="33" t="e">
        <f aca="false">ROUND(AF22*AB22,2)</f>
        <v>#REF!</v>
      </c>
      <c r="AH22" s="34" t="e">
        <f aca="false">ROUND(AG22*AD22,0)</f>
        <v>#REF!</v>
      </c>
      <c r="AI22" s="59" t="s">
        <v>89</v>
      </c>
      <c r="AJ22" s="26" t="s">
        <v>91</v>
      </c>
      <c r="AK22" s="31" t="n">
        <f aca="false">180*0.378/1000/3/60</f>
        <v>0.000378</v>
      </c>
      <c r="AL22" s="37" t="s">
        <v>92</v>
      </c>
      <c r="AM22" s="40" t="e">
        <f aca="false">#REF!</f>
        <v>#REF!</v>
      </c>
      <c r="AN22" s="60" t="n">
        <f aca="false">E22*AK22*100</f>
        <v>0.02268</v>
      </c>
      <c r="AO22" s="40" t="e">
        <f aca="false">ROUND(AM22*AN22,0)</f>
        <v>#REF!</v>
      </c>
      <c r="AP22" s="41"/>
      <c r="AQ22" s="42"/>
      <c r="AR22" s="42"/>
      <c r="AS22" s="44"/>
      <c r="AT22" s="49"/>
      <c r="AU22" s="45" t="n">
        <f aca="false">ROUND(AS22*AT22,0)</f>
        <v>0</v>
      </c>
      <c r="AV22" s="46" t="e">
        <f aca="false">AH22+AO22+AU22</f>
        <v>#REF!</v>
      </c>
      <c r="AW22" s="24"/>
      <c r="AX22" s="24"/>
    </row>
    <row r="23" s="47" customFormat="true" ht="111.75" hidden="false" customHeight="true" outlineLevel="0" collapsed="false">
      <c r="A23" s="23" t="n">
        <v>7</v>
      </c>
      <c r="B23" s="24"/>
      <c r="C23" s="25"/>
      <c r="D23" s="24" t="s">
        <v>93</v>
      </c>
      <c r="E23" s="39" t="n">
        <f aca="false">52/3/100</f>
        <v>0.173333333333333</v>
      </c>
      <c r="F23" s="56" t="s">
        <v>94</v>
      </c>
      <c r="G23" s="26" t="n">
        <v>1</v>
      </c>
      <c r="H23" s="26" t="n">
        <v>2.34</v>
      </c>
      <c r="I23" s="26" t="n">
        <v>2.5</v>
      </c>
      <c r="J23" s="26"/>
      <c r="K23" s="26"/>
      <c r="L23" s="26"/>
      <c r="M23" s="58" t="s">
        <v>95</v>
      </c>
      <c r="N23" s="61" t="e">
        <f aca="false">52*0.806/1000/3/#REF!/100</f>
        <v>#REF!</v>
      </c>
      <c r="O23" s="24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4" t="s">
        <v>96</v>
      </c>
      <c r="AA23" s="24" t="s">
        <v>93</v>
      </c>
      <c r="AB23" s="26" t="n">
        <v>13.5</v>
      </c>
      <c r="AC23" s="31" t="n">
        <v>2.5</v>
      </c>
      <c r="AD23" s="32" t="e">
        <f aca="false">#REF!</f>
        <v>#REF!</v>
      </c>
      <c r="AE23" s="31" t="n">
        <v>1</v>
      </c>
      <c r="AF23" s="39" t="e">
        <f aca="false">AE23*#REF!</f>
        <v>#REF!</v>
      </c>
      <c r="AG23" s="33" t="e">
        <f aca="false">ROUND(AF23*AB23,2)</f>
        <v>#REF!</v>
      </c>
      <c r="AH23" s="34" t="e">
        <f aca="false">ROUND(AG23*AD23,0)</f>
        <v>#REF!</v>
      </c>
      <c r="AI23" s="59" t="s">
        <v>95</v>
      </c>
      <c r="AJ23" s="26" t="s">
        <v>91</v>
      </c>
      <c r="AK23" s="62" t="n">
        <f aca="false">52*0.806/1000/3/E23/100</f>
        <v>0.000806</v>
      </c>
      <c r="AL23" s="37" t="s">
        <v>97</v>
      </c>
      <c r="AM23" s="40" t="e">
        <f aca="false">#REF!</f>
        <v>#REF!</v>
      </c>
      <c r="AN23" s="63" t="n">
        <f aca="false">E23*AK23*100</f>
        <v>0.0139706666666667</v>
      </c>
      <c r="AO23" s="40" t="e">
        <f aca="false">ROUND(AM23*AN23,0)</f>
        <v>#REF!</v>
      </c>
      <c r="AP23" s="55"/>
      <c r="AQ23" s="39"/>
      <c r="AR23" s="39"/>
      <c r="AS23" s="44"/>
      <c r="AT23" s="26"/>
      <c r="AU23" s="45" t="n">
        <f aca="false">ROUND(AS23*AT23,0)</f>
        <v>0</v>
      </c>
      <c r="AV23" s="46" t="e">
        <f aca="false">AH23+AO23+AU23</f>
        <v>#REF!</v>
      </c>
      <c r="AW23" s="24"/>
      <c r="AX23" s="24"/>
    </row>
    <row r="24" s="47" customFormat="true" ht="47.75" hidden="false" customHeight="false" outlineLevel="0" collapsed="false">
      <c r="A24" s="23" t="n">
        <v>8</v>
      </c>
      <c r="B24" s="24"/>
      <c r="C24" s="25"/>
      <c r="D24" s="24" t="s">
        <v>98</v>
      </c>
      <c r="E24" s="26" t="n">
        <f aca="false">15/3</f>
        <v>5</v>
      </c>
      <c r="F24" s="56" t="s">
        <v>99</v>
      </c>
      <c r="G24" s="26" t="n">
        <v>1</v>
      </c>
      <c r="H24" s="26" t="n">
        <v>8</v>
      </c>
      <c r="I24" s="26" t="n">
        <v>3</v>
      </c>
      <c r="J24" s="26"/>
      <c r="K24" s="26"/>
      <c r="L24" s="26"/>
      <c r="M24" s="58" t="s">
        <v>100</v>
      </c>
      <c r="N24" s="26" t="n">
        <v>1</v>
      </c>
      <c r="O24" s="30" t="s">
        <v>62</v>
      </c>
      <c r="P24" s="26" t="n">
        <v>2.67</v>
      </c>
      <c r="Q24" s="26"/>
      <c r="R24" s="26"/>
      <c r="S24" s="26"/>
      <c r="T24" s="26"/>
      <c r="U24" s="26"/>
      <c r="V24" s="26"/>
      <c r="W24" s="26"/>
      <c r="X24" s="26"/>
      <c r="Y24" s="26"/>
      <c r="Z24" s="24" t="s">
        <v>101</v>
      </c>
      <c r="AA24" s="24" t="s">
        <v>98</v>
      </c>
      <c r="AB24" s="26" t="n">
        <v>1.6</v>
      </c>
      <c r="AC24" s="31" t="n">
        <v>3</v>
      </c>
      <c r="AD24" s="32" t="e">
        <f aca="false">#REF!</f>
        <v>#REF!</v>
      </c>
      <c r="AE24" s="31" t="n">
        <v>1</v>
      </c>
      <c r="AF24" s="26" t="e">
        <f aca="false">AE24*#REF!</f>
        <v>#REF!</v>
      </c>
      <c r="AG24" s="33" t="e">
        <f aca="false">ROUND(AF24*AB24,2)</f>
        <v>#REF!</v>
      </c>
      <c r="AH24" s="34" t="e">
        <f aca="false">ROUND(AG24*AD24,0)</f>
        <v>#REF!</v>
      </c>
      <c r="AI24" s="59" t="s">
        <v>100</v>
      </c>
      <c r="AJ24" s="64" t="s">
        <v>102</v>
      </c>
      <c r="AK24" s="31" t="n">
        <v>1</v>
      </c>
      <c r="AL24" s="65" t="s">
        <v>103</v>
      </c>
      <c r="AM24" s="40" t="e">
        <f aca="false">#REF!</f>
        <v>#REF!</v>
      </c>
      <c r="AN24" s="39" t="n">
        <f aca="false">E24*AK24</f>
        <v>5</v>
      </c>
      <c r="AO24" s="40" t="e">
        <f aca="false">ROUND(AM24*AN24,0)</f>
        <v>#REF!</v>
      </c>
      <c r="AP24" s="41" t="s">
        <v>62</v>
      </c>
      <c r="AQ24" s="42" t="n">
        <f aca="false">AB24/3</f>
        <v>0.533333333333333</v>
      </c>
      <c r="AR24" s="48" t="s">
        <v>63</v>
      </c>
      <c r="AS24" s="44" t="e">
        <f aca="false">AQ24*AF24</f>
        <v>#REF!</v>
      </c>
      <c r="AT24" s="49" t="e">
        <f aca="false">#REF!</f>
        <v>#REF!</v>
      </c>
      <c r="AU24" s="45" t="e">
        <f aca="false">ROUND(AS24*AT24,0)</f>
        <v>#REF!</v>
      </c>
      <c r="AV24" s="46" t="e">
        <f aca="false">AH24+AO24+AU24</f>
        <v>#REF!</v>
      </c>
      <c r="AW24" s="24"/>
      <c r="AX24" s="24"/>
    </row>
    <row r="25" s="47" customFormat="true" ht="64.5" hidden="false" customHeight="true" outlineLevel="0" collapsed="false">
      <c r="A25" s="23" t="n">
        <v>9</v>
      </c>
      <c r="B25" s="24"/>
      <c r="C25" s="25"/>
      <c r="D25" s="24" t="s">
        <v>57</v>
      </c>
      <c r="E25" s="39" t="n">
        <f aca="false">12.5*1.6/100</f>
        <v>0.2</v>
      </c>
      <c r="F25" s="56" t="s">
        <v>104</v>
      </c>
      <c r="G25" s="26" t="n">
        <v>4</v>
      </c>
      <c r="H25" s="26" t="n">
        <v>4.96</v>
      </c>
      <c r="I25" s="26" t="n">
        <v>3</v>
      </c>
      <c r="J25" s="26"/>
      <c r="K25" s="26"/>
      <c r="L25" s="26"/>
      <c r="M25" s="24"/>
      <c r="N25" s="24"/>
      <c r="O25" s="30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4" t="s">
        <v>105</v>
      </c>
      <c r="AA25" s="24" t="s">
        <v>57</v>
      </c>
      <c r="AB25" s="26" t="n">
        <v>6.2</v>
      </c>
      <c r="AC25" s="31" t="n">
        <v>3</v>
      </c>
      <c r="AD25" s="32" t="e">
        <f aca="false">AD24</f>
        <v>#REF!</v>
      </c>
      <c r="AE25" s="31" t="n">
        <v>4</v>
      </c>
      <c r="AF25" s="26" t="e">
        <f aca="false">AE25*#REF!</f>
        <v>#REF!</v>
      </c>
      <c r="AG25" s="31" t="e">
        <f aca="false">ROUND(AF25*AB25,2)</f>
        <v>#REF!</v>
      </c>
      <c r="AH25" s="34" t="e">
        <f aca="false">ROUND(AG25*AD25,0)</f>
        <v>#REF!</v>
      </c>
      <c r="AI25" s="55"/>
      <c r="AJ25" s="24"/>
      <c r="AK25" s="55"/>
      <c r="AL25" s="24"/>
      <c r="AM25" s="24"/>
      <c r="AN25" s="57"/>
      <c r="AO25" s="40" t="n">
        <f aca="false">ROUND(AM25*AN25,0)</f>
        <v>0</v>
      </c>
      <c r="AP25" s="41"/>
      <c r="AQ25" s="42"/>
      <c r="AR25" s="42"/>
      <c r="AS25" s="44"/>
      <c r="AT25" s="49"/>
      <c r="AU25" s="45"/>
      <c r="AV25" s="46" t="e">
        <f aca="false">AH25+AO25+AU25</f>
        <v>#REF!</v>
      </c>
      <c r="AW25" s="24"/>
      <c r="AX25" s="24"/>
    </row>
    <row r="26" s="47" customFormat="true" ht="107.25" hidden="false" customHeight="true" outlineLevel="0" collapsed="false">
      <c r="A26" s="23" t="n">
        <v>10</v>
      </c>
      <c r="B26" s="24"/>
      <c r="C26" s="25"/>
      <c r="D26" s="24" t="s">
        <v>57</v>
      </c>
      <c r="E26" s="39" t="n">
        <f aca="false">12.5*1.6/100</f>
        <v>0.2</v>
      </c>
      <c r="F26" s="50" t="s">
        <v>106</v>
      </c>
      <c r="G26" s="26" t="n">
        <v>4</v>
      </c>
      <c r="H26" s="26" t="n">
        <v>9.6</v>
      </c>
      <c r="I26" s="26" t="n">
        <v>3.5</v>
      </c>
      <c r="J26" s="26"/>
      <c r="K26" s="26"/>
      <c r="L26" s="26"/>
      <c r="M26" s="24" t="s">
        <v>107</v>
      </c>
      <c r="N26" s="26" t="n">
        <f aca="false">12*6.2/1000/3/20</f>
        <v>0.00124</v>
      </c>
      <c r="O26" s="30" t="s">
        <v>72</v>
      </c>
      <c r="P26" s="26" t="n">
        <v>4.8</v>
      </c>
      <c r="Q26" s="26"/>
      <c r="R26" s="26"/>
      <c r="S26" s="26"/>
      <c r="T26" s="26"/>
      <c r="U26" s="26"/>
      <c r="V26" s="26"/>
      <c r="W26" s="26"/>
      <c r="X26" s="26"/>
      <c r="Y26" s="26"/>
      <c r="Z26" s="24" t="s">
        <v>108</v>
      </c>
      <c r="AA26" s="24" t="s">
        <v>57</v>
      </c>
      <c r="AB26" s="26" t="n">
        <v>12</v>
      </c>
      <c r="AC26" s="31" t="n">
        <v>3.5</v>
      </c>
      <c r="AD26" s="32" t="e">
        <f aca="false">#REF!</f>
        <v>#REF!</v>
      </c>
      <c r="AE26" s="31" t="n">
        <v>4</v>
      </c>
      <c r="AF26" s="26" t="e">
        <f aca="false">AE26*#REF!</f>
        <v>#REF!</v>
      </c>
      <c r="AG26" s="31" t="e">
        <f aca="false">ROUND(AF26*AB26,2)</f>
        <v>#REF!</v>
      </c>
      <c r="AH26" s="34" t="e">
        <f aca="false">ROUND(AG26*AD26,0)</f>
        <v>#REF!</v>
      </c>
      <c r="AI26" s="55" t="s">
        <v>107</v>
      </c>
      <c r="AJ26" s="26" t="s">
        <v>91</v>
      </c>
      <c r="AK26" s="31" t="n">
        <f aca="false">12*6.2/1000/3/20</f>
        <v>0.00124</v>
      </c>
      <c r="AL26" s="37" t="s">
        <v>109</v>
      </c>
      <c r="AM26" s="40" t="e">
        <f aca="false">#REF!</f>
        <v>#REF!</v>
      </c>
      <c r="AN26" s="63" t="n">
        <f aca="false">E26*AK26*100</f>
        <v>0.0248</v>
      </c>
      <c r="AO26" s="40" t="e">
        <f aca="false">ROUND(AM26*AN26,0)</f>
        <v>#REF!</v>
      </c>
      <c r="AP26" s="41" t="s">
        <v>72</v>
      </c>
      <c r="AQ26" s="39" t="n">
        <f aca="false">AB26/E26/100/2</f>
        <v>0.3</v>
      </c>
      <c r="AR26" s="43" t="s">
        <v>73</v>
      </c>
      <c r="AS26" s="33" t="e">
        <f aca="false">AQ26*AF26*E26*100</f>
        <v>#REF!</v>
      </c>
      <c r="AT26" s="39" t="e">
        <f aca="false">#REF!</f>
        <v>#REF!</v>
      </c>
      <c r="AU26" s="45" t="e">
        <f aca="false">ROUND(AS26*AT26,0)</f>
        <v>#REF!</v>
      </c>
      <c r="AV26" s="46" t="e">
        <f aca="false">AH26+AO26+AU26+AO27</f>
        <v>#REF!</v>
      </c>
      <c r="AW26" s="24"/>
      <c r="AX26" s="24"/>
    </row>
    <row r="27" s="47" customFormat="true" ht="74.25" hidden="false" customHeight="true" outlineLevel="0" collapsed="false">
      <c r="A27" s="23"/>
      <c r="B27" s="24"/>
      <c r="C27" s="25"/>
      <c r="D27" s="24"/>
      <c r="E27" s="39"/>
      <c r="F27" s="50"/>
      <c r="G27" s="26"/>
      <c r="H27" s="26" t="n">
        <v>0</v>
      </c>
      <c r="I27" s="26"/>
      <c r="J27" s="26"/>
      <c r="K27" s="26"/>
      <c r="L27" s="26"/>
      <c r="M27" s="58" t="s">
        <v>110</v>
      </c>
      <c r="N27" s="61" t="n">
        <f aca="false">215*0.56/1000/3/20</f>
        <v>0.00200666666666667</v>
      </c>
      <c r="O27" s="24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4"/>
      <c r="AA27" s="24"/>
      <c r="AB27" s="26"/>
      <c r="AC27" s="31"/>
      <c r="AD27" s="32"/>
      <c r="AE27" s="31"/>
      <c r="AF27" s="26" t="e">
        <f aca="false">AE27*#REF!</f>
        <v>#REF!</v>
      </c>
      <c r="AG27" s="31" t="e">
        <f aca="false">ROUND(AF27*AB27,2)</f>
        <v>#REF!</v>
      </c>
      <c r="AH27" s="34" t="e">
        <f aca="false">ROUND(AG27*AD27,0)</f>
        <v>#REF!</v>
      </c>
      <c r="AI27" s="59" t="s">
        <v>110</v>
      </c>
      <c r="AJ27" s="26" t="s">
        <v>91</v>
      </c>
      <c r="AK27" s="62" t="n">
        <f aca="false">215*0.56/1000/3/20</f>
        <v>0.00200666666666667</v>
      </c>
      <c r="AL27" s="37" t="s">
        <v>111</v>
      </c>
      <c r="AM27" s="40" t="e">
        <f aca="false">#REF!</f>
        <v>#REF!</v>
      </c>
      <c r="AN27" s="63" t="n">
        <f aca="false">E26*AK27*100</f>
        <v>0.0401333333333333</v>
      </c>
      <c r="AO27" s="40" t="e">
        <f aca="false">ROUND(AM27*AN27,0)</f>
        <v>#REF!</v>
      </c>
      <c r="AP27" s="55"/>
      <c r="AQ27" s="39"/>
      <c r="AR27" s="39"/>
      <c r="AS27" s="33"/>
      <c r="AT27" s="26"/>
      <c r="AU27" s="45" t="n">
        <f aca="false">ROUND(AS27*AT27,0)</f>
        <v>0</v>
      </c>
      <c r="AV27" s="46"/>
      <c r="AW27" s="24"/>
      <c r="AX27" s="24"/>
    </row>
    <row r="28" s="47" customFormat="true" ht="94" hidden="false" customHeight="false" outlineLevel="0" collapsed="false">
      <c r="A28" s="23" t="n">
        <v>11</v>
      </c>
      <c r="B28" s="24"/>
      <c r="C28" s="25"/>
      <c r="D28" s="24" t="s">
        <v>112</v>
      </c>
      <c r="E28" s="51" t="n">
        <f aca="false">1*12.5/100</f>
        <v>0.125</v>
      </c>
      <c r="F28" s="50" t="s">
        <v>113</v>
      </c>
      <c r="G28" s="26" t="n">
        <v>1</v>
      </c>
      <c r="H28" s="26" t="n">
        <v>2.49</v>
      </c>
      <c r="I28" s="26" t="n">
        <v>3</v>
      </c>
      <c r="J28" s="26"/>
      <c r="K28" s="26"/>
      <c r="L28" s="26"/>
      <c r="M28" s="58" t="s">
        <v>114</v>
      </c>
      <c r="N28" s="63" t="n">
        <f aca="false">12.5*51.77*3/1000/3/12.5</f>
        <v>0.05177</v>
      </c>
      <c r="O28" s="30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4" t="s">
        <v>115</v>
      </c>
      <c r="AA28" s="24" t="s">
        <v>116</v>
      </c>
      <c r="AB28" s="26" t="n">
        <f aca="false">5.4+14.5</f>
        <v>19.9</v>
      </c>
      <c r="AC28" s="31" t="n">
        <v>3</v>
      </c>
      <c r="AD28" s="66" t="e">
        <f aca="false">AD25</f>
        <v>#REF!</v>
      </c>
      <c r="AE28" s="31" t="n">
        <v>1</v>
      </c>
      <c r="AF28" s="26" t="e">
        <f aca="false">AE28*#REF!</f>
        <v>#REF!</v>
      </c>
      <c r="AG28" s="31" t="e">
        <f aca="false">ROUND(AF28*AB28,2)</f>
        <v>#REF!</v>
      </c>
      <c r="AH28" s="34" t="e">
        <f aca="false">ROUND(AG28*AD28,0)</f>
        <v>#REF!</v>
      </c>
      <c r="AI28" s="59" t="s">
        <v>114</v>
      </c>
      <c r="AJ28" s="26" t="s">
        <v>91</v>
      </c>
      <c r="AK28" s="67" t="n">
        <f aca="false">12.5*51.77*3/1000/3/12.5</f>
        <v>0.05177</v>
      </c>
      <c r="AL28" s="37" t="s">
        <v>117</v>
      </c>
      <c r="AM28" s="40" t="e">
        <f aca="false">#REF!</f>
        <v>#REF!</v>
      </c>
      <c r="AN28" s="63" t="n">
        <f aca="false">E28*AK28*100</f>
        <v>0.647125</v>
      </c>
      <c r="AO28" s="40" t="e">
        <f aca="false">ROUND(AM28*AN28,0)</f>
        <v>#REF!</v>
      </c>
      <c r="AP28" s="41"/>
      <c r="AQ28" s="42"/>
      <c r="AR28" s="43"/>
      <c r="AS28" s="44"/>
      <c r="AT28" s="49"/>
      <c r="AU28" s="45"/>
      <c r="AV28" s="46" t="e">
        <f aca="false">AH28+AO28+AU28+AO29+AO30</f>
        <v>#REF!</v>
      </c>
      <c r="AW28" s="24"/>
      <c r="AX28" s="24"/>
    </row>
    <row r="29" s="47" customFormat="true" ht="35.8" hidden="false" customHeight="false" outlineLevel="0" collapsed="false">
      <c r="A29" s="23"/>
      <c r="B29" s="24"/>
      <c r="C29" s="25"/>
      <c r="D29" s="24"/>
      <c r="E29" s="39"/>
      <c r="F29" s="50"/>
      <c r="G29" s="26"/>
      <c r="H29" s="26" t="n">
        <v>0</v>
      </c>
      <c r="I29" s="26"/>
      <c r="J29" s="26"/>
      <c r="K29" s="26"/>
      <c r="L29" s="26"/>
      <c r="M29" s="58" t="s">
        <v>118</v>
      </c>
      <c r="N29" s="61" t="n">
        <f aca="false">18*18.77/1000/3/12.5</f>
        <v>0.0090096</v>
      </c>
      <c r="O29" s="30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4"/>
      <c r="AA29" s="24"/>
      <c r="AB29" s="26"/>
      <c r="AC29" s="31"/>
      <c r="AD29" s="32"/>
      <c r="AE29" s="31"/>
      <c r="AF29" s="26"/>
      <c r="AG29" s="31" t="n">
        <f aca="false">ROUND(AF29*AB29,2)</f>
        <v>0</v>
      </c>
      <c r="AH29" s="34" t="n">
        <f aca="false">ROUND(AG29*AD29,0)</f>
        <v>0</v>
      </c>
      <c r="AI29" s="59" t="s">
        <v>118</v>
      </c>
      <c r="AJ29" s="26" t="s">
        <v>91</v>
      </c>
      <c r="AK29" s="62" t="n">
        <f aca="false">18*18.77/1000/3/12.5</f>
        <v>0.0090096</v>
      </c>
      <c r="AL29" s="68" t="s">
        <v>119</v>
      </c>
      <c r="AM29" s="40" t="e">
        <f aca="false">#REF!</f>
        <v>#REF!</v>
      </c>
      <c r="AN29" s="63" t="n">
        <f aca="false">E28*AK29*100</f>
        <v>0.11262</v>
      </c>
      <c r="AO29" s="40" t="n">
        <v>4568</v>
      </c>
      <c r="AP29" s="41"/>
      <c r="AQ29" s="42"/>
      <c r="AR29" s="42"/>
      <c r="AS29" s="44"/>
      <c r="AT29" s="49"/>
      <c r="AU29" s="45" t="n">
        <f aca="false">ROUND(AS29*AT29,0)</f>
        <v>0</v>
      </c>
      <c r="AV29" s="46" t="n">
        <v>0</v>
      </c>
      <c r="AW29" s="24"/>
      <c r="AX29" s="24"/>
    </row>
    <row r="30" s="47" customFormat="true" ht="71.6" hidden="false" customHeight="false" outlineLevel="0" collapsed="false">
      <c r="A30" s="23"/>
      <c r="B30" s="24"/>
      <c r="C30" s="25"/>
      <c r="D30" s="24"/>
      <c r="E30" s="39"/>
      <c r="F30" s="50"/>
      <c r="G30" s="26"/>
      <c r="H30" s="26" t="n">
        <v>0</v>
      </c>
      <c r="I30" s="26"/>
      <c r="J30" s="26"/>
      <c r="K30" s="26"/>
      <c r="L30" s="26"/>
      <c r="M30" s="58" t="s">
        <v>120</v>
      </c>
      <c r="N30" s="61" t="n">
        <f aca="false">52*0.589/1000/3/12.5</f>
        <v>0.000816746666666667</v>
      </c>
      <c r="O30" s="30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4"/>
      <c r="AA30" s="24"/>
      <c r="AB30" s="26"/>
      <c r="AC30" s="31"/>
      <c r="AD30" s="32"/>
      <c r="AE30" s="31"/>
      <c r="AF30" s="26"/>
      <c r="AG30" s="31" t="n">
        <f aca="false">ROUND(AF30*AB30,2)</f>
        <v>0</v>
      </c>
      <c r="AH30" s="34" t="n">
        <f aca="false">ROUND(AG30*AD30,0)</f>
        <v>0</v>
      </c>
      <c r="AI30" s="59" t="s">
        <v>120</v>
      </c>
      <c r="AJ30" s="26" t="s">
        <v>91</v>
      </c>
      <c r="AK30" s="62" t="n">
        <f aca="false">52*0.589/1000/3/12.5</f>
        <v>0.000816746666666667</v>
      </c>
      <c r="AL30" s="37" t="s">
        <v>121</v>
      </c>
      <c r="AM30" s="40" t="e">
        <f aca="false">#REF!</f>
        <v>#REF!</v>
      </c>
      <c r="AN30" s="63" t="n">
        <f aca="false">E28*AK30*100</f>
        <v>0.0102093333333333</v>
      </c>
      <c r="AO30" s="40" t="e">
        <f aca="false">ROUND(AM30*AN30,0)</f>
        <v>#REF!</v>
      </c>
      <c r="AP30" s="41"/>
      <c r="AQ30" s="42"/>
      <c r="AR30" s="42"/>
      <c r="AS30" s="44"/>
      <c r="AT30" s="49"/>
      <c r="AU30" s="45" t="n">
        <f aca="false">ROUND(AS30*AT30,0)</f>
        <v>0</v>
      </c>
      <c r="AV30" s="46" t="n">
        <v>0</v>
      </c>
      <c r="AW30" s="24"/>
      <c r="AX30" s="24"/>
    </row>
    <row r="31" s="47" customFormat="true" ht="240" hidden="false" customHeight="true" outlineLevel="0" collapsed="false">
      <c r="A31" s="23"/>
      <c r="B31" s="24"/>
      <c r="C31" s="25"/>
      <c r="D31" s="24" t="s">
        <v>122</v>
      </c>
      <c r="E31" s="26"/>
      <c r="F31" s="69" t="s">
        <v>123</v>
      </c>
      <c r="G31" s="26"/>
      <c r="H31" s="26" t="n">
        <v>0</v>
      </c>
      <c r="I31" s="26"/>
      <c r="J31" s="26"/>
      <c r="K31" s="26"/>
      <c r="L31" s="26"/>
      <c r="M31" s="23"/>
      <c r="N31" s="23"/>
      <c r="O31" s="24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4"/>
      <c r="AA31" s="24"/>
      <c r="AB31" s="26"/>
      <c r="AC31" s="31"/>
      <c r="AD31" s="32"/>
      <c r="AE31" s="31"/>
      <c r="AF31" s="26"/>
      <c r="AG31" s="31" t="n">
        <f aca="false">ROUND(AF31*AB31,2)</f>
        <v>0</v>
      </c>
      <c r="AH31" s="34" t="n">
        <f aca="false">ROUND(AG31*AD31,0)</f>
        <v>0</v>
      </c>
      <c r="AI31" s="70"/>
      <c r="AJ31" s="23"/>
      <c r="AK31" s="70"/>
      <c r="AL31" s="23"/>
      <c r="AM31" s="23"/>
      <c r="AN31" s="39" t="n">
        <f aca="false">AK31*E31</f>
        <v>0</v>
      </c>
      <c r="AO31" s="40" t="n">
        <f aca="false">ROUND(AM31*AN31,0)</f>
        <v>0</v>
      </c>
      <c r="AP31" s="55"/>
      <c r="AQ31" s="39"/>
      <c r="AR31" s="39"/>
      <c r="AS31" s="33"/>
      <c r="AT31" s="26"/>
      <c r="AU31" s="45" t="n">
        <f aca="false">ROUND(AS31*AT31,0)</f>
        <v>0</v>
      </c>
      <c r="AV31" s="46"/>
      <c r="AW31" s="24"/>
      <c r="AX31" s="24"/>
    </row>
    <row r="32" s="47" customFormat="true" ht="70.5" hidden="false" customHeight="true" outlineLevel="0" collapsed="false">
      <c r="A32" s="23" t="n">
        <v>12</v>
      </c>
      <c r="B32" s="24"/>
      <c r="C32" s="25"/>
      <c r="D32" s="24" t="s">
        <v>122</v>
      </c>
      <c r="E32" s="26" t="n">
        <v>1</v>
      </c>
      <c r="F32" s="50" t="s">
        <v>124</v>
      </c>
      <c r="G32" s="26" t="n">
        <v>4</v>
      </c>
      <c r="H32" s="26" t="n">
        <v>80</v>
      </c>
      <c r="I32" s="26" t="n">
        <v>3.5</v>
      </c>
      <c r="J32" s="26"/>
      <c r="K32" s="26"/>
      <c r="L32" s="26"/>
      <c r="M32" s="23"/>
      <c r="N32" s="23"/>
      <c r="O32" s="30" t="s">
        <v>62</v>
      </c>
      <c r="P32" s="26" t="n">
        <v>40</v>
      </c>
      <c r="Q32" s="26"/>
      <c r="R32" s="26"/>
      <c r="S32" s="26"/>
      <c r="T32" s="26"/>
      <c r="U32" s="26"/>
      <c r="V32" s="26"/>
      <c r="W32" s="26"/>
      <c r="X32" s="26"/>
      <c r="Y32" s="26"/>
      <c r="Z32" s="24" t="s">
        <v>125</v>
      </c>
      <c r="AA32" s="24" t="s">
        <v>122</v>
      </c>
      <c r="AB32" s="26" t="n">
        <f aca="false">17.78+2.22</f>
        <v>20</v>
      </c>
      <c r="AC32" s="31" t="n">
        <v>3.5</v>
      </c>
      <c r="AD32" s="32" t="e">
        <f aca="false">#REF!</f>
        <v>#REF!</v>
      </c>
      <c r="AE32" s="31" t="n">
        <v>4</v>
      </c>
      <c r="AF32" s="26" t="n">
        <f aca="false">E32*AE32</f>
        <v>4</v>
      </c>
      <c r="AG32" s="31" t="n">
        <f aca="false">ROUND(AF32*AB32,2)</f>
        <v>80</v>
      </c>
      <c r="AH32" s="34" t="e">
        <f aca="false">ROUND(AG32*AD32,0)</f>
        <v>#REF!</v>
      </c>
      <c r="AI32" s="70"/>
      <c r="AJ32" s="23"/>
      <c r="AK32" s="70"/>
      <c r="AL32" s="23"/>
      <c r="AM32" s="23"/>
      <c r="AN32" s="39" t="n">
        <f aca="false">AK32*E32</f>
        <v>0</v>
      </c>
      <c r="AO32" s="40" t="n">
        <f aca="false">ROUND(AM32*AN32,0)</f>
        <v>0</v>
      </c>
      <c r="AP32" s="41" t="s">
        <v>62</v>
      </c>
      <c r="AQ32" s="42" t="n">
        <f aca="false">AB32/2</f>
        <v>10</v>
      </c>
      <c r="AR32" s="71" t="s">
        <v>63</v>
      </c>
      <c r="AS32" s="44" t="n">
        <f aca="false">AF32*AQ32</f>
        <v>40</v>
      </c>
      <c r="AT32" s="39" t="e">
        <f aca="false">#REF!</f>
        <v>#REF!</v>
      </c>
      <c r="AU32" s="45" t="e">
        <f aca="false">ROUND(AS32*AT32,0)</f>
        <v>#REF!</v>
      </c>
      <c r="AV32" s="46" t="e">
        <f aca="false">AH32+AO32+AU32</f>
        <v>#REF!</v>
      </c>
      <c r="AW32" s="24"/>
      <c r="AX32" s="24"/>
    </row>
    <row r="33" s="47" customFormat="true" ht="54.75" hidden="false" customHeight="true" outlineLevel="0" collapsed="false">
      <c r="A33" s="23" t="n">
        <v>13</v>
      </c>
      <c r="B33" s="24"/>
      <c r="C33" s="25"/>
      <c r="D33" s="24" t="s">
        <v>122</v>
      </c>
      <c r="E33" s="26" t="n">
        <v>1</v>
      </c>
      <c r="F33" s="50" t="s">
        <v>126</v>
      </c>
      <c r="G33" s="26" t="n">
        <v>4</v>
      </c>
      <c r="H33" s="26" t="n">
        <v>136</v>
      </c>
      <c r="I33" s="26" t="n">
        <v>4</v>
      </c>
      <c r="J33" s="26"/>
      <c r="K33" s="26"/>
      <c r="L33" s="26"/>
      <c r="M33" s="23"/>
      <c r="N33" s="23"/>
      <c r="O33" s="28" t="s">
        <v>67</v>
      </c>
      <c r="P33" s="26" t="n">
        <v>136</v>
      </c>
      <c r="Q33" s="26"/>
      <c r="R33" s="26"/>
      <c r="S33" s="26"/>
      <c r="T33" s="26"/>
      <c r="U33" s="26"/>
      <c r="V33" s="26"/>
      <c r="W33" s="26"/>
      <c r="X33" s="26"/>
      <c r="Y33" s="26"/>
      <c r="Z33" s="24" t="s">
        <v>127</v>
      </c>
      <c r="AA33" s="24" t="s">
        <v>122</v>
      </c>
      <c r="AB33" s="26" t="n">
        <v>34</v>
      </c>
      <c r="AC33" s="31" t="n">
        <v>4</v>
      </c>
      <c r="AD33" s="32" t="e">
        <f aca="false">#REF!</f>
        <v>#REF!</v>
      </c>
      <c r="AE33" s="31" t="n">
        <v>4</v>
      </c>
      <c r="AF33" s="26" t="n">
        <f aca="false">E33*AE33</f>
        <v>4</v>
      </c>
      <c r="AG33" s="31" t="n">
        <f aca="false">ROUND(AF33*AB33,2)</f>
        <v>136</v>
      </c>
      <c r="AH33" s="34" t="e">
        <f aca="false">ROUND(AG33*AD33,0)</f>
        <v>#REF!</v>
      </c>
      <c r="AI33" s="70"/>
      <c r="AJ33" s="23"/>
      <c r="AK33" s="70"/>
      <c r="AL33" s="23"/>
      <c r="AM33" s="23"/>
      <c r="AN33" s="39" t="n">
        <f aca="false">AK33*E33</f>
        <v>0</v>
      </c>
      <c r="AO33" s="40" t="n">
        <f aca="false">ROUND(AM33*AN33,0)</f>
        <v>0</v>
      </c>
      <c r="AP33" s="35" t="s">
        <v>67</v>
      </c>
      <c r="AQ33" s="39" t="n">
        <f aca="false">AB33</f>
        <v>34</v>
      </c>
      <c r="AR33" s="65" t="s">
        <v>71</v>
      </c>
      <c r="AS33" s="44" t="n">
        <f aca="false">AF33*AQ33</f>
        <v>136</v>
      </c>
      <c r="AT33" s="72" t="e">
        <f aca="false">#REF!</f>
        <v>#REF!</v>
      </c>
      <c r="AU33" s="45" t="e">
        <f aca="false">ROUND(AS33*AT33,0)</f>
        <v>#REF!</v>
      </c>
      <c r="AV33" s="46" t="e">
        <f aca="false">AH33+AO33+AU33</f>
        <v>#REF!</v>
      </c>
      <c r="AW33" s="24"/>
      <c r="AX33" s="24"/>
    </row>
    <row r="34" s="47" customFormat="true" ht="42.75" hidden="false" customHeight="true" outlineLevel="0" collapsed="false">
      <c r="A34" s="23" t="n">
        <v>14</v>
      </c>
      <c r="B34" s="24"/>
      <c r="C34" s="25"/>
      <c r="D34" s="24" t="s">
        <v>122</v>
      </c>
      <c r="E34" s="26" t="n">
        <v>1</v>
      </c>
      <c r="F34" s="50" t="s">
        <v>128</v>
      </c>
      <c r="G34" s="26" t="n">
        <v>4</v>
      </c>
      <c r="H34" s="26" t="n">
        <v>42</v>
      </c>
      <c r="I34" s="26" t="n">
        <v>4.5</v>
      </c>
      <c r="J34" s="26"/>
      <c r="K34" s="26"/>
      <c r="L34" s="26"/>
      <c r="M34" s="23"/>
      <c r="N34" s="23"/>
      <c r="O34" s="30" t="s">
        <v>76</v>
      </c>
      <c r="P34" s="26" t="n">
        <v>21</v>
      </c>
      <c r="Q34" s="26"/>
      <c r="R34" s="26"/>
      <c r="S34" s="26"/>
      <c r="T34" s="26"/>
      <c r="U34" s="26"/>
      <c r="V34" s="26"/>
      <c r="W34" s="26"/>
      <c r="X34" s="26"/>
      <c r="Y34" s="26"/>
      <c r="Z34" s="24" t="s">
        <v>129</v>
      </c>
      <c r="AA34" s="24" t="s">
        <v>122</v>
      </c>
      <c r="AB34" s="26" t="n">
        <v>10.5</v>
      </c>
      <c r="AC34" s="31" t="n">
        <v>4.5</v>
      </c>
      <c r="AD34" s="32" t="e">
        <f aca="false">#REF!</f>
        <v>#REF!</v>
      </c>
      <c r="AE34" s="31" t="n">
        <v>4</v>
      </c>
      <c r="AF34" s="26" t="n">
        <f aca="false">E34*AE34</f>
        <v>4</v>
      </c>
      <c r="AG34" s="73" t="n">
        <f aca="false">ROUND(AF34*AB34,2)</f>
        <v>42</v>
      </c>
      <c r="AH34" s="34" t="e">
        <f aca="false">ROUND(AG34*AD34,0)</f>
        <v>#REF!</v>
      </c>
      <c r="AI34" s="70"/>
      <c r="AJ34" s="23"/>
      <c r="AK34" s="70"/>
      <c r="AL34" s="23"/>
      <c r="AM34" s="23"/>
      <c r="AN34" s="39" t="n">
        <f aca="false">AK34*E34</f>
        <v>0</v>
      </c>
      <c r="AO34" s="40" t="n">
        <f aca="false">ROUND(AM34*AN34,0)</f>
        <v>0</v>
      </c>
      <c r="AP34" s="41" t="s">
        <v>76</v>
      </c>
      <c r="AQ34" s="39" t="n">
        <f aca="false">AB34/2</f>
        <v>5.25</v>
      </c>
      <c r="AR34" s="71" t="s">
        <v>78</v>
      </c>
      <c r="AS34" s="44" t="n">
        <f aca="false">AF34*AQ34</f>
        <v>21</v>
      </c>
      <c r="AT34" s="49" t="e">
        <f aca="false">#REF!</f>
        <v>#REF!</v>
      </c>
      <c r="AU34" s="45" t="e">
        <f aca="false">ROUND(AS34*AT34,0)</f>
        <v>#REF!</v>
      </c>
      <c r="AV34" s="46" t="e">
        <f aca="false">AH34+AO34+AU34</f>
        <v>#REF!</v>
      </c>
      <c r="AW34" s="24"/>
      <c r="AX34" s="24"/>
    </row>
    <row r="35" s="47" customFormat="true" ht="36" hidden="false" customHeight="true" outlineLevel="0" collapsed="false">
      <c r="A35" s="23" t="n">
        <v>15</v>
      </c>
      <c r="B35" s="24"/>
      <c r="C35" s="25"/>
      <c r="D35" s="24" t="s">
        <v>122</v>
      </c>
      <c r="E35" s="26" t="n">
        <v>1</v>
      </c>
      <c r="F35" s="50" t="s">
        <v>130</v>
      </c>
      <c r="G35" s="26" t="n">
        <v>4</v>
      </c>
      <c r="H35" s="26" t="n">
        <v>30.8</v>
      </c>
      <c r="I35" s="26" t="n">
        <v>3</v>
      </c>
      <c r="J35" s="26"/>
      <c r="K35" s="26"/>
      <c r="L35" s="26"/>
      <c r="M35" s="23"/>
      <c r="N35" s="23"/>
      <c r="O35" s="24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4" t="s">
        <v>131</v>
      </c>
      <c r="AA35" s="24" t="s">
        <v>122</v>
      </c>
      <c r="AB35" s="26" t="n">
        <v>7.7</v>
      </c>
      <c r="AC35" s="31" t="n">
        <v>3</v>
      </c>
      <c r="AD35" s="32" t="e">
        <f aca="false">#REF!</f>
        <v>#REF!</v>
      </c>
      <c r="AE35" s="31" t="n">
        <v>4</v>
      </c>
      <c r="AF35" s="26" t="n">
        <f aca="false">E35*AE35</f>
        <v>4</v>
      </c>
      <c r="AG35" s="73" t="n">
        <f aca="false">ROUND(AF35*AB35,2)</f>
        <v>30.8</v>
      </c>
      <c r="AH35" s="34" t="e">
        <f aca="false">ROUND(AG35*AD35,0)</f>
        <v>#REF!</v>
      </c>
      <c r="AI35" s="70"/>
      <c r="AJ35" s="23"/>
      <c r="AK35" s="70"/>
      <c r="AL35" s="23"/>
      <c r="AM35" s="23"/>
      <c r="AN35" s="39" t="n">
        <f aca="false">AK35*E35</f>
        <v>0</v>
      </c>
      <c r="AO35" s="40" t="n">
        <f aca="false">ROUND(AM35*AN35,0)</f>
        <v>0</v>
      </c>
      <c r="AP35" s="55"/>
      <c r="AQ35" s="39"/>
      <c r="AR35" s="39"/>
      <c r="AS35" s="33"/>
      <c r="AT35" s="26"/>
      <c r="AU35" s="45" t="n">
        <f aca="false">ROUND(AQ35*AT35,0)</f>
        <v>0</v>
      </c>
      <c r="AV35" s="46" t="e">
        <f aca="false">AH35+AO35+AU35</f>
        <v>#REF!</v>
      </c>
      <c r="AW35" s="24"/>
      <c r="AX35" s="24"/>
    </row>
    <row r="36" s="47" customFormat="true" ht="35.8" hidden="false" customHeight="false" outlineLevel="0" collapsed="false">
      <c r="A36" s="23" t="n">
        <v>16</v>
      </c>
      <c r="B36" s="24"/>
      <c r="C36" s="25"/>
      <c r="D36" s="24" t="s">
        <v>132</v>
      </c>
      <c r="E36" s="26" t="n">
        <f aca="false">3/3</f>
        <v>1</v>
      </c>
      <c r="F36" s="50" t="s">
        <v>133</v>
      </c>
      <c r="G36" s="26" t="n">
        <v>1</v>
      </c>
      <c r="H36" s="26" t="n">
        <v>0.9</v>
      </c>
      <c r="I36" s="26" t="n">
        <v>3.5</v>
      </c>
      <c r="J36" s="26"/>
      <c r="K36" s="26"/>
      <c r="L36" s="26"/>
      <c r="M36" s="58" t="s">
        <v>134</v>
      </c>
      <c r="N36" s="26" t="n">
        <v>1</v>
      </c>
      <c r="O36" s="24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4" t="s">
        <v>135</v>
      </c>
      <c r="AA36" s="24" t="s">
        <v>132</v>
      </c>
      <c r="AB36" s="26" t="n">
        <v>0.9</v>
      </c>
      <c r="AC36" s="31" t="n">
        <v>3.5</v>
      </c>
      <c r="AD36" s="32" t="e">
        <f aca="false">AD32</f>
        <v>#REF!</v>
      </c>
      <c r="AE36" s="31" t="n">
        <v>1</v>
      </c>
      <c r="AF36" s="26" t="n">
        <f aca="false">E36*AE36</f>
        <v>1</v>
      </c>
      <c r="AG36" s="31" t="n">
        <f aca="false">ROUND(AF36*AB36,2)</f>
        <v>0.9</v>
      </c>
      <c r="AH36" s="34" t="e">
        <f aca="false">ROUND(AG36*AD36,0)</f>
        <v>#REF!</v>
      </c>
      <c r="AI36" s="59" t="s">
        <v>134</v>
      </c>
      <c r="AJ36" s="40" t="s">
        <v>136</v>
      </c>
      <c r="AK36" s="31" t="n">
        <v>1</v>
      </c>
      <c r="AL36" s="37" t="s">
        <v>137</v>
      </c>
      <c r="AM36" s="40" t="e">
        <f aca="false">#REF!</f>
        <v>#REF!</v>
      </c>
      <c r="AN36" s="39" t="n">
        <f aca="false">AK36*E36</f>
        <v>1</v>
      </c>
      <c r="AO36" s="40" t="e">
        <f aca="false">ROUND(AM36*AN36,0)</f>
        <v>#REF!</v>
      </c>
      <c r="AP36" s="55"/>
      <c r="AQ36" s="39"/>
      <c r="AR36" s="39"/>
      <c r="AS36" s="33"/>
      <c r="AT36" s="26"/>
      <c r="AU36" s="45" t="n">
        <f aca="false">ROUND(AQ36*AT36,0)</f>
        <v>0</v>
      </c>
      <c r="AV36" s="46" t="e">
        <f aca="false">AH36+AO36+AU36</f>
        <v>#REF!</v>
      </c>
      <c r="AW36" s="24"/>
      <c r="AX36" s="24"/>
    </row>
    <row r="37" s="47" customFormat="true" ht="84.75" hidden="false" customHeight="true" outlineLevel="0" collapsed="false">
      <c r="A37" s="23" t="n">
        <v>17</v>
      </c>
      <c r="B37" s="24"/>
      <c r="C37" s="25"/>
      <c r="D37" s="24" t="s">
        <v>138</v>
      </c>
      <c r="E37" s="26" t="n">
        <f aca="false">3/3</f>
        <v>1</v>
      </c>
      <c r="F37" s="50" t="s">
        <v>139</v>
      </c>
      <c r="G37" s="26" t="n">
        <v>1</v>
      </c>
      <c r="H37" s="26" t="n">
        <v>3.5</v>
      </c>
      <c r="I37" s="26" t="n">
        <v>3.5</v>
      </c>
      <c r="J37" s="26"/>
      <c r="K37" s="26"/>
      <c r="L37" s="26"/>
      <c r="M37" s="58" t="s">
        <v>140</v>
      </c>
      <c r="N37" s="26" t="n">
        <v>1</v>
      </c>
      <c r="O37" s="24"/>
      <c r="P37" s="74"/>
      <c r="Q37" s="26"/>
      <c r="R37" s="26"/>
      <c r="S37" s="26"/>
      <c r="T37" s="26"/>
      <c r="U37" s="26"/>
      <c r="V37" s="26"/>
      <c r="W37" s="26"/>
      <c r="X37" s="26"/>
      <c r="Y37" s="26"/>
      <c r="Z37" s="24" t="s">
        <v>141</v>
      </c>
      <c r="AA37" s="24" t="s">
        <v>138</v>
      </c>
      <c r="AB37" s="26" t="n">
        <v>3.5</v>
      </c>
      <c r="AC37" s="31" t="n">
        <v>3.5</v>
      </c>
      <c r="AD37" s="32" t="e">
        <f aca="false">AD36</f>
        <v>#REF!</v>
      </c>
      <c r="AE37" s="31" t="n">
        <v>1</v>
      </c>
      <c r="AF37" s="26" t="n">
        <f aca="false">E37*AE37</f>
        <v>1</v>
      </c>
      <c r="AG37" s="31" t="n">
        <f aca="false">ROUND(AF37*AB37,2)</f>
        <v>3.5</v>
      </c>
      <c r="AH37" s="34" t="e">
        <f aca="false">ROUND(AG37*AD37,0)</f>
        <v>#REF!</v>
      </c>
      <c r="AI37" s="59" t="s">
        <v>140</v>
      </c>
      <c r="AJ37" s="40" t="s">
        <v>136</v>
      </c>
      <c r="AK37" s="31" t="n">
        <v>1</v>
      </c>
      <c r="AL37" s="37" t="s">
        <v>142</v>
      </c>
      <c r="AM37" s="40" t="e">
        <f aca="false">#REF!</f>
        <v>#REF!</v>
      </c>
      <c r="AN37" s="39" t="n">
        <f aca="false">AK37*E37</f>
        <v>1</v>
      </c>
      <c r="AO37" s="40" t="e">
        <f aca="false">ROUND(AM37*AN37,0)</f>
        <v>#REF!</v>
      </c>
      <c r="AP37" s="55"/>
      <c r="AQ37" s="39"/>
      <c r="AR37" s="39"/>
      <c r="AS37" s="33"/>
      <c r="AT37" s="26"/>
      <c r="AU37" s="45" t="n">
        <f aca="false">ROUND(AQ37*AT37,0)</f>
        <v>0</v>
      </c>
      <c r="AV37" s="46" t="e">
        <f aca="false">AH37+AO37+AU37</f>
        <v>#REF!</v>
      </c>
      <c r="AW37" s="24"/>
      <c r="AX37" s="24"/>
    </row>
    <row r="38" s="47" customFormat="true" ht="85.05" hidden="false" customHeight="false" outlineLevel="0" collapsed="false">
      <c r="A38" s="23" t="n">
        <v>18</v>
      </c>
      <c r="B38" s="24"/>
      <c r="C38" s="25"/>
      <c r="D38" s="24" t="s">
        <v>143</v>
      </c>
      <c r="E38" s="26" t="n">
        <f aca="false">6/3</f>
        <v>2</v>
      </c>
      <c r="F38" s="50" t="s">
        <v>144</v>
      </c>
      <c r="G38" s="26" t="n">
        <v>1</v>
      </c>
      <c r="H38" s="26" t="n">
        <v>4.2</v>
      </c>
      <c r="I38" s="26" t="n">
        <v>3.5</v>
      </c>
      <c r="J38" s="26"/>
      <c r="K38" s="26"/>
      <c r="L38" s="26"/>
      <c r="M38" s="58" t="s">
        <v>145</v>
      </c>
      <c r="N38" s="26" t="n">
        <v>0.1</v>
      </c>
      <c r="O38" s="24"/>
      <c r="P38" s="74"/>
      <c r="Q38" s="26"/>
      <c r="R38" s="26"/>
      <c r="S38" s="26"/>
      <c r="T38" s="26"/>
      <c r="U38" s="26"/>
      <c r="V38" s="26"/>
      <c r="W38" s="26"/>
      <c r="X38" s="26"/>
      <c r="Y38" s="26"/>
      <c r="Z38" s="24" t="s">
        <v>146</v>
      </c>
      <c r="AA38" s="24" t="s">
        <v>143</v>
      </c>
      <c r="AB38" s="26" t="n">
        <v>2.1</v>
      </c>
      <c r="AC38" s="31" t="n">
        <v>3.5</v>
      </c>
      <c r="AD38" s="32" t="e">
        <f aca="false">AD37</f>
        <v>#REF!</v>
      </c>
      <c r="AE38" s="31" t="n">
        <v>1</v>
      </c>
      <c r="AF38" s="26" t="n">
        <f aca="false">E38*AE38</f>
        <v>2</v>
      </c>
      <c r="AG38" s="31" t="n">
        <f aca="false">ROUND(AF38*AB38,2)</f>
        <v>4.2</v>
      </c>
      <c r="AH38" s="34" t="e">
        <f aca="false">ROUND(AG38*AD38,0)</f>
        <v>#REF!</v>
      </c>
      <c r="AI38" s="59" t="s">
        <v>145</v>
      </c>
      <c r="AJ38" s="26" t="s">
        <v>69</v>
      </c>
      <c r="AK38" s="31" t="n">
        <v>0.1</v>
      </c>
      <c r="AL38" s="37" t="s">
        <v>147</v>
      </c>
      <c r="AM38" s="75" t="e">
        <f aca="false">#REF!</f>
        <v>#REF!</v>
      </c>
      <c r="AN38" s="39" t="n">
        <f aca="false">AK38*E38</f>
        <v>0.2</v>
      </c>
      <c r="AO38" s="40" t="e">
        <f aca="false">ROUND(AM38*AN38,0)</f>
        <v>#REF!</v>
      </c>
      <c r="AP38" s="55"/>
      <c r="AQ38" s="39"/>
      <c r="AR38" s="39"/>
      <c r="AS38" s="33"/>
      <c r="AT38" s="26"/>
      <c r="AU38" s="45" t="n">
        <f aca="false">ROUND(AQ38*AT38,0)</f>
        <v>0</v>
      </c>
      <c r="AV38" s="46" t="e">
        <f aca="false">AH38+AO38+AU38</f>
        <v>#REF!</v>
      </c>
      <c r="AW38" s="24"/>
      <c r="AX38" s="24"/>
    </row>
    <row r="39" s="47" customFormat="true" ht="73.1" hidden="false" customHeight="false" outlineLevel="0" collapsed="false">
      <c r="A39" s="23"/>
      <c r="B39" s="76"/>
      <c r="C39" s="25"/>
      <c r="D39" s="77"/>
      <c r="E39" s="64"/>
      <c r="F39" s="78" t="s">
        <v>148</v>
      </c>
      <c r="G39" s="12" t="s">
        <v>36</v>
      </c>
      <c r="H39" s="79"/>
      <c r="I39" s="13" t="s">
        <v>149</v>
      </c>
      <c r="J39" s="64"/>
      <c r="K39" s="64"/>
      <c r="L39" s="64"/>
      <c r="M39" s="76"/>
      <c r="N39" s="76"/>
      <c r="O39" s="76"/>
      <c r="P39" s="80"/>
      <c r="Q39" s="64"/>
      <c r="R39" s="64"/>
      <c r="S39" s="64"/>
      <c r="T39" s="64"/>
      <c r="U39" s="64"/>
      <c r="V39" s="64"/>
      <c r="W39" s="64"/>
      <c r="X39" s="64"/>
      <c r="Y39" s="64"/>
      <c r="Z39" s="30"/>
      <c r="AA39" s="30"/>
      <c r="AB39" s="64"/>
      <c r="AC39" s="81"/>
      <c r="AD39" s="12"/>
      <c r="AE39" s="15"/>
      <c r="AF39" s="12"/>
      <c r="AG39" s="16"/>
      <c r="AH39" s="17"/>
      <c r="AI39" s="82"/>
      <c r="AJ39" s="76"/>
      <c r="AK39" s="82"/>
      <c r="AL39" s="76"/>
      <c r="AM39" s="76"/>
      <c r="AN39" s="83"/>
      <c r="AO39" s="39"/>
      <c r="AP39" s="82"/>
      <c r="AQ39" s="42"/>
      <c r="AR39" s="42"/>
      <c r="AS39" s="44"/>
      <c r="AT39" s="12"/>
      <c r="AU39" s="45"/>
      <c r="AV39" s="46"/>
      <c r="AW39" s="24"/>
      <c r="AX39" s="24"/>
    </row>
    <row r="40" s="47" customFormat="true" ht="47.25" hidden="false" customHeight="true" outlineLevel="0" collapsed="false">
      <c r="A40" s="23" t="n">
        <v>19</v>
      </c>
      <c r="B40" s="24"/>
      <c r="C40" s="25"/>
      <c r="D40" s="28" t="s">
        <v>150</v>
      </c>
      <c r="E40" s="39" t="n">
        <v>2.44</v>
      </c>
      <c r="F40" s="50" t="s">
        <v>151</v>
      </c>
      <c r="G40" s="26" t="n">
        <v>1</v>
      </c>
      <c r="H40" s="80"/>
      <c r="I40" s="39" t="n">
        <v>2.44</v>
      </c>
      <c r="J40" s="26"/>
      <c r="K40" s="26"/>
      <c r="L40" s="26"/>
      <c r="M40" s="24"/>
      <c r="N40" s="24"/>
      <c r="O40" s="24"/>
      <c r="P40" s="39"/>
      <c r="Q40" s="26"/>
      <c r="R40" s="26"/>
      <c r="S40" s="26"/>
      <c r="T40" s="26"/>
      <c r="U40" s="26"/>
      <c r="V40" s="26"/>
      <c r="W40" s="26"/>
      <c r="X40" s="26"/>
      <c r="Y40" s="26"/>
      <c r="Z40" s="28"/>
      <c r="AA40" s="28"/>
      <c r="AB40" s="26"/>
      <c r="AC40" s="31"/>
      <c r="AD40" s="32"/>
      <c r="AE40" s="31"/>
      <c r="AF40" s="26"/>
      <c r="AG40" s="84"/>
      <c r="AH40" s="34"/>
      <c r="AI40" s="55"/>
      <c r="AJ40" s="24"/>
      <c r="AK40" s="55"/>
      <c r="AL40" s="24"/>
      <c r="AM40" s="24"/>
      <c r="AN40" s="57"/>
      <c r="AO40" s="39"/>
      <c r="AP40" s="55"/>
      <c r="AQ40" s="39"/>
      <c r="AR40" s="39"/>
      <c r="AS40" s="33"/>
      <c r="AT40" s="32"/>
      <c r="AU40" s="45"/>
      <c r="AV40" s="46"/>
      <c r="AW40" s="24"/>
      <c r="AX40" s="24"/>
    </row>
    <row r="41" s="47" customFormat="true" ht="47.25" hidden="false" customHeight="true" outlineLevel="0" collapsed="false">
      <c r="A41" s="23" t="n">
        <v>20</v>
      </c>
      <c r="B41" s="24"/>
      <c r="C41" s="25"/>
      <c r="D41" s="28" t="s">
        <v>150</v>
      </c>
      <c r="E41" s="39" t="n">
        <v>3.02053833333333</v>
      </c>
      <c r="F41" s="50" t="s">
        <v>152</v>
      </c>
      <c r="G41" s="26" t="n">
        <v>1</v>
      </c>
      <c r="H41" s="26" t="n">
        <v>1</v>
      </c>
      <c r="I41" s="39" t="n">
        <v>3.02053833333333</v>
      </c>
      <c r="J41" s="26"/>
      <c r="K41" s="26"/>
      <c r="L41" s="26"/>
      <c r="M41" s="85"/>
      <c r="N41" s="85"/>
      <c r="O41" s="85"/>
      <c r="P41" s="86"/>
      <c r="Q41" s="26"/>
      <c r="R41" s="26"/>
      <c r="S41" s="26"/>
      <c r="T41" s="26"/>
      <c r="U41" s="26"/>
      <c r="V41" s="26"/>
      <c r="W41" s="26"/>
      <c r="X41" s="26"/>
      <c r="Y41" s="26"/>
      <c r="Z41" s="28"/>
      <c r="AA41" s="28"/>
      <c r="AB41" s="87"/>
      <c r="AC41" s="31"/>
      <c r="AD41" s="32"/>
      <c r="AE41" s="31"/>
      <c r="AF41" s="26"/>
      <c r="AG41" s="84"/>
      <c r="AH41" s="34"/>
      <c r="AI41" s="88"/>
      <c r="AJ41" s="85"/>
      <c r="AK41" s="88"/>
      <c r="AL41" s="85"/>
      <c r="AM41" s="85"/>
      <c r="AN41" s="89"/>
      <c r="AO41" s="39"/>
      <c r="AP41" s="88"/>
      <c r="AQ41" s="86"/>
      <c r="AR41" s="86"/>
      <c r="AS41" s="90"/>
      <c r="AT41" s="32"/>
      <c r="AU41" s="45"/>
      <c r="AV41" s="46"/>
      <c r="AW41" s="24"/>
      <c r="AX41" s="24"/>
    </row>
    <row r="42" s="47" customFormat="true" ht="52.2" hidden="false" customHeight="false" outlineLevel="0" collapsed="false">
      <c r="A42" s="23" t="n">
        <v>21</v>
      </c>
      <c r="B42" s="24"/>
      <c r="C42" s="25"/>
      <c r="D42" s="28" t="s">
        <v>150</v>
      </c>
      <c r="E42" s="39" t="n">
        <v>3.02053833333333</v>
      </c>
      <c r="F42" s="50" t="s">
        <v>153</v>
      </c>
      <c r="G42" s="26" t="n">
        <v>1</v>
      </c>
      <c r="H42" s="26" t="n">
        <v>1</v>
      </c>
      <c r="I42" s="39" t="n">
        <v>3.02053833333333</v>
      </c>
      <c r="J42" s="26"/>
      <c r="K42" s="26"/>
      <c r="L42" s="26"/>
      <c r="M42" s="85"/>
      <c r="N42" s="85"/>
      <c r="O42" s="85"/>
      <c r="P42" s="86"/>
      <c r="Q42" s="26"/>
      <c r="R42" s="26"/>
      <c r="S42" s="26"/>
      <c r="T42" s="26"/>
      <c r="U42" s="26"/>
      <c r="V42" s="26"/>
      <c r="W42" s="26"/>
      <c r="X42" s="26"/>
      <c r="Y42" s="26"/>
      <c r="Z42" s="28"/>
      <c r="AA42" s="28"/>
      <c r="AB42" s="87"/>
      <c r="AC42" s="31"/>
      <c r="AD42" s="32"/>
      <c r="AE42" s="31"/>
      <c r="AF42" s="26"/>
      <c r="AG42" s="84"/>
      <c r="AH42" s="34"/>
      <c r="AI42" s="88"/>
      <c r="AJ42" s="85"/>
      <c r="AK42" s="88"/>
      <c r="AL42" s="85"/>
      <c r="AM42" s="85"/>
      <c r="AN42" s="89"/>
      <c r="AO42" s="39"/>
      <c r="AP42" s="88"/>
      <c r="AQ42" s="86"/>
      <c r="AR42" s="86"/>
      <c r="AS42" s="90"/>
      <c r="AT42" s="32"/>
      <c r="AU42" s="45"/>
      <c r="AV42" s="46"/>
      <c r="AW42" s="24"/>
      <c r="AX42" s="24"/>
    </row>
    <row r="43" s="47" customFormat="true" ht="26.85" hidden="false" customHeight="false" outlineLevel="0" collapsed="false">
      <c r="A43" s="23" t="n">
        <v>22</v>
      </c>
      <c r="B43" s="24"/>
      <c r="C43" s="25"/>
      <c r="D43" s="28" t="s">
        <v>150</v>
      </c>
      <c r="E43" s="26" t="n">
        <f aca="false">0.102*5*0.7+0.2*0.7</f>
        <v>0.497</v>
      </c>
      <c r="F43" s="50" t="s">
        <v>154</v>
      </c>
      <c r="G43" s="26" t="n">
        <v>1</v>
      </c>
      <c r="H43" s="26" t="n">
        <v>1</v>
      </c>
      <c r="I43" s="26" t="n">
        <f aca="false">0.102*5*0.7+0.2*0.7</f>
        <v>0.497</v>
      </c>
      <c r="J43" s="26"/>
      <c r="K43" s="26"/>
      <c r="L43" s="26"/>
      <c r="M43" s="85"/>
      <c r="N43" s="85"/>
      <c r="O43" s="85"/>
      <c r="P43" s="86"/>
      <c r="Q43" s="26"/>
      <c r="R43" s="26"/>
      <c r="S43" s="26"/>
      <c r="T43" s="26"/>
      <c r="U43" s="26"/>
      <c r="V43" s="26"/>
      <c r="W43" s="26"/>
      <c r="X43" s="26"/>
      <c r="Y43" s="26"/>
      <c r="Z43" s="50"/>
      <c r="AA43" s="28"/>
      <c r="AB43" s="87"/>
      <c r="AC43" s="31"/>
      <c r="AD43" s="32"/>
      <c r="AE43" s="31"/>
      <c r="AF43" s="26"/>
      <c r="AG43" s="91"/>
      <c r="AH43" s="34"/>
      <c r="AI43" s="88"/>
      <c r="AJ43" s="85"/>
      <c r="AK43" s="88"/>
      <c r="AL43" s="85"/>
      <c r="AM43" s="85"/>
      <c r="AN43" s="89"/>
      <c r="AO43" s="39"/>
      <c r="AP43" s="88"/>
      <c r="AQ43" s="86"/>
      <c r="AR43" s="86"/>
      <c r="AS43" s="90"/>
      <c r="AT43" s="32"/>
      <c r="AU43" s="45"/>
      <c r="AV43" s="46"/>
      <c r="AW43" s="24"/>
      <c r="AX43" s="24"/>
    </row>
    <row r="44" s="47" customFormat="true" ht="52.2" hidden="false" customHeight="false" outlineLevel="0" collapsed="false">
      <c r="A44" s="92" t="n">
        <v>23</v>
      </c>
      <c r="B44" s="76"/>
      <c r="C44" s="25"/>
      <c r="D44" s="28" t="s">
        <v>150</v>
      </c>
      <c r="E44" s="26" t="n">
        <f aca="false">E43</f>
        <v>0.497</v>
      </c>
      <c r="F44" s="50" t="s">
        <v>155</v>
      </c>
      <c r="G44" s="26" t="n">
        <v>1</v>
      </c>
      <c r="H44" s="26" t="n">
        <v>1</v>
      </c>
      <c r="I44" s="26" t="n">
        <f aca="false">I43</f>
        <v>0.497</v>
      </c>
      <c r="J44" s="26"/>
      <c r="K44" s="26"/>
      <c r="L44" s="26"/>
      <c r="M44" s="85"/>
      <c r="N44" s="85"/>
      <c r="O44" s="85"/>
      <c r="P44" s="86"/>
      <c r="Q44" s="26"/>
      <c r="R44" s="26"/>
      <c r="S44" s="26"/>
      <c r="T44" s="26"/>
      <c r="U44" s="26"/>
      <c r="V44" s="26"/>
      <c r="W44" s="26"/>
      <c r="X44" s="26"/>
      <c r="Y44" s="26"/>
      <c r="Z44" s="28"/>
      <c r="AA44" s="28"/>
      <c r="AB44" s="87"/>
      <c r="AC44" s="31"/>
      <c r="AD44" s="93"/>
      <c r="AE44" s="31"/>
      <c r="AF44" s="26"/>
      <c r="AG44" s="91"/>
      <c r="AH44" s="34"/>
      <c r="AI44" s="88"/>
      <c r="AJ44" s="85"/>
      <c r="AK44" s="88"/>
      <c r="AL44" s="85"/>
      <c r="AM44" s="85"/>
      <c r="AN44" s="89"/>
      <c r="AO44" s="39"/>
      <c r="AP44" s="88"/>
      <c r="AQ44" s="86"/>
      <c r="AR44" s="86"/>
      <c r="AS44" s="90"/>
      <c r="AT44" s="93"/>
      <c r="AU44" s="45"/>
      <c r="AV44" s="46"/>
      <c r="AW44" s="24"/>
      <c r="AX44" s="24"/>
    </row>
    <row r="45" customFormat="false" ht="13.8" hidden="false" customHeight="false" outlineLevel="0" collapsed="false">
      <c r="D45" s="94"/>
      <c r="E45" s="94"/>
      <c r="M45" s="95"/>
      <c r="N45" s="95"/>
      <c r="AI45" s="96"/>
      <c r="AJ45" s="95"/>
      <c r="AK45" s="96"/>
      <c r="AL45" s="95"/>
      <c r="AM45" s="95"/>
      <c r="AN45" s="94"/>
      <c r="AO45" s="94"/>
    </row>
    <row r="50" customFormat="false" ht="13.8" hidden="false" customHeight="false" outlineLevel="0" collapsed="false">
      <c r="H50" s="97"/>
      <c r="AG50" s="98"/>
    </row>
  </sheetData>
  <mergeCells count="1">
    <mergeCell ref="C12:C44"/>
  </mergeCells>
  <printOptions headings="false" gridLines="false" gridLinesSet="true" horizontalCentered="true" verticalCentered="true"/>
  <pageMargins left="0" right="0" top="0" bottom="0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>sergeevis@corp.gidroogk.com</cp:lastModifiedBy>
  <dcterms:modified xsi:type="dcterms:W3CDTF">2026-05-13T14:42:06Z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