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21\public\Закупки\Материалы к размещению\! Утверждено\2026 год\380 (ЗК) - Ремкомплекты на покрасочное оборудование\"/>
    </mc:Choice>
  </mc:AlternateContent>
  <xr:revisionPtr revIDLastSave="0" documentId="13_ncr:1_{126CA7C8-AE9A-49A3-852A-5AD2C69EE675}" xr6:coauthVersionLast="47" xr6:coauthVersionMax="47" xr10:uidLastSave="{00000000-0000-0000-0000-000000000000}"/>
  <bookViews>
    <workbookView xWindow="4470" yWindow="1350" windowWidth="32160" windowHeight="18960" xr2:uid="{CC0FAC1C-E992-49EF-88AD-0F7FAC43253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M10" i="1" s="1"/>
  <c r="L11" i="1"/>
  <c r="M11" i="1" s="1"/>
  <c r="L12" i="1"/>
  <c r="L13" i="1"/>
  <c r="L14" i="1"/>
  <c r="L15" i="1"/>
  <c r="L16" i="1"/>
  <c r="L17" i="1"/>
  <c r="L18" i="1"/>
  <c r="L19" i="1"/>
  <c r="L20" i="1"/>
  <c r="L21" i="1"/>
  <c r="M12" i="1"/>
  <c r="M13" i="1"/>
  <c r="M18" i="1"/>
  <c r="M19" i="1"/>
  <c r="M20" i="1"/>
  <c r="M21" i="1"/>
  <c r="L9" i="1"/>
  <c r="M9" i="1" s="1"/>
  <c r="M14" i="1"/>
  <c r="M15" i="1"/>
  <c r="M16" i="1"/>
  <c r="M17" i="1"/>
  <c r="I10" i="1"/>
  <c r="I22" i="1" s="1"/>
  <c r="I11" i="1"/>
  <c r="I13" i="1"/>
  <c r="I14" i="1"/>
  <c r="I15" i="1"/>
  <c r="I16" i="1"/>
  <c r="I18" i="1"/>
  <c r="I20" i="1"/>
  <c r="I9" i="1"/>
  <c r="J41" i="1"/>
  <c r="J42" i="1"/>
  <c r="J43" i="1"/>
  <c r="J44" i="1"/>
  <c r="J45" i="1"/>
  <c r="J46" i="1"/>
  <c r="J47" i="1"/>
  <c r="J48" i="1"/>
  <c r="J49" i="1"/>
  <c r="J50" i="1"/>
  <c r="J51" i="1"/>
  <c r="J40" i="1"/>
  <c r="K12" i="1"/>
  <c r="M29" i="1"/>
  <c r="M25" i="1"/>
  <c r="G28" i="1"/>
  <c r="L27" i="1"/>
  <c r="M27" i="1" s="1"/>
  <c r="L26" i="1"/>
  <c r="M26" i="1" s="1"/>
  <c r="L29" i="1"/>
  <c r="L25" i="1"/>
  <c r="G19" i="1"/>
  <c r="N19" i="1" s="1"/>
  <c r="G13" i="1"/>
  <c r="N13" i="1" s="1"/>
  <c r="G12" i="1"/>
  <c r="E22" i="1"/>
  <c r="E30" i="1"/>
  <c r="E32" i="1" s="1"/>
  <c r="K25" i="1"/>
  <c r="K26" i="1"/>
  <c r="K27" i="1"/>
  <c r="K28" i="1"/>
  <c r="K29" i="1"/>
  <c r="G17" i="1"/>
  <c r="G9" i="1"/>
  <c r="G25" i="1"/>
  <c r="G26" i="1"/>
  <c r="G18" i="1"/>
  <c r="G20" i="1"/>
  <c r="G21" i="1"/>
  <c r="N21" i="1" s="1"/>
  <c r="G16" i="1"/>
  <c r="G15" i="1"/>
  <c r="K10" i="1"/>
  <c r="K11" i="1"/>
  <c r="K13" i="1"/>
  <c r="K14" i="1"/>
  <c r="K15" i="1"/>
  <c r="K16" i="1"/>
  <c r="K17" i="1"/>
  <c r="K18" i="1"/>
  <c r="K19" i="1"/>
  <c r="K20" i="1"/>
  <c r="K21" i="1"/>
  <c r="K9" i="1"/>
  <c r="M22" i="1" l="1"/>
  <c r="O25" i="1"/>
  <c r="N26" i="1"/>
  <c r="O9" i="1"/>
  <c r="N15" i="1"/>
  <c r="N12" i="1"/>
  <c r="L28" i="1"/>
  <c r="M28" i="1" s="1"/>
  <c r="M30" i="1" s="1"/>
  <c r="G27" i="1"/>
  <c r="N28" i="1"/>
  <c r="N27" i="1"/>
  <c r="O20" i="1"/>
  <c r="N18" i="1"/>
  <c r="N17" i="1"/>
  <c r="N16" i="1"/>
  <c r="O26" i="1"/>
  <c r="N9" i="1"/>
  <c r="O17" i="1"/>
  <c r="N25" i="1"/>
  <c r="O28" i="1"/>
  <c r="O27" i="1"/>
  <c r="O16" i="1"/>
  <c r="O13" i="1"/>
  <c r="P13" i="1" s="1"/>
  <c r="N20" i="1"/>
  <c r="O21" i="1"/>
  <c r="P21" i="1" s="1"/>
  <c r="O18" i="1"/>
  <c r="O15" i="1"/>
  <c r="O12" i="1"/>
  <c r="O19" i="1"/>
  <c r="P19" i="1" s="1"/>
  <c r="K22" i="1"/>
  <c r="K30" i="1"/>
  <c r="G29" i="1"/>
  <c r="G10" i="1"/>
  <c r="G14" i="1"/>
  <c r="G11" i="1"/>
  <c r="M32" i="1" l="1"/>
  <c r="P12" i="1"/>
  <c r="K32" i="1"/>
  <c r="P16" i="1"/>
  <c r="P15" i="1"/>
  <c r="P17" i="1"/>
  <c r="P20" i="1"/>
  <c r="G30" i="1"/>
  <c r="P18" i="1"/>
  <c r="N29" i="1"/>
  <c r="O29" i="1"/>
  <c r="N11" i="1"/>
  <c r="O11" i="1"/>
  <c r="N14" i="1"/>
  <c r="O14" i="1"/>
  <c r="O10" i="1"/>
  <c r="N10" i="1"/>
  <c r="G22" i="1"/>
  <c r="G32" i="1" s="1"/>
  <c r="P27" i="1"/>
  <c r="P28" i="1"/>
  <c r="P9" i="1"/>
  <c r="P25" i="1"/>
  <c r="P26" i="1"/>
  <c r="P29" i="1" l="1"/>
  <c r="P14" i="1"/>
  <c r="P11" i="1"/>
  <c r="P10" i="1"/>
</calcChain>
</file>

<file path=xl/sharedStrings.xml><?xml version="1.0" encoding="utf-8"?>
<sst xmlns="http://schemas.openxmlformats.org/spreadsheetml/2006/main" count="115" uniqueCount="54">
  <si>
    <t xml:space="preserve">Наименование </t>
  </si>
  <si>
    <t>Однородность совокупности значений выявленных цен, используемых в расчете Н(М)ЦК, ЦКЕП</t>
  </si>
  <si>
    <t>х</t>
  </si>
  <si>
    <t>Средняя арифметическая цена за единицу</t>
  </si>
  <si>
    <t>Среднее квадратическое отклонение</t>
  </si>
  <si>
    <t>Коэффициент варианты цен V (%)</t>
  </si>
  <si>
    <t xml:space="preserve">Вид, способ, формы закупки: </t>
  </si>
  <si>
    <t>П/п</t>
  </si>
  <si>
    <t>Стоимость, руб с НДС</t>
  </si>
  <si>
    <t>Общая начальная (максимальная) цена договора, 
руб., с учетом НДС</t>
  </si>
  <si>
    <t>Цена за ед., руб</t>
  </si>
  <si>
    <t>Стоимость всего, руб</t>
  </si>
  <si>
    <t>краскораспылителя AIR-ASSIST G40 Graco</t>
  </si>
  <si>
    <t>для очистки пистолета G40 Graco</t>
  </si>
  <si>
    <t>поршневого насоса G30C73 Graco Merkur LW075A 30:1</t>
  </si>
  <si>
    <t>поршневого насоса G30C73 Graco Merkur 30:1</t>
  </si>
  <si>
    <t>поршневого насоса G30C73 Graco Merkur LW075A 30:2</t>
  </si>
  <si>
    <t>шариков 24A263</t>
  </si>
  <si>
    <t xml:space="preserve">Graco 24A796 316 Stainless Steel Seat Repair Kit </t>
  </si>
  <si>
    <t xml:space="preserve">Насос высокого давления Kremlin Rexson 16.120F FLOWMAX </t>
  </si>
  <si>
    <t>Насос высокого давления Kremlin Rexson 16.120F FLOWMAX</t>
  </si>
  <si>
    <t>клеевого узла Q34</t>
  </si>
  <si>
    <t>КЛЕЕНАНОСЯЩИЙ УЗЕЛ QE T=1,6 KH65 LI.  2-006-21-5900</t>
  </si>
  <si>
    <t>Ремкомплект</t>
  </si>
  <si>
    <t>Арт. 249422</t>
  </si>
  <si>
    <t>Арт. 249456</t>
  </si>
  <si>
    <t>Арт. 249585</t>
  </si>
  <si>
    <t>Арт. 253032</t>
  </si>
  <si>
    <t>Арт. 15C161</t>
  </si>
  <si>
    <t>Арт. 24A253</t>
  </si>
  <si>
    <t>Арт. 166846 Переходник 1/4“ NPT(A) - 1/4“ NPT(A), 510 бар (нерж. сталь)</t>
  </si>
  <si>
    <t>Шланг высокого давления Blue Max, Арт.  241812</t>
  </si>
  <si>
    <t>Минимальная цена за ед., руб. с учетом НДС</t>
  </si>
  <si>
    <t>Кол-во, шт</t>
  </si>
  <si>
    <t>Муфта</t>
  </si>
  <si>
    <t>Шланг</t>
  </si>
  <si>
    <t>Шарнир</t>
  </si>
  <si>
    <t>КП 1</t>
  </si>
  <si>
    <t>КП 2</t>
  </si>
  <si>
    <t>144.970.490</t>
  </si>
  <si>
    <t>144.970.495</t>
  </si>
  <si>
    <t>146.270.990</t>
  </si>
  <si>
    <t>146.270.996</t>
  </si>
  <si>
    <t>Лот 1</t>
  </si>
  <si>
    <t>Лот 2</t>
  </si>
  <si>
    <t>Арт. 24A783 уплотнителей седла нижнего клапана</t>
  </si>
  <si>
    <t>Арт. 256390 шланг воздушный, 7,5М</t>
  </si>
  <si>
    <t>Арт.  189018, поворотный шарнир-вертлюг 
GRACO M1/4'*F1/4"</t>
  </si>
  <si>
    <t>Итого, всего:</t>
  </si>
  <si>
    <t>ИТОГО, цена за лот, руб. с НДС:</t>
  </si>
  <si>
    <t>Расчет НМЦД на поставку ремкомплектов, шлангов высокого давления, прокладок, фитингов для покрасочного оборудования для нужд ООО "ММК"</t>
  </si>
  <si>
    <t>Запрос котировок</t>
  </si>
  <si>
    <t>КП 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</si>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</sst>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4" fontId="2" fillId="0" borderId="0" xfId="0" applyNumberFormat="1" applyFont="1"/>
    <xf numFmtId="4" fontId="2" fillId="0" borderId="1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0" borderId="0" xfId="0" applyNumberFormat="1" applyFont="1"/>
    <xf numFmtId="0" fontId="2" fillId="0" borderId="0" xfId="0" applyFont="1" applyAlignment="1">
      <alignment wrapText="1"/>
    </xf>
    <xf numFmtId="0" fontId="9" fillId="3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10" fontId="1" fillId="0" borderId="4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2" fontId="2" fillId="0" borderId="0" xfId="0" applyNumberFormat="1" applyFont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ill>
        <patternFill>
          <bgColor theme="7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D3FF33"/>
      <color rgb="FF8BFC24"/>
      <color rgb="FFE4FF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7B822-E8AC-43CF-89EF-CA8121DC3B05}">
  <sheetPr>
    <pageSetUpPr fitToPage="1"/>
  </sheetPr>
  <dimension ref="A1:T94"/>
  <sheetViews>
    <sheetView tabSelected="1" topLeftCell="A4" zoomScaleNormal="100" workbookViewId="0">
      <selection activeCell="L9" sqref="L9"/>
    </sheetView>
  </sheetViews>
  <sheetFormatPr defaultRowHeight="15" x14ac:dyDescent="0.25"/>
  <cols>
    <col min="1" max="1" width="9.140625" style="3"/>
    <col min="2" max="2" width="14.42578125" style="3" customWidth="1"/>
    <col min="3" max="3" width="46.85546875" style="3" customWidth="1"/>
    <col min="4" max="4" width="60.28515625" style="3" customWidth="1"/>
    <col min="5" max="5" width="9.7109375" style="3" customWidth="1"/>
    <col min="6" max="6" width="12" style="3" customWidth="1"/>
    <col min="7" max="7" width="13.85546875" style="3" customWidth="1"/>
    <col min="8" max="11" width="12" style="3" customWidth="1"/>
    <col min="12" max="12" width="18.85546875" style="3" customWidth="1"/>
    <col min="13" max="13" width="17" style="3" customWidth="1"/>
    <col min="14" max="14" width="15.7109375" style="3" customWidth="1"/>
    <col min="15" max="15" width="13.7109375" style="3" customWidth="1"/>
    <col min="16" max="16" width="13.140625" style="3" customWidth="1"/>
    <col min="17" max="20" width="9.140625" style="3"/>
    <col min="21" max="21" width="12.42578125" style="3" bestFit="1" customWidth="1"/>
    <col min="22" max="16384" width="9.140625" style="3"/>
  </cols>
  <sheetData>
    <row r="1" spans="1:16" ht="35.25" customHeight="1" x14ac:dyDescent="0.25">
      <c r="A1" s="53" t="s">
        <v>50</v>
      </c>
      <c r="B1" s="53"/>
      <c r="C1" s="53"/>
      <c r="D1" s="53"/>
      <c r="E1" s="10"/>
      <c r="F1" s="10"/>
      <c r="G1" s="10"/>
      <c r="H1" s="10"/>
      <c r="I1" s="10"/>
      <c r="J1" s="10"/>
      <c r="K1" s="10"/>
      <c r="L1" s="10"/>
      <c r="M1" s="8"/>
      <c r="N1" s="8"/>
      <c r="O1" s="8"/>
    </row>
    <row r="2" spans="1:16" x14ac:dyDescent="0.25"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</row>
    <row r="3" spans="1:16" x14ac:dyDescent="0.25">
      <c r="D3" s="4" t="s">
        <v>6</v>
      </c>
      <c r="E3" s="50" t="s">
        <v>51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x14ac:dyDescent="0.2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</row>
    <row r="5" spans="1:16" ht="15" customHeight="1" x14ac:dyDescent="0.25">
      <c r="A5" s="9"/>
      <c r="B5" s="55" t="s">
        <v>0</v>
      </c>
      <c r="C5" s="56"/>
      <c r="D5" s="57"/>
      <c r="E5" s="62" t="s">
        <v>33</v>
      </c>
      <c r="F5" s="65" t="s">
        <v>8</v>
      </c>
      <c r="G5" s="66"/>
      <c r="H5" s="66"/>
      <c r="I5" s="66"/>
      <c r="J5" s="66"/>
      <c r="K5" s="66"/>
      <c r="L5" s="63" t="s">
        <v>32</v>
      </c>
      <c r="M5" s="63" t="s">
        <v>9</v>
      </c>
      <c r="N5" s="55" t="s">
        <v>1</v>
      </c>
      <c r="O5" s="56"/>
      <c r="P5" s="57"/>
    </row>
    <row r="6" spans="1:16" ht="92.25" customHeight="1" x14ac:dyDescent="0.25">
      <c r="A6" s="13" t="s">
        <v>7</v>
      </c>
      <c r="B6" s="58"/>
      <c r="C6" s="59"/>
      <c r="D6" s="60"/>
      <c r="E6" s="62"/>
      <c r="F6" s="48" t="s">
        <v>37</v>
      </c>
      <c r="G6" s="49"/>
      <c r="H6" s="48" t="s">
        <v>38</v>
      </c>
      <c r="I6" s="49"/>
      <c r="J6" s="48" t="s">
        <v>52</v>
      </c>
      <c r="K6" s="49"/>
      <c r="L6" s="64"/>
      <c r="M6" s="64"/>
      <c r="N6" s="58"/>
      <c r="O6" s="59"/>
      <c r="P6" s="60"/>
    </row>
    <row r="7" spans="1:16" x14ac:dyDescent="0.25">
      <c r="A7" s="13">
        <v>1</v>
      </c>
      <c r="B7" s="61">
        <v>2</v>
      </c>
      <c r="C7" s="61"/>
      <c r="D7" s="61"/>
      <c r="E7" s="6">
        <v>3</v>
      </c>
      <c r="F7" s="6">
        <v>4</v>
      </c>
      <c r="G7" s="6">
        <v>5</v>
      </c>
      <c r="H7" s="6">
        <v>8</v>
      </c>
      <c r="I7" s="6">
        <v>9</v>
      </c>
      <c r="J7" s="6">
        <v>8</v>
      </c>
      <c r="K7" s="6">
        <v>9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</row>
    <row r="8" spans="1:16" ht="54" customHeight="1" x14ac:dyDescent="0.25">
      <c r="A8" s="54" t="s">
        <v>43</v>
      </c>
      <c r="B8" s="54"/>
      <c r="C8" s="54"/>
      <c r="D8" s="54"/>
      <c r="E8" s="9"/>
      <c r="F8" s="6" t="s">
        <v>10</v>
      </c>
      <c r="G8" s="6" t="s">
        <v>11</v>
      </c>
      <c r="H8" s="6" t="s">
        <v>10</v>
      </c>
      <c r="I8" s="6" t="s">
        <v>11</v>
      </c>
      <c r="J8" s="6" t="s">
        <v>10</v>
      </c>
      <c r="K8" s="6" t="s">
        <v>11</v>
      </c>
      <c r="L8" s="6" t="s">
        <v>2</v>
      </c>
      <c r="M8" s="6" t="s">
        <v>2</v>
      </c>
      <c r="N8" s="6" t="s">
        <v>3</v>
      </c>
      <c r="O8" s="6" t="s">
        <v>4</v>
      </c>
      <c r="P8" s="6" t="s">
        <v>5</v>
      </c>
    </row>
    <row r="9" spans="1:16" ht="17.25" customHeight="1" x14ac:dyDescent="0.25">
      <c r="A9" s="13">
        <v>1</v>
      </c>
      <c r="B9" s="16" t="s">
        <v>23</v>
      </c>
      <c r="C9" s="17" t="s">
        <v>24</v>
      </c>
      <c r="D9" s="17" t="s">
        <v>12</v>
      </c>
      <c r="E9" s="14">
        <v>10</v>
      </c>
      <c r="F9" s="7">
        <v>17177.899999999998</v>
      </c>
      <c r="G9" s="7">
        <f t="shared" ref="G9:G21" si="0">F9*E9</f>
        <v>171778.99999999997</v>
      </c>
      <c r="H9" s="7">
        <v>27720</v>
      </c>
      <c r="I9" s="7">
        <f>H9*E9</f>
        <v>277200</v>
      </c>
      <c r="J9" s="7">
        <v>18018</v>
      </c>
      <c r="K9" s="7">
        <f t="shared" ref="K9:K21" si="1">J9*E9</f>
        <v>180180</v>
      </c>
      <c r="L9" s="7">
        <f>MIN(F9,J9,H9)</f>
        <v>17177.899999999998</v>
      </c>
      <c r="M9" s="37">
        <f>L9*E9</f>
        <v>171778.99999999997</v>
      </c>
      <c r="N9" s="21">
        <f>AVERAGE(G9,K9)</f>
        <v>175979.5</v>
      </c>
      <c r="O9" s="21">
        <f>_xlfn.STDEV.S(G9,K9)</f>
        <v>5940.4040687482066</v>
      </c>
      <c r="P9" s="22">
        <f>O9/N9</f>
        <v>3.375622767849782E-2</v>
      </c>
    </row>
    <row r="10" spans="1:16" ht="17.25" customHeight="1" x14ac:dyDescent="0.25">
      <c r="A10" s="13">
        <v>2</v>
      </c>
      <c r="B10" s="16" t="s">
        <v>23</v>
      </c>
      <c r="C10" s="17" t="s">
        <v>25</v>
      </c>
      <c r="D10" s="17" t="s">
        <v>12</v>
      </c>
      <c r="E10" s="14">
        <v>10</v>
      </c>
      <c r="F10" s="7">
        <v>27035.100000000002</v>
      </c>
      <c r="G10" s="7">
        <f t="shared" si="0"/>
        <v>270351</v>
      </c>
      <c r="H10" s="7">
        <v>16380</v>
      </c>
      <c r="I10" s="7">
        <f t="shared" ref="I10:I21" si="2">H10*E10</f>
        <v>163800</v>
      </c>
      <c r="J10" s="7">
        <v>23322.6</v>
      </c>
      <c r="K10" s="7">
        <f t="shared" si="1"/>
        <v>233226</v>
      </c>
      <c r="L10" s="7">
        <f t="shared" ref="L10:L21" si="3">MIN(F10,J10)</f>
        <v>23322.6</v>
      </c>
      <c r="M10" s="20">
        <f t="shared" ref="M10:M21" si="4">L10*E10</f>
        <v>233226</v>
      </c>
      <c r="N10" s="21">
        <f t="shared" ref="N10:N21" si="5">AVERAGE(G10,K10)</f>
        <v>251788.5</v>
      </c>
      <c r="O10" s="21">
        <f t="shared" ref="O10:O21" si="6">_xlfn.STDEV.S(G10,K10)</f>
        <v>26251.339251550577</v>
      </c>
      <c r="P10" s="22">
        <f t="shared" ref="P10:P21" si="7">O10/N10</f>
        <v>0.10425948465299478</v>
      </c>
    </row>
    <row r="11" spans="1:16" ht="17.25" customHeight="1" x14ac:dyDescent="0.25">
      <c r="A11" s="13">
        <v>3</v>
      </c>
      <c r="B11" s="16" t="s">
        <v>23</v>
      </c>
      <c r="C11" s="17" t="s">
        <v>26</v>
      </c>
      <c r="D11" s="17" t="s">
        <v>12</v>
      </c>
      <c r="E11" s="14">
        <v>3</v>
      </c>
      <c r="F11" s="7">
        <v>15488.8</v>
      </c>
      <c r="G11" s="7">
        <f t="shared" si="0"/>
        <v>46466.399999999994</v>
      </c>
      <c r="H11" s="7">
        <v>18900</v>
      </c>
      <c r="I11" s="7">
        <f t="shared" si="2"/>
        <v>56700</v>
      </c>
      <c r="J11" s="7">
        <v>15876</v>
      </c>
      <c r="K11" s="7">
        <f t="shared" si="1"/>
        <v>47628</v>
      </c>
      <c r="L11" s="7">
        <f t="shared" si="3"/>
        <v>15488.8</v>
      </c>
      <c r="M11" s="20">
        <f t="shared" si="4"/>
        <v>46466.399999999994</v>
      </c>
      <c r="N11" s="21">
        <f t="shared" si="5"/>
        <v>47047.199999999997</v>
      </c>
      <c r="O11" s="21">
        <f t="shared" si="6"/>
        <v>821.37523702629778</v>
      </c>
      <c r="P11" s="22">
        <f t="shared" si="7"/>
        <v>1.7458536045211998E-2</v>
      </c>
    </row>
    <row r="12" spans="1:16" ht="17.25" customHeight="1" x14ac:dyDescent="0.25">
      <c r="A12" s="13">
        <v>4</v>
      </c>
      <c r="B12" s="16" t="s">
        <v>23</v>
      </c>
      <c r="C12" s="17" t="s">
        <v>27</v>
      </c>
      <c r="D12" s="17" t="s">
        <v>12</v>
      </c>
      <c r="E12" s="14">
        <v>3</v>
      </c>
      <c r="F12" s="7">
        <v>9293.85</v>
      </c>
      <c r="G12" s="7">
        <f t="shared" si="0"/>
        <v>27881.550000000003</v>
      </c>
      <c r="H12" s="7" t="s">
        <v>53</v>
      </c>
      <c r="I12" s="7" t="s">
        <v>53</v>
      </c>
      <c r="J12" s="7">
        <v>9642</v>
      </c>
      <c r="K12" s="7">
        <f>J12*E12</f>
        <v>28926</v>
      </c>
      <c r="L12" s="7">
        <f t="shared" si="3"/>
        <v>9293.85</v>
      </c>
      <c r="M12" s="20">
        <f t="shared" si="4"/>
        <v>27881.550000000003</v>
      </c>
      <c r="N12" s="21">
        <f t="shared" si="5"/>
        <v>28403.775000000001</v>
      </c>
      <c r="O12" s="21">
        <f t="shared" si="6"/>
        <v>738.53767761028746</v>
      </c>
      <c r="P12" s="22">
        <f t="shared" si="7"/>
        <v>2.6001391632284349E-2</v>
      </c>
    </row>
    <row r="13" spans="1:16" ht="17.25" customHeight="1" x14ac:dyDescent="0.25">
      <c r="A13" s="13">
        <v>5</v>
      </c>
      <c r="B13" s="16" t="s">
        <v>23</v>
      </c>
      <c r="C13" s="17" t="s">
        <v>28</v>
      </c>
      <c r="D13" s="17" t="s">
        <v>13</v>
      </c>
      <c r="E13" s="14">
        <v>3</v>
      </c>
      <c r="F13" s="7">
        <v>29569.7</v>
      </c>
      <c r="G13" s="7">
        <f t="shared" si="0"/>
        <v>88709.1</v>
      </c>
      <c r="H13" s="7">
        <v>36120</v>
      </c>
      <c r="I13" s="7">
        <f t="shared" si="2"/>
        <v>108360</v>
      </c>
      <c r="J13" s="7">
        <v>27909.599999999999</v>
      </c>
      <c r="K13" s="7">
        <f t="shared" si="1"/>
        <v>83728.799999999988</v>
      </c>
      <c r="L13" s="7">
        <f t="shared" si="3"/>
        <v>27909.599999999999</v>
      </c>
      <c r="M13" s="20">
        <f>L13*E13</f>
        <v>83728.799999999988</v>
      </c>
      <c r="N13" s="21">
        <f t="shared" si="5"/>
        <v>86218.95</v>
      </c>
      <c r="O13" s="21">
        <f t="shared" si="6"/>
        <v>3521.603902343375</v>
      </c>
      <c r="P13" s="22">
        <f t="shared" si="7"/>
        <v>4.0844894334057365E-2</v>
      </c>
    </row>
    <row r="14" spans="1:16" ht="17.25" customHeight="1" x14ac:dyDescent="0.25">
      <c r="A14" s="13">
        <v>6</v>
      </c>
      <c r="B14" s="16" t="s">
        <v>23</v>
      </c>
      <c r="C14" s="17" t="s">
        <v>29</v>
      </c>
      <c r="D14" s="17" t="s">
        <v>14</v>
      </c>
      <c r="E14" s="14">
        <v>10</v>
      </c>
      <c r="F14" s="7">
        <v>61391.85</v>
      </c>
      <c r="G14" s="7">
        <f t="shared" si="0"/>
        <v>613918.5</v>
      </c>
      <c r="H14" s="7">
        <v>76020</v>
      </c>
      <c r="I14" s="7">
        <f t="shared" si="2"/>
        <v>760200</v>
      </c>
      <c r="J14" s="7">
        <v>49518</v>
      </c>
      <c r="K14" s="7">
        <f t="shared" si="1"/>
        <v>495180</v>
      </c>
      <c r="L14" s="7">
        <f t="shared" si="3"/>
        <v>49518</v>
      </c>
      <c r="M14" s="20">
        <f t="shared" si="4"/>
        <v>495180</v>
      </c>
      <c r="N14" s="21">
        <f t="shared" si="5"/>
        <v>554549.25</v>
      </c>
      <c r="O14" s="21">
        <f t="shared" si="6"/>
        <v>83960.798537918876</v>
      </c>
      <c r="P14" s="22">
        <f t="shared" si="7"/>
        <v>0.1514036824284207</v>
      </c>
    </row>
    <row r="15" spans="1:16" ht="17.25" customHeight="1" x14ac:dyDescent="0.25">
      <c r="A15" s="13">
        <v>7</v>
      </c>
      <c r="B15" s="16" t="s">
        <v>23</v>
      </c>
      <c r="C15" s="17" t="s">
        <v>17</v>
      </c>
      <c r="D15" s="17" t="s">
        <v>14</v>
      </c>
      <c r="E15" s="14">
        <v>5</v>
      </c>
      <c r="F15" s="7">
        <v>11264.150000000001</v>
      </c>
      <c r="G15" s="7">
        <f t="shared" si="0"/>
        <v>56320.750000000007</v>
      </c>
      <c r="H15" s="7">
        <v>21840</v>
      </c>
      <c r="I15" s="7">
        <f t="shared" si="2"/>
        <v>109200</v>
      </c>
      <c r="J15" s="7">
        <v>9135</v>
      </c>
      <c r="K15" s="7">
        <f t="shared" si="1"/>
        <v>45675</v>
      </c>
      <c r="L15" s="7">
        <f t="shared" si="3"/>
        <v>9135</v>
      </c>
      <c r="M15" s="20">
        <f t="shared" si="4"/>
        <v>45675</v>
      </c>
      <c r="N15" s="21">
        <f t="shared" si="5"/>
        <v>50997.875</v>
      </c>
      <c r="O15" s="21">
        <f t="shared" si="6"/>
        <v>7527.682015816752</v>
      </c>
      <c r="P15" s="22">
        <f t="shared" si="7"/>
        <v>0.14760775847653951</v>
      </c>
    </row>
    <row r="16" spans="1:16" ht="17.25" customHeight="1" x14ac:dyDescent="0.25">
      <c r="A16" s="13">
        <v>8</v>
      </c>
      <c r="B16" s="16" t="s">
        <v>23</v>
      </c>
      <c r="C16" s="17" t="s">
        <v>45</v>
      </c>
      <c r="D16" s="17" t="s">
        <v>15</v>
      </c>
      <c r="E16" s="14">
        <v>5</v>
      </c>
      <c r="F16" s="7">
        <v>29569.7</v>
      </c>
      <c r="G16" s="7">
        <f t="shared" si="0"/>
        <v>147848.5</v>
      </c>
      <c r="H16" s="7">
        <v>43680</v>
      </c>
      <c r="I16" s="7">
        <f t="shared" si="2"/>
        <v>218400</v>
      </c>
      <c r="J16" s="7">
        <v>27909</v>
      </c>
      <c r="K16" s="7">
        <f t="shared" si="1"/>
        <v>139545</v>
      </c>
      <c r="L16" s="7">
        <f t="shared" si="3"/>
        <v>27909</v>
      </c>
      <c r="M16" s="20">
        <f t="shared" si="4"/>
        <v>139545</v>
      </c>
      <c r="N16" s="21">
        <f t="shared" si="5"/>
        <v>143696.75</v>
      </c>
      <c r="O16" s="21">
        <f t="shared" si="6"/>
        <v>5871.4611575824974</v>
      </c>
      <c r="P16" s="22">
        <f t="shared" si="7"/>
        <v>4.0860083179212456E-2</v>
      </c>
    </row>
    <row r="17" spans="1:20" ht="17.25" customHeight="1" x14ac:dyDescent="0.25">
      <c r="A17" s="15">
        <v>9</v>
      </c>
      <c r="B17" s="16" t="s">
        <v>23</v>
      </c>
      <c r="C17" s="17" t="s">
        <v>18</v>
      </c>
      <c r="D17" s="17" t="s">
        <v>16</v>
      </c>
      <c r="E17" s="14">
        <v>5</v>
      </c>
      <c r="F17" s="7">
        <v>55759.299999999996</v>
      </c>
      <c r="G17" s="7">
        <f t="shared" si="0"/>
        <v>278796.5</v>
      </c>
      <c r="H17" s="7" t="s">
        <v>53</v>
      </c>
      <c r="I17" s="7" t="s">
        <v>53</v>
      </c>
      <c r="J17" s="7">
        <v>87444</v>
      </c>
      <c r="K17" s="7">
        <f t="shared" si="1"/>
        <v>437220</v>
      </c>
      <c r="L17" s="7">
        <f t="shared" si="3"/>
        <v>55759.299999999996</v>
      </c>
      <c r="M17" s="20">
        <f t="shared" si="4"/>
        <v>278796.5</v>
      </c>
      <c r="N17" s="21">
        <f t="shared" si="5"/>
        <v>358008.25</v>
      </c>
      <c r="O17" s="21">
        <f t="shared" si="6"/>
        <v>112022.33114930701</v>
      </c>
      <c r="P17" s="22">
        <f t="shared" si="7"/>
        <v>0.31290432873909191</v>
      </c>
    </row>
    <row r="18" spans="1:20" ht="17.25" customHeight="1" x14ac:dyDescent="0.25">
      <c r="A18" s="13">
        <v>10</v>
      </c>
      <c r="B18" s="16" t="s">
        <v>35</v>
      </c>
      <c r="C18" s="17" t="s">
        <v>46</v>
      </c>
      <c r="D18" s="17" t="s">
        <v>14</v>
      </c>
      <c r="E18" s="14">
        <v>3</v>
      </c>
      <c r="F18" s="7">
        <v>17741.25</v>
      </c>
      <c r="G18" s="7">
        <f t="shared" si="0"/>
        <v>53223.75</v>
      </c>
      <c r="H18" s="7">
        <v>29400</v>
      </c>
      <c r="I18" s="7">
        <f t="shared" si="2"/>
        <v>88200</v>
      </c>
      <c r="J18" s="7">
        <v>13179.6</v>
      </c>
      <c r="K18" s="7">
        <f t="shared" si="1"/>
        <v>39538.800000000003</v>
      </c>
      <c r="L18" s="7">
        <f t="shared" si="3"/>
        <v>13179.6</v>
      </c>
      <c r="M18" s="20">
        <f t="shared" si="4"/>
        <v>39538.800000000003</v>
      </c>
      <c r="N18" s="21">
        <f t="shared" si="5"/>
        <v>46381.275000000001</v>
      </c>
      <c r="O18" s="21">
        <f t="shared" si="6"/>
        <v>9676.7209451988565</v>
      </c>
      <c r="P18" s="22">
        <f t="shared" si="7"/>
        <v>0.20863421596751827</v>
      </c>
    </row>
    <row r="19" spans="1:20" ht="32.25" customHeight="1" x14ac:dyDescent="0.25">
      <c r="A19" s="15">
        <v>11</v>
      </c>
      <c r="B19" s="16" t="s">
        <v>34</v>
      </c>
      <c r="C19" s="17" t="s">
        <v>30</v>
      </c>
      <c r="D19" s="17" t="s">
        <v>14</v>
      </c>
      <c r="E19" s="14">
        <v>3</v>
      </c>
      <c r="F19" s="7">
        <v>5069.2000000000007</v>
      </c>
      <c r="G19" s="7">
        <f t="shared" si="0"/>
        <v>15207.600000000002</v>
      </c>
      <c r="H19" s="7" t="s">
        <v>53</v>
      </c>
      <c r="I19" s="7" t="s">
        <v>53</v>
      </c>
      <c r="J19" s="7">
        <v>14704.2</v>
      </c>
      <c r="K19" s="7">
        <f t="shared" si="1"/>
        <v>44112.600000000006</v>
      </c>
      <c r="L19" s="7">
        <f t="shared" si="3"/>
        <v>5069.2000000000007</v>
      </c>
      <c r="M19" s="20">
        <f t="shared" si="4"/>
        <v>15207.600000000002</v>
      </c>
      <c r="N19" s="21">
        <f t="shared" si="5"/>
        <v>29660.100000000006</v>
      </c>
      <c r="O19" s="21">
        <f t="shared" si="6"/>
        <v>20438.921510197149</v>
      </c>
      <c r="P19" s="22">
        <f t="shared" si="7"/>
        <v>0.68910494267373157</v>
      </c>
    </row>
    <row r="20" spans="1:20" ht="17.25" customHeight="1" x14ac:dyDescent="0.25">
      <c r="A20" s="13">
        <v>12</v>
      </c>
      <c r="B20" s="16" t="s">
        <v>35</v>
      </c>
      <c r="C20" s="17" t="s">
        <v>31</v>
      </c>
      <c r="D20" s="17" t="s">
        <v>14</v>
      </c>
      <c r="E20" s="14">
        <v>3</v>
      </c>
      <c r="F20" s="7">
        <v>25908.399999999998</v>
      </c>
      <c r="G20" s="7">
        <f t="shared" si="0"/>
        <v>77725.2</v>
      </c>
      <c r="H20" s="7">
        <v>26880</v>
      </c>
      <c r="I20" s="7">
        <f t="shared" si="2"/>
        <v>80640</v>
      </c>
      <c r="J20" s="7">
        <v>32949.599999999999</v>
      </c>
      <c r="K20" s="7">
        <f t="shared" si="1"/>
        <v>98848.799999999988</v>
      </c>
      <c r="L20" s="7">
        <f t="shared" si="3"/>
        <v>25908.399999999998</v>
      </c>
      <c r="M20" s="20">
        <f t="shared" si="4"/>
        <v>77725.2</v>
      </c>
      <c r="N20" s="21">
        <f t="shared" si="5"/>
        <v>88287</v>
      </c>
      <c r="O20" s="21">
        <f t="shared" si="6"/>
        <v>14936.64080307214</v>
      </c>
      <c r="P20" s="22">
        <f t="shared" si="7"/>
        <v>0.16918278798772343</v>
      </c>
    </row>
    <row r="21" spans="1:20" ht="28.5" customHeight="1" x14ac:dyDescent="0.25">
      <c r="A21" s="15">
        <v>13</v>
      </c>
      <c r="B21" s="16" t="s">
        <v>36</v>
      </c>
      <c r="C21" s="17" t="s">
        <v>47</v>
      </c>
      <c r="D21" s="17" t="s">
        <v>14</v>
      </c>
      <c r="E21" s="14">
        <v>3</v>
      </c>
      <c r="F21" s="7">
        <v>13235.4</v>
      </c>
      <c r="G21" s="7">
        <f t="shared" si="0"/>
        <v>39706.199999999997</v>
      </c>
      <c r="H21" s="7" t="s">
        <v>53</v>
      </c>
      <c r="I21" s="7" t="s">
        <v>53</v>
      </c>
      <c r="J21" s="7">
        <v>19278</v>
      </c>
      <c r="K21" s="7">
        <f t="shared" si="1"/>
        <v>57834</v>
      </c>
      <c r="L21" s="7">
        <f t="shared" si="3"/>
        <v>13235.4</v>
      </c>
      <c r="M21" s="20">
        <f t="shared" si="4"/>
        <v>39706.199999999997</v>
      </c>
      <c r="N21" s="21">
        <f t="shared" si="5"/>
        <v>48770.1</v>
      </c>
      <c r="O21" s="21">
        <f t="shared" si="6"/>
        <v>12818.290307993499</v>
      </c>
      <c r="P21" s="22">
        <f t="shared" si="7"/>
        <v>0.26283092115852746</v>
      </c>
    </row>
    <row r="22" spans="1:20" ht="19.5" customHeight="1" x14ac:dyDescent="0.25">
      <c r="A22" s="51" t="s">
        <v>49</v>
      </c>
      <c r="B22" s="51"/>
      <c r="C22" s="51"/>
      <c r="D22" s="51"/>
      <c r="E22" s="35">
        <f>SUM(E9:E21)</f>
        <v>66</v>
      </c>
      <c r="F22" s="9"/>
      <c r="G22" s="34">
        <f>SUM(G9:G21)</f>
        <v>1887934.05</v>
      </c>
      <c r="H22" s="9"/>
      <c r="I22" s="34">
        <f>SUM(I9:I21)</f>
        <v>1862700</v>
      </c>
      <c r="J22" s="9"/>
      <c r="K22" s="34">
        <f>SUM(K9:K21)</f>
        <v>1931643.0000000002</v>
      </c>
      <c r="L22" s="9"/>
      <c r="M22" s="38">
        <f>SUM(M9:M21)</f>
        <v>1694456.05</v>
      </c>
      <c r="N22" s="9"/>
      <c r="O22" s="9"/>
      <c r="P22" s="9"/>
    </row>
    <row r="23" spans="1:20" ht="32.25" customHeight="1" x14ac:dyDescent="0.25"/>
    <row r="24" spans="1:20" ht="51" customHeight="1" x14ac:dyDescent="0.25">
      <c r="A24" s="54" t="s">
        <v>44</v>
      </c>
      <c r="B24" s="54"/>
      <c r="C24" s="54"/>
      <c r="D24" s="54"/>
      <c r="E24" s="9"/>
      <c r="F24" s="6" t="s">
        <v>10</v>
      </c>
      <c r="G24" s="6" t="s">
        <v>11</v>
      </c>
      <c r="H24" s="6" t="s">
        <v>10</v>
      </c>
      <c r="I24" s="6" t="s">
        <v>11</v>
      </c>
      <c r="J24" s="6" t="s">
        <v>10</v>
      </c>
      <c r="K24" s="6" t="s">
        <v>11</v>
      </c>
      <c r="L24" s="6" t="s">
        <v>2</v>
      </c>
      <c r="M24" s="6" t="s">
        <v>2</v>
      </c>
      <c r="N24" s="6" t="s">
        <v>3</v>
      </c>
      <c r="O24" s="6" t="s">
        <v>4</v>
      </c>
      <c r="P24" s="6" t="s">
        <v>5</v>
      </c>
    </row>
    <row r="25" spans="1:20" ht="13.5" customHeight="1" x14ac:dyDescent="0.25">
      <c r="A25" s="13">
        <v>14</v>
      </c>
      <c r="B25" s="16" t="s">
        <v>23</v>
      </c>
      <c r="C25" s="9" t="s">
        <v>41</v>
      </c>
      <c r="D25" s="17" t="s">
        <v>19</v>
      </c>
      <c r="E25" s="14">
        <v>3</v>
      </c>
      <c r="F25" s="7">
        <v>7994.2499999999991</v>
      </c>
      <c r="G25" s="7">
        <f>F25*E25</f>
        <v>23982.749999999996</v>
      </c>
      <c r="H25" s="7" t="s">
        <v>53</v>
      </c>
      <c r="I25" s="7" t="s">
        <v>53</v>
      </c>
      <c r="J25" s="7">
        <v>11322</v>
      </c>
      <c r="K25" s="7">
        <f>J25*E25</f>
        <v>33966</v>
      </c>
      <c r="L25" s="31">
        <f>MIN(F25,J25)</f>
        <v>7994.2499999999991</v>
      </c>
      <c r="M25" s="20">
        <f>L25*E25</f>
        <v>23982.749999999996</v>
      </c>
      <c r="N25" s="21">
        <f>AVERAGE(G25,K25)</f>
        <v>28974.375</v>
      </c>
      <c r="O25" s="21">
        <f>_xlfn.STDEV.S(G25,K25)</f>
        <v>7059.2237732806007</v>
      </c>
      <c r="P25" s="22">
        <f t="shared" ref="P25:P29" si="8">O25/N25</f>
        <v>0.2436367919335827</v>
      </c>
    </row>
    <row r="26" spans="1:20" ht="13.5" customHeight="1" x14ac:dyDescent="0.25">
      <c r="A26" s="15">
        <v>15</v>
      </c>
      <c r="B26" s="16" t="s">
        <v>23</v>
      </c>
      <c r="C26" s="9" t="s">
        <v>42</v>
      </c>
      <c r="D26" s="17" t="s">
        <v>20</v>
      </c>
      <c r="E26" s="13">
        <v>3</v>
      </c>
      <c r="F26" s="7">
        <v>68245.149999999994</v>
      </c>
      <c r="G26" s="7">
        <f>F26*E26</f>
        <v>204735.44999999998</v>
      </c>
      <c r="H26" s="7" t="s">
        <v>53</v>
      </c>
      <c r="I26" s="7" t="s">
        <v>53</v>
      </c>
      <c r="J26" s="7">
        <v>90534</v>
      </c>
      <c r="K26" s="7">
        <f>J26*E26</f>
        <v>271602</v>
      </c>
      <c r="L26" s="31">
        <f t="shared" ref="L26:L29" si="9">MIN(F26,J26)</f>
        <v>68245.149999999994</v>
      </c>
      <c r="M26" s="20">
        <f>L26*E26</f>
        <v>204735.44999999998</v>
      </c>
      <c r="N26" s="21">
        <f t="shared" ref="N26:N29" si="10">AVERAGE(G26,K26)</f>
        <v>238168.72499999998</v>
      </c>
      <c r="O26" s="21">
        <f t="shared" ref="O26:O29" si="11">_xlfn.STDEV.S(G26,K26)</f>
        <v>47281.790939549479</v>
      </c>
      <c r="P26" s="22">
        <f t="shared" si="8"/>
        <v>0.19852224904655086</v>
      </c>
    </row>
    <row r="27" spans="1:20" ht="17.25" customHeight="1" x14ac:dyDescent="0.25">
      <c r="A27" s="13">
        <v>16</v>
      </c>
      <c r="B27" s="33" t="s">
        <v>23</v>
      </c>
      <c r="C27" s="9" t="s">
        <v>39</v>
      </c>
      <c r="D27" s="17" t="s">
        <v>20</v>
      </c>
      <c r="E27" s="13">
        <v>3</v>
      </c>
      <c r="F27" s="7">
        <v>76757.149999999994</v>
      </c>
      <c r="G27" s="7">
        <f>F27*E27</f>
        <v>230271.44999999998</v>
      </c>
      <c r="H27" s="7" t="s">
        <v>53</v>
      </c>
      <c r="I27" s="7" t="s">
        <v>53</v>
      </c>
      <c r="J27" s="7">
        <v>98733.6</v>
      </c>
      <c r="K27" s="7">
        <f>J27*E27</f>
        <v>296200.80000000005</v>
      </c>
      <c r="L27" s="31">
        <f t="shared" si="9"/>
        <v>76757.149999999994</v>
      </c>
      <c r="M27" s="20">
        <f>L27*E27</f>
        <v>230271.44999999998</v>
      </c>
      <c r="N27" s="21">
        <f t="shared" si="10"/>
        <v>263236.125</v>
      </c>
      <c r="O27" s="21">
        <f t="shared" si="11"/>
        <v>46619.090464221554</v>
      </c>
      <c r="P27" s="22">
        <f>O27/N27</f>
        <v>0.17709989639234186</v>
      </c>
    </row>
    <row r="28" spans="1:20" s="12" customFormat="1" ht="17.25" customHeight="1" x14ac:dyDescent="0.25">
      <c r="A28" s="15">
        <v>17</v>
      </c>
      <c r="B28" s="16" t="s">
        <v>23</v>
      </c>
      <c r="C28" s="9" t="s">
        <v>40</v>
      </c>
      <c r="D28" s="17" t="s">
        <v>20</v>
      </c>
      <c r="E28" s="13">
        <v>3</v>
      </c>
      <c r="F28" s="7">
        <v>186880.19999999998</v>
      </c>
      <c r="G28" s="7">
        <f>F28*E28</f>
        <v>560640.6</v>
      </c>
      <c r="H28" s="7" t="s">
        <v>53</v>
      </c>
      <c r="I28" s="7" t="s">
        <v>53</v>
      </c>
      <c r="J28" s="7">
        <v>241768.8</v>
      </c>
      <c r="K28" s="7">
        <f>J28*E28</f>
        <v>725306.39999999991</v>
      </c>
      <c r="L28" s="31">
        <f t="shared" si="9"/>
        <v>186880.19999999998</v>
      </c>
      <c r="M28" s="20">
        <f>L28*E28</f>
        <v>560640.6</v>
      </c>
      <c r="N28" s="21">
        <f t="shared" si="10"/>
        <v>642973.5</v>
      </c>
      <c r="O28" s="21">
        <f t="shared" si="11"/>
        <v>116436.30380950704</v>
      </c>
      <c r="P28" s="22">
        <f t="shared" si="8"/>
        <v>0.1810903619037286</v>
      </c>
      <c r="Q28" s="3"/>
      <c r="R28" s="3"/>
      <c r="S28" s="3"/>
      <c r="T28" s="3"/>
    </row>
    <row r="29" spans="1:20" s="12" customFormat="1" ht="17.25" customHeight="1" x14ac:dyDescent="0.25">
      <c r="A29" s="13">
        <v>18</v>
      </c>
      <c r="B29" s="16" t="s">
        <v>23</v>
      </c>
      <c r="C29" s="26" t="s">
        <v>21</v>
      </c>
      <c r="D29" s="26" t="s">
        <v>22</v>
      </c>
      <c r="E29" s="27">
        <v>2</v>
      </c>
      <c r="F29" s="28">
        <v>246385.35</v>
      </c>
      <c r="G29" s="28">
        <f>F29*E29</f>
        <v>492770.7</v>
      </c>
      <c r="H29" s="7" t="s">
        <v>53</v>
      </c>
      <c r="I29" s="7" t="s">
        <v>53</v>
      </c>
      <c r="J29" s="28">
        <v>178800</v>
      </c>
      <c r="K29" s="28">
        <f>J29*E29</f>
        <v>357600</v>
      </c>
      <c r="L29" s="31">
        <f t="shared" si="9"/>
        <v>178800</v>
      </c>
      <c r="M29" s="29">
        <f>L29*E29</f>
        <v>357600</v>
      </c>
      <c r="N29" s="21">
        <f t="shared" si="10"/>
        <v>425185.35</v>
      </c>
      <c r="O29" s="21">
        <f t="shared" si="11"/>
        <v>95580.118587732752</v>
      </c>
      <c r="P29" s="30">
        <f t="shared" si="8"/>
        <v>0.224796359017856</v>
      </c>
      <c r="Q29" s="3"/>
      <c r="R29" s="3"/>
      <c r="S29" s="3"/>
      <c r="T29" s="3"/>
    </row>
    <row r="30" spans="1:20" ht="17.25" customHeight="1" x14ac:dyDescent="0.25">
      <c r="A30" s="51" t="s">
        <v>49</v>
      </c>
      <c r="B30" s="51"/>
      <c r="C30" s="51"/>
      <c r="D30" s="51"/>
      <c r="E30" s="35">
        <f>SUM(E25:E29)</f>
        <v>14</v>
      </c>
      <c r="F30" s="9"/>
      <c r="G30" s="34">
        <f>SUM(G25:G29)</f>
        <v>1512400.95</v>
      </c>
      <c r="H30" s="7" t="s">
        <v>53</v>
      </c>
      <c r="I30" s="7" t="s">
        <v>53</v>
      </c>
      <c r="J30" s="9"/>
      <c r="K30" s="34">
        <f>SUM(K25:K29)</f>
        <v>1684675.2</v>
      </c>
      <c r="L30" s="9"/>
      <c r="M30" s="38">
        <f>SUM(M25:M29)</f>
        <v>1377230.25</v>
      </c>
      <c r="N30" s="9"/>
      <c r="O30" s="9"/>
      <c r="P30" s="9"/>
    </row>
    <row r="31" spans="1:20" ht="17.25" customHeight="1" x14ac:dyDescent="0.25"/>
    <row r="32" spans="1:20" ht="17.25" customHeight="1" x14ac:dyDescent="0.25">
      <c r="A32" s="52" t="s">
        <v>48</v>
      </c>
      <c r="B32" s="52"/>
      <c r="C32" s="52"/>
      <c r="D32" s="52"/>
      <c r="E32" s="36">
        <f>SUM(E22,E30)</f>
        <v>80</v>
      </c>
      <c r="F32" s="19"/>
      <c r="G32" s="7">
        <f>SUM(G22,G30)</f>
        <v>3400335</v>
      </c>
      <c r="H32" s="19"/>
      <c r="I32" s="19" t="s">
        <v>53</v>
      </c>
      <c r="J32" s="19"/>
      <c r="K32" s="19">
        <f>SUM(K22,K30)</f>
        <v>3616318.2</v>
      </c>
      <c r="L32" s="19"/>
      <c r="M32" s="23">
        <f>SUM(M22,M30)</f>
        <v>3071686.3</v>
      </c>
      <c r="N32" s="11"/>
      <c r="O32" s="11"/>
      <c r="P32" s="9"/>
    </row>
    <row r="33" spans="4:14" ht="21" customHeight="1" x14ac:dyDescent="0.25"/>
    <row r="34" spans="4:14" ht="17.25" customHeight="1" x14ac:dyDescent="0.25">
      <c r="G34" s="18"/>
      <c r="H34" s="18"/>
      <c r="I34" s="18"/>
      <c r="J34" s="18"/>
      <c r="K34" s="18"/>
    </row>
    <row r="35" spans="4:14" ht="17.25" customHeight="1" x14ac:dyDescent="0.25">
      <c r="G35" s="24"/>
      <c r="H35" s="18"/>
      <c r="I35" s="18"/>
      <c r="J35" s="18"/>
      <c r="K35" s="18"/>
      <c r="M35" s="25"/>
      <c r="N35" s="25"/>
    </row>
    <row r="36" spans="4:14" ht="17.25" customHeight="1" x14ac:dyDescent="0.25">
      <c r="D36" s="39"/>
      <c r="E36" s="24"/>
      <c r="F36" s="24"/>
      <c r="G36" s="24"/>
      <c r="H36" s="24"/>
      <c r="I36" s="24"/>
      <c r="J36" s="24"/>
      <c r="K36" s="24"/>
      <c r="L36" s="24"/>
      <c r="M36" s="40"/>
      <c r="N36" s="41"/>
    </row>
    <row r="37" spans="4:14" ht="17.25" customHeight="1" x14ac:dyDescent="0.25">
      <c r="I37" s="18"/>
      <c r="K37" s="18"/>
    </row>
    <row r="38" spans="4:14" ht="17.25" customHeight="1" x14ac:dyDescent="0.25">
      <c r="E38" s="42"/>
      <c r="I38" s="18"/>
      <c r="K38" s="18"/>
      <c r="M38" s="43"/>
    </row>
    <row r="39" spans="4:14" ht="17.25" customHeight="1" x14ac:dyDescent="0.25">
      <c r="E39" s="42"/>
      <c r="I39" s="18"/>
      <c r="K39" s="18"/>
      <c r="M39" s="43"/>
    </row>
    <row r="40" spans="4:14" x14ac:dyDescent="0.25">
      <c r="E40" s="42"/>
      <c r="I40" s="18">
        <v>330</v>
      </c>
      <c r="J40" s="3">
        <f>I40*84</f>
        <v>27720</v>
      </c>
      <c r="K40" s="18"/>
      <c r="M40" s="43"/>
    </row>
    <row r="41" spans="4:14" x14ac:dyDescent="0.25">
      <c r="E41" s="42"/>
      <c r="I41" s="18">
        <v>195</v>
      </c>
      <c r="J41" s="3">
        <f t="shared" ref="J41:J51" si="12">I41*84</f>
        <v>16380</v>
      </c>
      <c r="K41" s="18"/>
      <c r="M41" s="43"/>
    </row>
    <row r="42" spans="4:14" x14ac:dyDescent="0.25">
      <c r="E42" s="42"/>
      <c r="I42" s="18">
        <v>225</v>
      </c>
      <c r="J42" s="3">
        <f t="shared" si="12"/>
        <v>18900</v>
      </c>
      <c r="K42" s="18"/>
      <c r="M42" s="43"/>
    </row>
    <row r="43" spans="4:14" x14ac:dyDescent="0.25">
      <c r="E43" s="42"/>
      <c r="I43" s="18"/>
      <c r="J43" s="3">
        <f t="shared" si="12"/>
        <v>0</v>
      </c>
      <c r="K43" s="18"/>
      <c r="M43" s="43"/>
    </row>
    <row r="44" spans="4:14" x14ac:dyDescent="0.25">
      <c r="E44" s="42"/>
      <c r="I44" s="18">
        <v>430</v>
      </c>
      <c r="J44" s="3">
        <f t="shared" si="12"/>
        <v>36120</v>
      </c>
      <c r="K44" s="18"/>
      <c r="M44" s="43"/>
    </row>
    <row r="45" spans="4:14" x14ac:dyDescent="0.25">
      <c r="E45" s="42"/>
      <c r="I45" s="18">
        <v>905</v>
      </c>
      <c r="J45" s="3">
        <f t="shared" si="12"/>
        <v>76020</v>
      </c>
      <c r="K45" s="18"/>
      <c r="M45" s="43"/>
    </row>
    <row r="46" spans="4:14" x14ac:dyDescent="0.25">
      <c r="E46" s="42"/>
      <c r="I46" s="18">
        <v>260</v>
      </c>
      <c r="J46" s="3">
        <f t="shared" si="12"/>
        <v>21840</v>
      </c>
      <c r="K46" s="18"/>
      <c r="M46" s="43"/>
    </row>
    <row r="47" spans="4:14" x14ac:dyDescent="0.25">
      <c r="E47" s="42"/>
      <c r="I47" s="18">
        <v>520</v>
      </c>
      <c r="J47" s="3">
        <f t="shared" si="12"/>
        <v>43680</v>
      </c>
      <c r="K47" s="18"/>
      <c r="M47" s="43"/>
    </row>
    <row r="48" spans="4:14" x14ac:dyDescent="0.25">
      <c r="E48" s="42"/>
      <c r="I48" s="18"/>
      <c r="J48" s="3">
        <f t="shared" si="12"/>
        <v>0</v>
      </c>
      <c r="K48" s="18"/>
      <c r="M48" s="43"/>
    </row>
    <row r="49" spans="4:13" ht="18.75" x14ac:dyDescent="0.25">
      <c r="D49" s="44"/>
      <c r="E49" s="42"/>
      <c r="F49" s="2"/>
      <c r="G49" s="2"/>
      <c r="I49" s="18">
        <v>350</v>
      </c>
      <c r="J49" s="3">
        <f t="shared" si="12"/>
        <v>29400</v>
      </c>
      <c r="K49" s="18"/>
      <c r="M49" s="43"/>
    </row>
    <row r="50" spans="4:13" x14ac:dyDescent="0.25">
      <c r="E50" s="42"/>
      <c r="F50" s="45"/>
      <c r="G50" s="45"/>
      <c r="I50" s="18"/>
      <c r="J50" s="3">
        <f t="shared" si="12"/>
        <v>0</v>
      </c>
      <c r="K50" s="18"/>
      <c r="M50" s="43"/>
    </row>
    <row r="51" spans="4:13" x14ac:dyDescent="0.25">
      <c r="F51" s="45"/>
      <c r="G51" s="45"/>
      <c r="I51" s="18">
        <v>320</v>
      </c>
      <c r="J51" s="3">
        <f t="shared" si="12"/>
        <v>26880</v>
      </c>
      <c r="K51" s="18"/>
      <c r="M51" s="43"/>
    </row>
    <row r="52" spans="4:13" x14ac:dyDescent="0.25">
      <c r="M52" s="43"/>
    </row>
    <row r="53" spans="4:13" x14ac:dyDescent="0.25">
      <c r="D53" s="32"/>
      <c r="E53" s="42"/>
      <c r="F53" s="46"/>
      <c r="G53" s="46"/>
      <c r="I53" s="18"/>
      <c r="K53" s="18"/>
      <c r="M53" s="43"/>
    </row>
    <row r="54" spans="4:13" x14ac:dyDescent="0.25">
      <c r="D54" s="32"/>
      <c r="E54" s="42"/>
      <c r="F54" s="46"/>
      <c r="G54" s="46"/>
      <c r="H54" s="32"/>
      <c r="I54" s="18"/>
      <c r="J54" s="32"/>
      <c r="K54" s="18"/>
      <c r="M54" s="43"/>
    </row>
    <row r="55" spans="4:13" x14ac:dyDescent="0.25">
      <c r="D55" s="32"/>
      <c r="E55" s="47"/>
      <c r="F55" s="46"/>
      <c r="G55" s="46"/>
      <c r="H55" s="32"/>
      <c r="I55" s="18"/>
      <c r="J55" s="32"/>
      <c r="K55" s="18"/>
      <c r="M55" s="43"/>
    </row>
    <row r="56" spans="4:13" x14ac:dyDescent="0.25">
      <c r="D56" s="32"/>
      <c r="E56" s="47"/>
      <c r="F56" s="46"/>
      <c r="G56" s="46"/>
      <c r="H56" s="32"/>
      <c r="I56" s="18"/>
      <c r="J56" s="32"/>
      <c r="K56" s="18"/>
      <c r="M56" s="43"/>
    </row>
    <row r="57" spans="4:13" x14ac:dyDescent="0.25">
      <c r="D57" s="32"/>
      <c r="E57" s="47"/>
      <c r="F57" s="46"/>
      <c r="G57" s="46"/>
      <c r="H57" s="32"/>
      <c r="I57" s="18"/>
      <c r="J57" s="32"/>
      <c r="K57" s="18"/>
      <c r="M57" s="43"/>
    </row>
    <row r="58" spans="4:13" x14ac:dyDescent="0.25">
      <c r="D58" s="32"/>
      <c r="E58" s="47"/>
      <c r="F58" s="46"/>
      <c r="G58" s="46"/>
      <c r="H58" s="32"/>
      <c r="I58" s="18"/>
      <c r="J58" s="32"/>
      <c r="K58" s="18"/>
      <c r="M58" s="43"/>
    </row>
    <row r="59" spans="4:13" x14ac:dyDescent="0.25">
      <c r="D59" s="32"/>
      <c r="E59" s="42"/>
      <c r="F59" s="46"/>
      <c r="G59" s="46"/>
      <c r="I59" s="18"/>
      <c r="K59" s="18"/>
    </row>
    <row r="60" spans="4:13" x14ac:dyDescent="0.25">
      <c r="D60" s="32"/>
      <c r="E60" s="42"/>
      <c r="F60" s="46"/>
      <c r="G60" s="46"/>
      <c r="I60" s="18"/>
      <c r="K60" s="18"/>
    </row>
    <row r="61" spans="4:13" x14ac:dyDescent="0.25">
      <c r="D61" s="32"/>
      <c r="E61" s="42"/>
      <c r="F61" s="46"/>
      <c r="G61" s="46"/>
      <c r="I61" s="18"/>
      <c r="K61" s="18"/>
    </row>
    <row r="62" spans="4:13" x14ac:dyDescent="0.25">
      <c r="D62" s="32"/>
      <c r="E62" s="42"/>
      <c r="F62" s="46"/>
      <c r="G62" s="46"/>
      <c r="I62" s="18"/>
      <c r="K62" s="18"/>
    </row>
    <row r="63" spans="4:13" x14ac:dyDescent="0.25">
      <c r="D63" s="32"/>
      <c r="E63" s="42"/>
      <c r="F63" s="46"/>
      <c r="G63" s="46"/>
      <c r="I63" s="18"/>
      <c r="K63" s="18"/>
    </row>
    <row r="64" spans="4:13" x14ac:dyDescent="0.25">
      <c r="D64" s="32"/>
      <c r="E64" s="42"/>
      <c r="F64" s="46"/>
      <c r="G64" s="46"/>
      <c r="I64" s="18"/>
      <c r="K64" s="18"/>
    </row>
    <row r="65" spans="4:11" x14ac:dyDescent="0.25">
      <c r="D65" s="32"/>
      <c r="E65" s="42"/>
      <c r="F65" s="46"/>
      <c r="G65" s="46"/>
      <c r="I65" s="18"/>
      <c r="K65" s="18"/>
    </row>
    <row r="66" spans="4:11" x14ac:dyDescent="0.25">
      <c r="D66" s="32"/>
      <c r="E66" s="42"/>
      <c r="F66" s="46"/>
      <c r="G66" s="46"/>
      <c r="I66" s="18"/>
      <c r="K66" s="18"/>
    </row>
    <row r="67" spans="4:11" x14ac:dyDescent="0.25">
      <c r="D67" s="32"/>
      <c r="E67" s="42"/>
      <c r="F67" s="46"/>
      <c r="G67" s="46"/>
      <c r="I67" s="18"/>
      <c r="K67" s="18"/>
    </row>
    <row r="68" spans="4:11" x14ac:dyDescent="0.25">
      <c r="D68" s="32"/>
      <c r="E68" s="47"/>
      <c r="F68" s="46"/>
      <c r="G68" s="46"/>
      <c r="I68" s="18"/>
      <c r="K68" s="18"/>
    </row>
    <row r="69" spans="4:11" x14ac:dyDescent="0.25">
      <c r="D69" s="32"/>
      <c r="E69" s="47"/>
      <c r="F69" s="46"/>
      <c r="G69" s="46"/>
      <c r="I69" s="18"/>
      <c r="K69" s="18"/>
    </row>
    <row r="70" spans="4:11" x14ac:dyDescent="0.25">
      <c r="D70" s="32"/>
      <c r="E70" s="47"/>
      <c r="F70" s="46"/>
      <c r="G70" s="46"/>
      <c r="I70" s="18"/>
      <c r="K70" s="18"/>
    </row>
    <row r="71" spans="4:11" x14ac:dyDescent="0.25">
      <c r="D71" s="32"/>
      <c r="E71" s="47"/>
      <c r="F71" s="46"/>
      <c r="G71" s="46"/>
      <c r="I71" s="18"/>
      <c r="K71" s="18"/>
    </row>
    <row r="72" spans="4:11" x14ac:dyDescent="0.25">
      <c r="D72" s="32"/>
      <c r="E72" s="47"/>
      <c r="F72" s="46"/>
      <c r="G72" s="46"/>
      <c r="I72" s="18"/>
      <c r="K72" s="18"/>
    </row>
    <row r="73" spans="4:11" x14ac:dyDescent="0.25">
      <c r="D73" s="32"/>
      <c r="F73" s="46"/>
      <c r="G73" s="46"/>
      <c r="I73" s="18"/>
      <c r="K73" s="18"/>
    </row>
    <row r="74" spans="4:11" x14ac:dyDescent="0.25">
      <c r="D74" s="32"/>
      <c r="I74" s="18"/>
      <c r="K74" s="18"/>
    </row>
    <row r="75" spans="4:11" x14ac:dyDescent="0.25">
      <c r="D75" s="32"/>
      <c r="I75" s="18"/>
      <c r="K75" s="18"/>
    </row>
    <row r="76" spans="4:11" x14ac:dyDescent="0.25">
      <c r="D76" s="32"/>
      <c r="I76" s="18"/>
      <c r="K76" s="18"/>
    </row>
    <row r="77" spans="4:11" x14ac:dyDescent="0.25">
      <c r="I77" s="18"/>
      <c r="K77" s="18"/>
    </row>
    <row r="78" spans="4:11" x14ac:dyDescent="0.25">
      <c r="I78" s="18"/>
      <c r="K78" s="18"/>
    </row>
    <row r="94" spans="13:15" x14ac:dyDescent="0.25">
      <c r="M94" s="18"/>
      <c r="O94" s="18"/>
    </row>
  </sheetData>
  <mergeCells count="17">
    <mergeCell ref="H6:I6"/>
    <mergeCell ref="J6:K6"/>
    <mergeCell ref="E3:P3"/>
    <mergeCell ref="A30:D30"/>
    <mergeCell ref="A32:D32"/>
    <mergeCell ref="A1:D1"/>
    <mergeCell ref="A22:D22"/>
    <mergeCell ref="A8:D8"/>
    <mergeCell ref="A24:D24"/>
    <mergeCell ref="B5:D6"/>
    <mergeCell ref="B7:D7"/>
    <mergeCell ref="N5:P6"/>
    <mergeCell ref="E5:E6"/>
    <mergeCell ref="M5:M6"/>
    <mergeCell ref="F6:G6"/>
    <mergeCell ref="F5:K5"/>
    <mergeCell ref="L5:L6"/>
  </mergeCells>
  <phoneticPr fontId="4" type="noConversion"/>
  <conditionalFormatting sqref="E9:E10">
    <cfRule type="expression" dxfId="4" priority="13">
      <formula>_xludf.MIN($N$4:$BE$4)=E9</formula>
    </cfRule>
  </conditionalFormatting>
  <conditionalFormatting sqref="E38:E39">
    <cfRule type="expression" dxfId="3" priority="1">
      <formula>_xludf.MIN($N$4:$BE$4)=E38</formula>
    </cfRule>
  </conditionalFormatting>
  <conditionalFormatting sqref="E53">
    <cfRule type="expression" dxfId="2" priority="12">
      <formula>_xludf.MIN($N$4:$BE$4)=E53</formula>
    </cfRule>
  </conditionalFormatting>
  <conditionalFormatting sqref="F10:F21 F25:F29">
    <cfRule type="expression" priority="30">
      <formula>MIN($F$9:$K$29)</formula>
    </cfRule>
    <cfRule type="expression" dxfId="1" priority="31">
      <formula>F=MIN($F$9:$F$29)</formula>
    </cfRule>
  </conditionalFormatting>
  <conditionalFormatting sqref="F10:H21 F26:G29 J10:K21 F25:H25 J25:K29 H26:H30">
    <cfRule type="expression" dxfId="0" priority="34">
      <formula>$F$9:$K$29=MIN($F$9:$K$29)</formula>
    </cfRule>
  </conditionalFormatting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ПК</dc:creator>
  <cp:lastModifiedBy>Нечухаев Владислав Григорьевич</cp:lastModifiedBy>
  <cp:lastPrinted>2025-02-13T09:02:34Z</cp:lastPrinted>
  <dcterms:created xsi:type="dcterms:W3CDTF">2023-12-20T07:30:33Z</dcterms:created>
  <dcterms:modified xsi:type="dcterms:W3CDTF">2026-10-14T06:21:22Z</dcterms:modified>
</cp:coreProperties>
</file>