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a.Machikhina\Desktop\ЗД 34199\"/>
    </mc:Choice>
  </mc:AlternateContent>
  <bookViews>
    <workbookView xWindow="-105" yWindow="-105" windowWidth="23250" windowHeight="12570"/>
  </bookViews>
  <sheets>
    <sheet name="02-01-01" sheetId="7" r:id="rId1"/>
    <sheet name="Source" sheetId="1" state="hidden" r:id="rId2"/>
    <sheet name="SourceObSm" sheetId="2" state="hidden" r:id="rId3"/>
    <sheet name="SmtRes" sheetId="3" state="hidden" r:id="rId4"/>
    <sheet name="EtalonRes" sheetId="4" state="hidden" r:id="rId5"/>
    <sheet name="SrcPoprs" sheetId="5" state="hidden" r:id="rId6"/>
    <sheet name="SrcKA" sheetId="6" state="hidden" r:id="rId7"/>
  </sheets>
  <definedNames>
    <definedName name="_xlnm.Print_Titles" localSheetId="0">'02-01-01'!$58:$58</definedName>
    <definedName name="_xlnm.Print_Area" localSheetId="0">'02-01-01'!$A$1:$L$460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55" i="7" l="1"/>
  <c r="H452" i="7"/>
  <c r="L449" i="7"/>
  <c r="C449" i="7"/>
  <c r="L448" i="7"/>
  <c r="C448" i="7"/>
  <c r="L447" i="7"/>
  <c r="C447" i="7"/>
  <c r="L446" i="7"/>
  <c r="C446" i="7"/>
  <c r="L445" i="7"/>
  <c r="C445" i="7"/>
  <c r="L444" i="7"/>
  <c r="C444" i="7"/>
  <c r="L443" i="7"/>
  <c r="C443" i="7"/>
  <c r="L439" i="7"/>
  <c r="L438" i="7"/>
  <c r="L435" i="7"/>
  <c r="L434" i="7"/>
  <c r="L432" i="7" s="1"/>
  <c r="L427" i="7"/>
  <c r="L423" i="7"/>
  <c r="L411" i="7"/>
  <c r="L410" i="7"/>
  <c r="L409" i="7"/>
  <c r="L408" i="7"/>
  <c r="L407" i="7"/>
  <c r="L406" i="7"/>
  <c r="L404" i="7" s="1"/>
  <c r="L403" i="7"/>
  <c r="L402" i="7"/>
  <c r="L400" i="7"/>
  <c r="L397" i="7"/>
  <c r="L392" i="7"/>
  <c r="L391" i="7"/>
  <c r="L390" i="7"/>
  <c r="L385" i="7"/>
  <c r="L384" i="7"/>
  <c r="L382" i="7" s="1"/>
  <c r="L380" i="7"/>
  <c r="L379" i="7"/>
  <c r="L378" i="7"/>
  <c r="L377" i="7"/>
  <c r="L376" i="7"/>
  <c r="L375" i="7"/>
  <c r="L372" i="7"/>
  <c r="L371" i="7"/>
  <c r="L369" i="7"/>
  <c r="L366" i="7"/>
  <c r="L356" i="7"/>
  <c r="L352" i="7"/>
  <c r="AU338" i="7"/>
  <c r="AS338" i="7"/>
  <c r="AP338" i="7"/>
  <c r="BA338" i="7"/>
  <c r="AZ338" i="7"/>
  <c r="J337" i="7"/>
  <c r="D337" i="7"/>
  <c r="C337" i="7"/>
  <c r="AU336" i="7"/>
  <c r="AS336" i="7"/>
  <c r="AP336" i="7"/>
  <c r="BA336" i="7"/>
  <c r="AZ336" i="7"/>
  <c r="J334" i="7"/>
  <c r="D334" i="7"/>
  <c r="C334" i="7"/>
  <c r="AE333" i="7"/>
  <c r="AD333" i="7"/>
  <c r="G332" i="7"/>
  <c r="F332" i="7"/>
  <c r="E332" i="7"/>
  <c r="G331" i="7"/>
  <c r="F331" i="7"/>
  <c r="E331" i="7"/>
  <c r="J329" i="7"/>
  <c r="E329" i="7"/>
  <c r="D329" i="7"/>
  <c r="C329" i="7"/>
  <c r="B329" i="7"/>
  <c r="G327" i="7"/>
  <c r="E327" i="7"/>
  <c r="D327" i="7"/>
  <c r="C327" i="7"/>
  <c r="B327" i="7"/>
  <c r="J326" i="7"/>
  <c r="J324" i="7"/>
  <c r="F324" i="7"/>
  <c r="E324" i="7"/>
  <c r="J323" i="7"/>
  <c r="F323" i="7"/>
  <c r="J322" i="7"/>
  <c r="F322" i="7"/>
  <c r="E322" i="7"/>
  <c r="I321" i="7"/>
  <c r="J321" i="7" s="1"/>
  <c r="H321" i="7"/>
  <c r="F321" i="7"/>
  <c r="J318" i="7"/>
  <c r="F318" i="7"/>
  <c r="C316" i="7"/>
  <c r="E314" i="7"/>
  <c r="G314" i="7"/>
  <c r="G322" i="7" s="1"/>
  <c r="D314" i="7"/>
  <c r="C314" i="7"/>
  <c r="AE313" i="7"/>
  <c r="AD313" i="7"/>
  <c r="G312" i="7"/>
  <c r="F312" i="7"/>
  <c r="E312" i="7"/>
  <c r="G311" i="7"/>
  <c r="F311" i="7"/>
  <c r="E311" i="7"/>
  <c r="I309" i="7"/>
  <c r="J309" i="7" s="1"/>
  <c r="H309" i="7"/>
  <c r="E309" i="7"/>
  <c r="D309" i="7"/>
  <c r="C309" i="7"/>
  <c r="B309" i="7"/>
  <c r="G307" i="7"/>
  <c r="E307" i="7"/>
  <c r="D307" i="7"/>
  <c r="C307" i="7"/>
  <c r="B307" i="7"/>
  <c r="I306" i="7"/>
  <c r="J306" i="7" s="1"/>
  <c r="H306" i="7"/>
  <c r="I305" i="7"/>
  <c r="H305" i="7"/>
  <c r="J305" i="7" s="1"/>
  <c r="J303" i="7"/>
  <c r="F303" i="7"/>
  <c r="J302" i="7"/>
  <c r="F302" i="7"/>
  <c r="E302" i="7"/>
  <c r="J301" i="7"/>
  <c r="F301" i="7"/>
  <c r="J300" i="7"/>
  <c r="F300" i="7"/>
  <c r="E300" i="7"/>
  <c r="J299" i="7"/>
  <c r="F299" i="7"/>
  <c r="J298" i="7"/>
  <c r="F298" i="7"/>
  <c r="E298" i="7"/>
  <c r="J297" i="7"/>
  <c r="F297" i="7"/>
  <c r="J294" i="7"/>
  <c r="F294" i="7"/>
  <c r="C292" i="7"/>
  <c r="C291" i="7"/>
  <c r="B291" i="7"/>
  <c r="E290" i="7"/>
  <c r="G290" i="7"/>
  <c r="D290" i="7"/>
  <c r="AE289" i="7"/>
  <c r="AD289" i="7"/>
  <c r="G288" i="7"/>
  <c r="E288" i="7"/>
  <c r="G287" i="7"/>
  <c r="E287" i="7"/>
  <c r="I285" i="7"/>
  <c r="H285" i="7"/>
  <c r="E285" i="7"/>
  <c r="D285" i="7"/>
  <c r="C285" i="7"/>
  <c r="B285" i="7"/>
  <c r="I284" i="7"/>
  <c r="H284" i="7"/>
  <c r="E284" i="7"/>
  <c r="D284" i="7"/>
  <c r="C284" i="7"/>
  <c r="B284" i="7"/>
  <c r="G282" i="7"/>
  <c r="E282" i="7"/>
  <c r="D282" i="7"/>
  <c r="C282" i="7"/>
  <c r="B282" i="7"/>
  <c r="I281" i="7"/>
  <c r="H281" i="7"/>
  <c r="J279" i="7"/>
  <c r="E279" i="7"/>
  <c r="J278" i="7"/>
  <c r="J275" i="7"/>
  <c r="C273" i="7"/>
  <c r="E272" i="7"/>
  <c r="G272" i="7"/>
  <c r="D272" i="7"/>
  <c r="C272" i="7"/>
  <c r="AE271" i="7"/>
  <c r="AD271" i="7"/>
  <c r="G270" i="7"/>
  <c r="E270" i="7"/>
  <c r="G269" i="7"/>
  <c r="E269" i="7"/>
  <c r="H267" i="7"/>
  <c r="E267" i="7"/>
  <c r="D267" i="7"/>
  <c r="C267" i="7"/>
  <c r="B267" i="7"/>
  <c r="I266" i="7"/>
  <c r="H266" i="7"/>
  <c r="J266" i="7" s="1"/>
  <c r="E266" i="7"/>
  <c r="D266" i="7"/>
  <c r="C266" i="7"/>
  <c r="B266" i="7"/>
  <c r="G264" i="7"/>
  <c r="E264" i="7"/>
  <c r="D264" i="7"/>
  <c r="C264" i="7"/>
  <c r="B264" i="7"/>
  <c r="I263" i="7"/>
  <c r="H263" i="7"/>
  <c r="J263" i="7" s="1"/>
  <c r="J261" i="7"/>
  <c r="E261" i="7"/>
  <c r="J260" i="7"/>
  <c r="J257" i="7"/>
  <c r="C255" i="7"/>
  <c r="E254" i="7"/>
  <c r="G254" i="7"/>
  <c r="D254" i="7"/>
  <c r="C254" i="7"/>
  <c r="AE253" i="7"/>
  <c r="AD253" i="7"/>
  <c r="G252" i="7"/>
  <c r="E252" i="7"/>
  <c r="G251" i="7"/>
  <c r="E251" i="7"/>
  <c r="H249" i="7"/>
  <c r="E249" i="7"/>
  <c r="D249" i="7"/>
  <c r="C249" i="7"/>
  <c r="B249" i="7"/>
  <c r="I248" i="7"/>
  <c r="H248" i="7"/>
  <c r="J248" i="7" s="1"/>
  <c r="E248" i="7"/>
  <c r="D248" i="7"/>
  <c r="C248" i="7"/>
  <c r="B248" i="7"/>
  <c r="I247" i="7"/>
  <c r="H247" i="7"/>
  <c r="E247" i="7"/>
  <c r="D247" i="7"/>
  <c r="C247" i="7"/>
  <c r="B247" i="7"/>
  <c r="I246" i="7"/>
  <c r="H246" i="7"/>
  <c r="J246" i="7" s="1"/>
  <c r="E246" i="7"/>
  <c r="D246" i="7"/>
  <c r="C246" i="7"/>
  <c r="B246" i="7"/>
  <c r="I245" i="7"/>
  <c r="H245" i="7"/>
  <c r="E245" i="7"/>
  <c r="D245" i="7"/>
  <c r="C245" i="7"/>
  <c r="B245" i="7"/>
  <c r="G243" i="7"/>
  <c r="E243" i="7"/>
  <c r="D243" i="7"/>
  <c r="C243" i="7"/>
  <c r="B243" i="7"/>
  <c r="I242" i="7"/>
  <c r="H242" i="7"/>
  <c r="I241" i="7"/>
  <c r="H241" i="7"/>
  <c r="J240" i="7"/>
  <c r="J238" i="7"/>
  <c r="E238" i="7"/>
  <c r="J237" i="7"/>
  <c r="J236" i="7"/>
  <c r="E236" i="7"/>
  <c r="I235" i="7"/>
  <c r="H235" i="7"/>
  <c r="J232" i="7"/>
  <c r="C230" i="7"/>
  <c r="E229" i="7"/>
  <c r="G229" i="7"/>
  <c r="D229" i="7"/>
  <c r="C229" i="7"/>
  <c r="AE228" i="7"/>
  <c r="AD228" i="7"/>
  <c r="G227" i="7"/>
  <c r="E227" i="7"/>
  <c r="G226" i="7"/>
  <c r="E226" i="7"/>
  <c r="H224" i="7"/>
  <c r="E224" i="7"/>
  <c r="D224" i="7"/>
  <c r="C224" i="7"/>
  <c r="B224" i="7"/>
  <c r="I223" i="7"/>
  <c r="H223" i="7"/>
  <c r="E223" i="7"/>
  <c r="D223" i="7"/>
  <c r="C223" i="7"/>
  <c r="B223" i="7"/>
  <c r="G221" i="7"/>
  <c r="E221" i="7"/>
  <c r="D221" i="7"/>
  <c r="C221" i="7"/>
  <c r="B221" i="7"/>
  <c r="I220" i="7"/>
  <c r="H220" i="7"/>
  <c r="I219" i="7"/>
  <c r="H219" i="7"/>
  <c r="J219" i="7" s="1"/>
  <c r="J217" i="7"/>
  <c r="E217" i="7"/>
  <c r="I216" i="7"/>
  <c r="H216" i="7"/>
  <c r="J215" i="7"/>
  <c r="E215" i="7"/>
  <c r="J214" i="7"/>
  <c r="J211" i="7"/>
  <c r="G211" i="7"/>
  <c r="E209" i="7"/>
  <c r="G209" i="7"/>
  <c r="G217" i="7" s="1"/>
  <c r="D209" i="7"/>
  <c r="C209" i="7"/>
  <c r="AE208" i="7"/>
  <c r="AD208" i="7"/>
  <c r="G207" i="7"/>
  <c r="E207" i="7"/>
  <c r="G206" i="7"/>
  <c r="E206" i="7"/>
  <c r="I204" i="7"/>
  <c r="H204" i="7"/>
  <c r="E204" i="7"/>
  <c r="D204" i="7"/>
  <c r="C204" i="7"/>
  <c r="B204" i="7"/>
  <c r="G202" i="7"/>
  <c r="E202" i="7"/>
  <c r="D202" i="7"/>
  <c r="C202" i="7"/>
  <c r="B202" i="7"/>
  <c r="J201" i="7"/>
  <c r="I200" i="7"/>
  <c r="J200" i="7" s="1"/>
  <c r="H200" i="7"/>
  <c r="G200" i="7"/>
  <c r="I198" i="7"/>
  <c r="H198" i="7"/>
  <c r="J197" i="7"/>
  <c r="E197" i="7"/>
  <c r="J196" i="7"/>
  <c r="J193" i="7"/>
  <c r="E191" i="7"/>
  <c r="G191" i="7"/>
  <c r="D191" i="7"/>
  <c r="C191" i="7"/>
  <c r="AE190" i="7"/>
  <c r="AD190" i="7"/>
  <c r="G189" i="7"/>
  <c r="F189" i="7"/>
  <c r="E189" i="7"/>
  <c r="G188" i="7"/>
  <c r="F188" i="7"/>
  <c r="E188" i="7"/>
  <c r="I185" i="7"/>
  <c r="H185" i="7"/>
  <c r="J185" i="7" s="1"/>
  <c r="I184" i="7"/>
  <c r="J184" i="7" s="1"/>
  <c r="H184" i="7"/>
  <c r="I183" i="7"/>
  <c r="H183" i="7"/>
  <c r="J183" i="7" s="1"/>
  <c r="I182" i="7"/>
  <c r="H182" i="7"/>
  <c r="J180" i="7"/>
  <c r="F180" i="7"/>
  <c r="E180" i="7"/>
  <c r="J179" i="7"/>
  <c r="F179" i="7"/>
  <c r="J178" i="7"/>
  <c r="F178" i="7"/>
  <c r="E178" i="7"/>
  <c r="G178" i="7" s="1"/>
  <c r="I177" i="7"/>
  <c r="H177" i="7"/>
  <c r="F177" i="7"/>
  <c r="J176" i="7"/>
  <c r="F176" i="7"/>
  <c r="E176" i="7"/>
  <c r="J175" i="7"/>
  <c r="F175" i="7"/>
  <c r="J172" i="7"/>
  <c r="F172" i="7"/>
  <c r="C170" i="7"/>
  <c r="E168" i="7"/>
  <c r="G168" i="7"/>
  <c r="D168" i="7"/>
  <c r="C168" i="7"/>
  <c r="AE167" i="7"/>
  <c r="AD167" i="7"/>
  <c r="G166" i="7"/>
  <c r="E166" i="7"/>
  <c r="G165" i="7"/>
  <c r="E165" i="7"/>
  <c r="H163" i="7"/>
  <c r="E163" i="7"/>
  <c r="D163" i="7"/>
  <c r="C163" i="7"/>
  <c r="B163" i="7"/>
  <c r="I162" i="7"/>
  <c r="H162" i="7"/>
  <c r="E162" i="7"/>
  <c r="D162" i="7"/>
  <c r="C162" i="7"/>
  <c r="B162" i="7"/>
  <c r="I161" i="7"/>
  <c r="H161" i="7"/>
  <c r="E161" i="7"/>
  <c r="D161" i="7"/>
  <c r="C161" i="7"/>
  <c r="B161" i="7"/>
  <c r="G159" i="7"/>
  <c r="E159" i="7"/>
  <c r="D159" i="7"/>
  <c r="C159" i="7"/>
  <c r="B159" i="7"/>
  <c r="I158" i="7"/>
  <c r="H158" i="7"/>
  <c r="J157" i="7"/>
  <c r="J155" i="7"/>
  <c r="E155" i="7"/>
  <c r="J154" i="7"/>
  <c r="J153" i="7"/>
  <c r="E153" i="7"/>
  <c r="I152" i="7"/>
  <c r="H152" i="7"/>
  <c r="J149" i="7"/>
  <c r="C147" i="7"/>
  <c r="E146" i="7"/>
  <c r="G146" i="7"/>
  <c r="G153" i="7" s="1"/>
  <c r="D146" i="7"/>
  <c r="C146" i="7"/>
  <c r="AE145" i="7"/>
  <c r="AD145" i="7"/>
  <c r="G144" i="7"/>
  <c r="E144" i="7"/>
  <c r="G143" i="7"/>
  <c r="E143" i="7"/>
  <c r="I141" i="7"/>
  <c r="H141" i="7"/>
  <c r="E141" i="7"/>
  <c r="D141" i="7"/>
  <c r="C141" i="7"/>
  <c r="B141" i="7"/>
  <c r="G139" i="7"/>
  <c r="E139" i="7"/>
  <c r="D139" i="7"/>
  <c r="C139" i="7"/>
  <c r="B139" i="7"/>
  <c r="I138" i="7"/>
  <c r="H138" i="7"/>
  <c r="I137" i="7"/>
  <c r="H137" i="7"/>
  <c r="G137" i="7"/>
  <c r="I136" i="7"/>
  <c r="H136" i="7"/>
  <c r="J136" i="7" s="1"/>
  <c r="I135" i="7"/>
  <c r="H135" i="7"/>
  <c r="J135" i="7" s="1"/>
  <c r="I134" i="7"/>
  <c r="H134" i="7"/>
  <c r="I133" i="7"/>
  <c r="H133" i="7"/>
  <c r="G133" i="7"/>
  <c r="J132" i="7"/>
  <c r="G132" i="7"/>
  <c r="I131" i="7"/>
  <c r="J131" i="7" s="1"/>
  <c r="H131" i="7"/>
  <c r="G131" i="7"/>
  <c r="J130" i="7"/>
  <c r="J129" i="7"/>
  <c r="J127" i="7"/>
  <c r="E127" i="7"/>
  <c r="J126" i="7"/>
  <c r="J123" i="7"/>
  <c r="E121" i="7"/>
  <c r="G121" i="7"/>
  <c r="D121" i="7"/>
  <c r="C121" i="7"/>
  <c r="AE120" i="7"/>
  <c r="AD120" i="7"/>
  <c r="G119" i="7"/>
  <c r="E119" i="7"/>
  <c r="G118" i="7"/>
  <c r="E118" i="7"/>
  <c r="H116" i="7"/>
  <c r="E116" i="7"/>
  <c r="D116" i="7"/>
  <c r="C116" i="7"/>
  <c r="B116" i="7"/>
  <c r="I115" i="7"/>
  <c r="H115" i="7"/>
  <c r="E115" i="7"/>
  <c r="D115" i="7"/>
  <c r="C115" i="7"/>
  <c r="B115" i="7"/>
  <c r="G113" i="7"/>
  <c r="E113" i="7"/>
  <c r="D113" i="7"/>
  <c r="C113" i="7"/>
  <c r="B113" i="7"/>
  <c r="J112" i="7"/>
  <c r="J110" i="7"/>
  <c r="E110" i="7"/>
  <c r="J109" i="7"/>
  <c r="I108" i="7"/>
  <c r="H108" i="7"/>
  <c r="J108" i="7" s="1"/>
  <c r="J105" i="7"/>
  <c r="C103" i="7"/>
  <c r="E102" i="7"/>
  <c r="G102" i="7"/>
  <c r="D102" i="7"/>
  <c r="C102" i="7"/>
  <c r="AE101" i="7"/>
  <c r="AD101" i="7"/>
  <c r="G100" i="7"/>
  <c r="F100" i="7"/>
  <c r="E100" i="7"/>
  <c r="G99" i="7"/>
  <c r="F99" i="7"/>
  <c r="E99" i="7"/>
  <c r="I97" i="7"/>
  <c r="H97" i="7"/>
  <c r="E97" i="7"/>
  <c r="D97" i="7"/>
  <c r="C97" i="7"/>
  <c r="B97" i="7"/>
  <c r="AE96" i="7"/>
  <c r="I96" i="7"/>
  <c r="H96" i="7"/>
  <c r="E96" i="7"/>
  <c r="D96" i="7"/>
  <c r="C96" i="7"/>
  <c r="B96" i="7"/>
  <c r="I95" i="7"/>
  <c r="H95" i="7"/>
  <c r="E95" i="7"/>
  <c r="D95" i="7"/>
  <c r="C95" i="7"/>
  <c r="B95" i="7"/>
  <c r="I94" i="7"/>
  <c r="H94" i="7"/>
  <c r="E94" i="7"/>
  <c r="D94" i="7"/>
  <c r="C94" i="7"/>
  <c r="B94" i="7"/>
  <c r="I93" i="7"/>
  <c r="H93" i="7"/>
  <c r="E93" i="7"/>
  <c r="D93" i="7"/>
  <c r="C93" i="7"/>
  <c r="B93" i="7"/>
  <c r="I92" i="7"/>
  <c r="H92" i="7"/>
  <c r="E92" i="7"/>
  <c r="D92" i="7"/>
  <c r="C92" i="7"/>
  <c r="B92" i="7"/>
  <c r="I91" i="7"/>
  <c r="H91" i="7"/>
  <c r="E91" i="7"/>
  <c r="D91" i="7"/>
  <c r="C91" i="7"/>
  <c r="B91" i="7"/>
  <c r="G89" i="7"/>
  <c r="E89" i="7"/>
  <c r="D89" i="7"/>
  <c r="C89" i="7"/>
  <c r="B89" i="7"/>
  <c r="G88" i="7"/>
  <c r="E88" i="7"/>
  <c r="D88" i="7"/>
  <c r="C88" i="7"/>
  <c r="B88" i="7"/>
  <c r="I87" i="7"/>
  <c r="H87" i="7"/>
  <c r="I86" i="7"/>
  <c r="H86" i="7"/>
  <c r="J85" i="7"/>
  <c r="J83" i="7"/>
  <c r="F83" i="7"/>
  <c r="G83" i="7" s="1"/>
  <c r="E83" i="7"/>
  <c r="J82" i="7"/>
  <c r="F82" i="7"/>
  <c r="J81" i="7"/>
  <c r="F81" i="7"/>
  <c r="E81" i="7"/>
  <c r="J80" i="7"/>
  <c r="F80" i="7"/>
  <c r="J79" i="7"/>
  <c r="F79" i="7"/>
  <c r="E79" i="7"/>
  <c r="J78" i="7"/>
  <c r="F78" i="7"/>
  <c r="J75" i="7"/>
  <c r="F75" i="7"/>
  <c r="C73" i="7"/>
  <c r="E71" i="7"/>
  <c r="G71" i="7"/>
  <c r="D71" i="7"/>
  <c r="C71" i="7"/>
  <c r="AW70" i="7"/>
  <c r="AE70" i="7"/>
  <c r="AD70" i="7"/>
  <c r="G69" i="7"/>
  <c r="E69" i="7"/>
  <c r="G68" i="7"/>
  <c r="E68" i="7"/>
  <c r="L64" i="7"/>
  <c r="AT70" i="7" s="1"/>
  <c r="I65" i="7"/>
  <c r="H65" i="7"/>
  <c r="J62" i="7"/>
  <c r="C60" i="7"/>
  <c r="E59" i="7"/>
  <c r="G59" i="7"/>
  <c r="D59" i="7"/>
  <c r="C59" i="7"/>
  <c r="A32" i="7"/>
  <c r="F23" i="7"/>
  <c r="F21" i="7"/>
  <c r="CO13" i="7"/>
  <c r="F13" i="7"/>
  <c r="CO11" i="7"/>
  <c r="F11" i="7"/>
  <c r="A8" i="7"/>
  <c r="A1" i="4"/>
  <c r="A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1" i="3"/>
  <c r="Y1" i="3"/>
  <c r="CY1" i="3"/>
  <c r="CZ1" i="3"/>
  <c r="DB1" i="3" s="1"/>
  <c r="DA1" i="3"/>
  <c r="DC1" i="3"/>
  <c r="A2" i="3"/>
  <c r="Y2" i="3"/>
  <c r="CY2" i="3"/>
  <c r="CZ2" i="3"/>
  <c r="DB2" i="3" s="1"/>
  <c r="DA2" i="3"/>
  <c r="DC2" i="3"/>
  <c r="A3" i="3"/>
  <c r="Y3" i="3"/>
  <c r="CY3" i="3"/>
  <c r="CZ3" i="3"/>
  <c r="DB3" i="3" s="1"/>
  <c r="DA3" i="3"/>
  <c r="DC3" i="3"/>
  <c r="A4" i="3"/>
  <c r="Y4" i="3"/>
  <c r="CY4" i="3"/>
  <c r="CZ4" i="3"/>
  <c r="DA4" i="3"/>
  <c r="DB4" i="3"/>
  <c r="DC4" i="3"/>
  <c r="A5" i="3"/>
  <c r="Y5" i="3"/>
  <c r="CY5" i="3"/>
  <c r="CZ5" i="3"/>
  <c r="DA5" i="3"/>
  <c r="DB5" i="3"/>
  <c r="DC5" i="3"/>
  <c r="A6" i="3"/>
  <c r="Y6" i="3"/>
  <c r="CY6" i="3"/>
  <c r="CZ6" i="3"/>
  <c r="DB6" i="3" s="1"/>
  <c r="DA6" i="3"/>
  <c r="DC6" i="3"/>
  <c r="A7" i="3"/>
  <c r="Y7" i="3"/>
  <c r="CY7" i="3"/>
  <c r="CZ7" i="3"/>
  <c r="DA7" i="3"/>
  <c r="DB7" i="3"/>
  <c r="DC7" i="3"/>
  <c r="A8" i="3"/>
  <c r="Y8" i="3"/>
  <c r="CY8" i="3"/>
  <c r="CZ8" i="3"/>
  <c r="DB8" i="3" s="1"/>
  <c r="DA8" i="3"/>
  <c r="DC8" i="3"/>
  <c r="A9" i="3"/>
  <c r="Y9" i="3"/>
  <c r="CY9" i="3"/>
  <c r="CZ9" i="3"/>
  <c r="DA9" i="3"/>
  <c r="DB9" i="3"/>
  <c r="DC9" i="3"/>
  <c r="A10" i="3"/>
  <c r="Y10" i="3"/>
  <c r="CY10" i="3"/>
  <c r="CZ10" i="3"/>
  <c r="DB10" i="3" s="1"/>
  <c r="DA10" i="3"/>
  <c r="DC10" i="3"/>
  <c r="A11" i="3"/>
  <c r="Y11" i="3"/>
  <c r="CY11" i="3"/>
  <c r="CZ11" i="3"/>
  <c r="DA11" i="3"/>
  <c r="DB11" i="3"/>
  <c r="DC11" i="3"/>
  <c r="A12" i="3"/>
  <c r="Y12" i="3"/>
  <c r="CY12" i="3"/>
  <c r="CZ12" i="3"/>
  <c r="DB12" i="3" s="1"/>
  <c r="DA12" i="3"/>
  <c r="DC12" i="3"/>
  <c r="A13" i="3"/>
  <c r="Y13" i="3"/>
  <c r="CY13" i="3"/>
  <c r="CZ13" i="3"/>
  <c r="DA13" i="3"/>
  <c r="DB13" i="3"/>
  <c r="DC13" i="3"/>
  <c r="A14" i="3"/>
  <c r="Y14" i="3"/>
  <c r="CY14" i="3"/>
  <c r="CZ14" i="3"/>
  <c r="DA14" i="3"/>
  <c r="DB14" i="3"/>
  <c r="DC14" i="3"/>
  <c r="A15" i="3"/>
  <c r="Y15" i="3"/>
  <c r="CY15" i="3"/>
  <c r="CZ15" i="3"/>
  <c r="DB15" i="3" s="1"/>
  <c r="DA15" i="3"/>
  <c r="DC15" i="3"/>
  <c r="A16" i="3"/>
  <c r="Y16" i="3"/>
  <c r="CY16" i="3"/>
  <c r="CZ16" i="3"/>
  <c r="DB16" i="3" s="1"/>
  <c r="DA16" i="3"/>
  <c r="DC16" i="3"/>
  <c r="A17" i="3"/>
  <c r="Y17" i="3"/>
  <c r="CY17" i="3"/>
  <c r="CZ17" i="3"/>
  <c r="DA17" i="3"/>
  <c r="DB17" i="3"/>
  <c r="DC17" i="3"/>
  <c r="A18" i="3"/>
  <c r="Y18" i="3"/>
  <c r="CY18" i="3"/>
  <c r="CZ18" i="3"/>
  <c r="DB18" i="3" s="1"/>
  <c r="DA18" i="3"/>
  <c r="DC18" i="3"/>
  <c r="A19" i="3"/>
  <c r="Y19" i="3"/>
  <c r="CY19" i="3"/>
  <c r="CZ19" i="3"/>
  <c r="DB19" i="3" s="1"/>
  <c r="DA19" i="3"/>
  <c r="DC19" i="3"/>
  <c r="A20" i="3"/>
  <c r="Y20" i="3"/>
  <c r="CY20" i="3"/>
  <c r="CZ20" i="3"/>
  <c r="DA20" i="3"/>
  <c r="DB20" i="3"/>
  <c r="DC20" i="3"/>
  <c r="A21" i="3"/>
  <c r="Y21" i="3"/>
  <c r="CY21" i="3"/>
  <c r="CZ21" i="3"/>
  <c r="DB21" i="3" s="1"/>
  <c r="DA21" i="3"/>
  <c r="DC21" i="3"/>
  <c r="A22" i="3"/>
  <c r="Y22" i="3"/>
  <c r="CY22" i="3"/>
  <c r="CZ22" i="3"/>
  <c r="DA22" i="3"/>
  <c r="DB22" i="3"/>
  <c r="DC22" i="3"/>
  <c r="A23" i="3"/>
  <c r="Y23" i="3"/>
  <c r="CY23" i="3"/>
  <c r="CZ23" i="3"/>
  <c r="DA23" i="3"/>
  <c r="DB23" i="3"/>
  <c r="DC23" i="3"/>
  <c r="A24" i="3"/>
  <c r="Y24" i="3"/>
  <c r="CY24" i="3"/>
  <c r="CZ24" i="3"/>
  <c r="DA24" i="3"/>
  <c r="DB24" i="3"/>
  <c r="DC24" i="3"/>
  <c r="A25" i="3"/>
  <c r="Y25" i="3"/>
  <c r="CY25" i="3"/>
  <c r="CZ25" i="3"/>
  <c r="DB25" i="3" s="1"/>
  <c r="DA25" i="3"/>
  <c r="DC25" i="3"/>
  <c r="A26" i="3"/>
  <c r="Y26" i="3"/>
  <c r="CY26" i="3"/>
  <c r="CZ26" i="3"/>
  <c r="DA26" i="3"/>
  <c r="DB26" i="3"/>
  <c r="DC26" i="3"/>
  <c r="A27" i="3"/>
  <c r="Y27" i="3"/>
  <c r="CY27" i="3"/>
  <c r="CZ27" i="3"/>
  <c r="DB27" i="3" s="1"/>
  <c r="DA27" i="3"/>
  <c r="DC27" i="3"/>
  <c r="A28" i="3"/>
  <c r="Y28" i="3"/>
  <c r="CY28" i="3"/>
  <c r="CZ28" i="3"/>
  <c r="DA28" i="3"/>
  <c r="DB28" i="3"/>
  <c r="DC28" i="3"/>
  <c r="A29" i="3"/>
  <c r="Y29" i="3"/>
  <c r="CY29" i="3"/>
  <c r="CZ29" i="3"/>
  <c r="DA29" i="3"/>
  <c r="DB29" i="3"/>
  <c r="DC29" i="3"/>
  <c r="A30" i="3"/>
  <c r="Y30" i="3"/>
  <c r="CY30" i="3"/>
  <c r="CZ30" i="3"/>
  <c r="DB30" i="3" s="1"/>
  <c r="DA30" i="3"/>
  <c r="DC30" i="3"/>
  <c r="A31" i="3"/>
  <c r="Y31" i="3"/>
  <c r="CY31" i="3"/>
  <c r="CZ31" i="3"/>
  <c r="DB31" i="3" s="1"/>
  <c r="DA31" i="3"/>
  <c r="DC31" i="3"/>
  <c r="A32" i="3"/>
  <c r="Y32" i="3"/>
  <c r="CY32" i="3"/>
  <c r="CZ32" i="3"/>
  <c r="DA32" i="3"/>
  <c r="DB32" i="3"/>
  <c r="DC32" i="3"/>
  <c r="A33" i="3"/>
  <c r="Y33" i="3"/>
  <c r="CY33" i="3"/>
  <c r="CZ33" i="3"/>
  <c r="DB33" i="3" s="1"/>
  <c r="DA33" i="3"/>
  <c r="DC33" i="3"/>
  <c r="A34" i="3"/>
  <c r="Y34" i="3"/>
  <c r="CY34" i="3"/>
  <c r="CZ34" i="3"/>
  <c r="DB34" i="3" s="1"/>
  <c r="DA34" i="3"/>
  <c r="DC34" i="3"/>
  <c r="A35" i="3"/>
  <c r="Y35" i="3"/>
  <c r="CY35" i="3"/>
  <c r="CZ35" i="3"/>
  <c r="DA35" i="3"/>
  <c r="DB35" i="3"/>
  <c r="DC35" i="3"/>
  <c r="A36" i="3"/>
  <c r="Y36" i="3"/>
  <c r="CY36" i="3"/>
  <c r="CZ36" i="3"/>
  <c r="DB36" i="3" s="1"/>
  <c r="DA36" i="3"/>
  <c r="DC36" i="3"/>
  <c r="A37" i="3"/>
  <c r="Y37" i="3"/>
  <c r="CY37" i="3"/>
  <c r="CZ37" i="3"/>
  <c r="DA37" i="3"/>
  <c r="DB37" i="3"/>
  <c r="DC37" i="3"/>
  <c r="A38" i="3"/>
  <c r="Y38" i="3"/>
  <c r="CY38" i="3"/>
  <c r="CZ38" i="3"/>
  <c r="DA38" i="3"/>
  <c r="DB38" i="3"/>
  <c r="DC38" i="3"/>
  <c r="A39" i="3"/>
  <c r="Y39" i="3"/>
  <c r="CY39" i="3"/>
  <c r="CZ39" i="3"/>
  <c r="DB39" i="3" s="1"/>
  <c r="DA39" i="3"/>
  <c r="DC39" i="3"/>
  <c r="A40" i="3"/>
  <c r="Y40" i="3"/>
  <c r="CY40" i="3"/>
  <c r="CZ40" i="3"/>
  <c r="DB40" i="3" s="1"/>
  <c r="DA40" i="3"/>
  <c r="DC40" i="3"/>
  <c r="A41" i="3"/>
  <c r="Y41" i="3"/>
  <c r="CY41" i="3"/>
  <c r="CZ41" i="3"/>
  <c r="DA41" i="3"/>
  <c r="DB41" i="3"/>
  <c r="DC41" i="3"/>
  <c r="A42" i="3"/>
  <c r="Y42" i="3"/>
  <c r="CY42" i="3"/>
  <c r="CZ42" i="3"/>
  <c r="DA42" i="3"/>
  <c r="DB42" i="3"/>
  <c r="DC42" i="3"/>
  <c r="A43" i="3"/>
  <c r="Y43" i="3"/>
  <c r="CY43" i="3"/>
  <c r="CZ43" i="3"/>
  <c r="DA43" i="3"/>
  <c r="DB43" i="3"/>
  <c r="DC43" i="3"/>
  <c r="A44" i="3"/>
  <c r="Y44" i="3"/>
  <c r="CY44" i="3"/>
  <c r="CZ44" i="3"/>
  <c r="DB44" i="3" s="1"/>
  <c r="DA44" i="3"/>
  <c r="DC44" i="3"/>
  <c r="A45" i="3"/>
  <c r="Y45" i="3"/>
  <c r="CY45" i="3"/>
  <c r="CZ45" i="3"/>
  <c r="DA45" i="3"/>
  <c r="DB45" i="3"/>
  <c r="DC45" i="3"/>
  <c r="A46" i="3"/>
  <c r="Y46" i="3"/>
  <c r="CY46" i="3"/>
  <c r="CZ46" i="3"/>
  <c r="DB46" i="3" s="1"/>
  <c r="DA46" i="3"/>
  <c r="DC46" i="3"/>
  <c r="A47" i="3"/>
  <c r="Y47" i="3"/>
  <c r="CY47" i="3"/>
  <c r="CZ47" i="3"/>
  <c r="DB47" i="3" s="1"/>
  <c r="DA47" i="3"/>
  <c r="DC47" i="3"/>
  <c r="A48" i="3"/>
  <c r="Y48" i="3"/>
  <c r="CY48" i="3"/>
  <c r="CZ48" i="3"/>
  <c r="DA48" i="3"/>
  <c r="DB48" i="3"/>
  <c r="DC48" i="3"/>
  <c r="A49" i="3"/>
  <c r="Y49" i="3"/>
  <c r="CU49" i="3"/>
  <c r="CY49" i="3"/>
  <c r="CZ49" i="3"/>
  <c r="DB49" i="3" s="1"/>
  <c r="DA49" i="3"/>
  <c r="DC49" i="3"/>
  <c r="A50" i="3"/>
  <c r="Y50" i="3"/>
  <c r="CX50" i="3"/>
  <c r="DH50" i="3" s="1"/>
  <c r="CY50" i="3"/>
  <c r="CZ50" i="3"/>
  <c r="DA50" i="3"/>
  <c r="DB50" i="3"/>
  <c r="DC50" i="3"/>
  <c r="A51" i="3"/>
  <c r="Y51" i="3"/>
  <c r="CY51" i="3"/>
  <c r="CZ51" i="3"/>
  <c r="DB51" i="3" s="1"/>
  <c r="DA51" i="3"/>
  <c r="DC51" i="3"/>
  <c r="A52" i="3"/>
  <c r="Y52" i="3"/>
  <c r="CX52" i="3" s="1"/>
  <c r="DH52" i="3" s="1"/>
  <c r="CY52" i="3"/>
  <c r="CZ52" i="3"/>
  <c r="DB52" i="3" s="1"/>
  <c r="DA52" i="3"/>
  <c r="DC52" i="3"/>
  <c r="DF52" i="3"/>
  <c r="DJ52" i="3" s="1"/>
  <c r="A53" i="3"/>
  <c r="Y53" i="3"/>
  <c r="CX53" i="3"/>
  <c r="G130" i="7" s="1"/>
  <c r="CY53" i="3"/>
  <c r="CZ53" i="3"/>
  <c r="DA53" i="3"/>
  <c r="DB53" i="3"/>
  <c r="DC53" i="3"/>
  <c r="A54" i="3"/>
  <c r="Y54" i="3"/>
  <c r="CX54" i="3" s="1"/>
  <c r="DG54" i="3" s="1"/>
  <c r="CY54" i="3"/>
  <c r="CZ54" i="3"/>
  <c r="DA54" i="3"/>
  <c r="DB54" i="3"/>
  <c r="DC54" i="3"/>
  <c r="A55" i="3"/>
  <c r="Y55" i="3"/>
  <c r="CX55" i="3"/>
  <c r="DI55" i="3" s="1"/>
  <c r="CY55" i="3"/>
  <c r="CZ55" i="3"/>
  <c r="DB55" i="3" s="1"/>
  <c r="DA55" i="3"/>
  <c r="DC55" i="3"/>
  <c r="A56" i="3"/>
  <c r="Y56" i="3"/>
  <c r="CX56" i="3" s="1"/>
  <c r="CY56" i="3"/>
  <c r="CZ56" i="3"/>
  <c r="DB56" i="3" s="1"/>
  <c r="DA56" i="3"/>
  <c r="DC56" i="3"/>
  <c r="A57" i="3"/>
  <c r="Y57" i="3"/>
  <c r="CX57" i="3"/>
  <c r="DH57" i="3" s="1"/>
  <c r="CY57" i="3"/>
  <c r="CZ57" i="3"/>
  <c r="DA57" i="3"/>
  <c r="DB57" i="3"/>
  <c r="DC57" i="3"/>
  <c r="A58" i="3"/>
  <c r="Y58" i="3"/>
  <c r="CX58" i="3" s="1"/>
  <c r="G134" i="7" s="1"/>
  <c r="CY58" i="3"/>
  <c r="CZ58" i="3"/>
  <c r="DA58" i="3"/>
  <c r="DB58" i="3"/>
  <c r="DC58" i="3"/>
  <c r="A59" i="3"/>
  <c r="Y59" i="3"/>
  <c r="CX59" i="3"/>
  <c r="DI59" i="3" s="1"/>
  <c r="CY59" i="3"/>
  <c r="CZ59" i="3"/>
  <c r="DA59" i="3"/>
  <c r="DB59" i="3"/>
  <c r="DC59" i="3"/>
  <c r="A60" i="3"/>
  <c r="Y60" i="3"/>
  <c r="CX60" i="3" s="1"/>
  <c r="DH60" i="3" s="1"/>
  <c r="CY60" i="3"/>
  <c r="CZ60" i="3"/>
  <c r="DB60" i="3" s="1"/>
  <c r="DA60" i="3"/>
  <c r="DC60" i="3"/>
  <c r="A61" i="3"/>
  <c r="Y61" i="3"/>
  <c r="CX61" i="3"/>
  <c r="CY61" i="3"/>
  <c r="CZ61" i="3"/>
  <c r="DA61" i="3"/>
  <c r="DB61" i="3"/>
  <c r="DC61" i="3"/>
  <c r="A62" i="3"/>
  <c r="Y62" i="3"/>
  <c r="CX62" i="3" s="1"/>
  <c r="DG62" i="3" s="1"/>
  <c r="CY62" i="3"/>
  <c r="CZ62" i="3"/>
  <c r="DA62" i="3"/>
  <c r="DB62" i="3"/>
  <c r="DC62" i="3"/>
  <c r="A63" i="3"/>
  <c r="Y63" i="3"/>
  <c r="CV63" i="3" s="1"/>
  <c r="CU63" i="3"/>
  <c r="CX63" i="3"/>
  <c r="CY63" i="3"/>
  <c r="CZ63" i="3"/>
  <c r="DA63" i="3"/>
  <c r="DB63" i="3"/>
  <c r="DC63" i="3"/>
  <c r="DH63" i="3"/>
  <c r="A64" i="3"/>
  <c r="Y64" i="3"/>
  <c r="CX64" i="3"/>
  <c r="CY64" i="3"/>
  <c r="CZ64" i="3"/>
  <c r="DA64" i="3"/>
  <c r="DB64" i="3"/>
  <c r="DC64" i="3"/>
  <c r="DI64" i="3"/>
  <c r="DJ64" i="3" s="1"/>
  <c r="A65" i="3"/>
  <c r="Y65" i="3"/>
  <c r="CX65" i="3" s="1"/>
  <c r="CW65" i="3"/>
  <c r="CY65" i="3"/>
  <c r="CZ65" i="3"/>
  <c r="DB65" i="3" s="1"/>
  <c r="DA65" i="3"/>
  <c r="DC65" i="3"/>
  <c r="DG65" i="3"/>
  <c r="DI65" i="3"/>
  <c r="A66" i="3"/>
  <c r="Y66" i="3"/>
  <c r="CX66" i="3"/>
  <c r="CY66" i="3"/>
  <c r="CZ66" i="3"/>
  <c r="DA66" i="3"/>
  <c r="DB66" i="3"/>
  <c r="DC66" i="3"/>
  <c r="DH66" i="3"/>
  <c r="A67" i="3"/>
  <c r="Y67" i="3"/>
  <c r="CX67" i="3"/>
  <c r="CY67" i="3"/>
  <c r="CZ67" i="3"/>
  <c r="DA67" i="3"/>
  <c r="DB67" i="3"/>
  <c r="DC67" i="3"/>
  <c r="A68" i="3"/>
  <c r="Y68" i="3"/>
  <c r="CX68" i="3"/>
  <c r="CY68" i="3"/>
  <c r="CZ68" i="3"/>
  <c r="DA68" i="3"/>
  <c r="DB68" i="3"/>
  <c r="DC68" i="3"/>
  <c r="DF68" i="3"/>
  <c r="DJ68" i="3" s="1"/>
  <c r="DH68" i="3"/>
  <c r="A69" i="3"/>
  <c r="Y69" i="3"/>
  <c r="CX69" i="3" s="1"/>
  <c r="DH69" i="3" s="1"/>
  <c r="CY69" i="3"/>
  <c r="CZ69" i="3"/>
  <c r="DB69" i="3" s="1"/>
  <c r="DA69" i="3"/>
  <c r="DC69" i="3"/>
  <c r="DF69" i="3"/>
  <c r="DJ69" i="3" s="1"/>
  <c r="DI69" i="3"/>
  <c r="A70" i="3"/>
  <c r="Y70" i="3"/>
  <c r="CX70" i="3"/>
  <c r="DG70" i="3" s="1"/>
  <c r="CY70" i="3"/>
  <c r="CZ70" i="3"/>
  <c r="DB70" i="3" s="1"/>
  <c r="DA70" i="3"/>
  <c r="DC70" i="3"/>
  <c r="DH70" i="3"/>
  <c r="DI70" i="3"/>
  <c r="A71" i="3"/>
  <c r="Y71" i="3"/>
  <c r="CX71" i="3" s="1"/>
  <c r="CY71" i="3"/>
  <c r="CZ71" i="3"/>
  <c r="DA71" i="3"/>
  <c r="DB71" i="3"/>
  <c r="DC71" i="3"/>
  <c r="DG71" i="3"/>
  <c r="DI71" i="3"/>
  <c r="A72" i="3"/>
  <c r="Y72" i="3"/>
  <c r="CX72" i="3"/>
  <c r="DI72" i="3" s="1"/>
  <c r="CY72" i="3"/>
  <c r="CZ72" i="3"/>
  <c r="DA72" i="3"/>
  <c r="DB72" i="3"/>
  <c r="DC72" i="3"/>
  <c r="DH72" i="3"/>
  <c r="A73" i="3"/>
  <c r="Y73" i="3"/>
  <c r="CX73" i="3" s="1"/>
  <c r="CY73" i="3"/>
  <c r="CZ73" i="3"/>
  <c r="DB73" i="3" s="1"/>
  <c r="DA73" i="3"/>
  <c r="DC73" i="3"/>
  <c r="A74" i="3"/>
  <c r="Y74" i="3"/>
  <c r="CX74" i="3"/>
  <c r="CY74" i="3"/>
  <c r="CZ74" i="3"/>
  <c r="DA74" i="3"/>
  <c r="DB74" i="3"/>
  <c r="DC74" i="3"/>
  <c r="DH74" i="3"/>
  <c r="A75" i="3"/>
  <c r="Y75" i="3"/>
  <c r="CX75" i="3"/>
  <c r="DF75" i="3" s="1"/>
  <c r="DJ75" i="3" s="1"/>
  <c r="CY75" i="3"/>
  <c r="CZ75" i="3"/>
  <c r="DA75" i="3"/>
  <c r="DB75" i="3"/>
  <c r="DC75" i="3"/>
  <c r="DI75" i="3"/>
  <c r="A76" i="3"/>
  <c r="Y76" i="3"/>
  <c r="CX76" i="3"/>
  <c r="CY76" i="3"/>
  <c r="CZ76" i="3"/>
  <c r="DB76" i="3" s="1"/>
  <c r="DA76" i="3"/>
  <c r="DC76" i="3"/>
  <c r="DH76" i="3"/>
  <c r="A77" i="3"/>
  <c r="Y77" i="3"/>
  <c r="CY77" i="3"/>
  <c r="CZ77" i="3"/>
  <c r="DA77" i="3"/>
  <c r="DB77" i="3"/>
  <c r="DC77" i="3"/>
  <c r="A78" i="3"/>
  <c r="Y78" i="3"/>
  <c r="CY78" i="3"/>
  <c r="CZ78" i="3"/>
  <c r="DA78" i="3"/>
  <c r="DB78" i="3"/>
  <c r="DC78" i="3"/>
  <c r="A79" i="3"/>
  <c r="Y79" i="3"/>
  <c r="CY79" i="3"/>
  <c r="CZ79" i="3"/>
  <c r="DA79" i="3"/>
  <c r="DB79" i="3"/>
  <c r="DC79" i="3"/>
  <c r="A80" i="3"/>
  <c r="Y80" i="3"/>
  <c r="CY80" i="3"/>
  <c r="CZ80" i="3"/>
  <c r="DA80" i="3"/>
  <c r="DB80" i="3"/>
  <c r="DC80" i="3"/>
  <c r="A81" i="3"/>
  <c r="Y81" i="3"/>
  <c r="CY81" i="3"/>
  <c r="CZ81" i="3"/>
  <c r="DB81" i="3" s="1"/>
  <c r="DA81" i="3"/>
  <c r="DC81" i="3"/>
  <c r="A82" i="3"/>
  <c r="Y82" i="3"/>
  <c r="CY82" i="3"/>
  <c r="CZ82" i="3"/>
  <c r="DA82" i="3"/>
  <c r="DB82" i="3"/>
  <c r="DC82" i="3"/>
  <c r="A83" i="3"/>
  <c r="Y83" i="3"/>
  <c r="CY83" i="3"/>
  <c r="CZ83" i="3"/>
  <c r="DA83" i="3"/>
  <c r="DB83" i="3"/>
  <c r="DC83" i="3"/>
  <c r="A84" i="3"/>
  <c r="Y84" i="3"/>
  <c r="CY84" i="3"/>
  <c r="CZ84" i="3"/>
  <c r="DB84" i="3" s="1"/>
  <c r="DA84" i="3"/>
  <c r="DC84" i="3"/>
  <c r="A85" i="3"/>
  <c r="Y85" i="3"/>
  <c r="CY85" i="3"/>
  <c r="CZ85" i="3"/>
  <c r="DB85" i="3" s="1"/>
  <c r="DA85" i="3"/>
  <c r="DC85" i="3"/>
  <c r="A86" i="3"/>
  <c r="Y86" i="3"/>
  <c r="CY86" i="3"/>
  <c r="CZ86" i="3"/>
  <c r="DB86" i="3" s="1"/>
  <c r="DA86" i="3"/>
  <c r="DC86" i="3"/>
  <c r="A87" i="3"/>
  <c r="Y87" i="3"/>
  <c r="CY87" i="3"/>
  <c r="CZ87" i="3"/>
  <c r="DB87" i="3" s="1"/>
  <c r="DA87" i="3"/>
  <c r="DC87" i="3"/>
  <c r="A88" i="3"/>
  <c r="Y88" i="3"/>
  <c r="CY88" i="3"/>
  <c r="CZ88" i="3"/>
  <c r="DA88" i="3"/>
  <c r="DB88" i="3"/>
  <c r="DC88" i="3"/>
  <c r="A89" i="3"/>
  <c r="Y89" i="3"/>
  <c r="CY89" i="3"/>
  <c r="CZ89" i="3"/>
  <c r="DB89" i="3" s="1"/>
  <c r="DA89" i="3"/>
  <c r="DC89" i="3"/>
  <c r="A90" i="3"/>
  <c r="Y90" i="3"/>
  <c r="CY90" i="3"/>
  <c r="CZ90" i="3"/>
  <c r="DA90" i="3"/>
  <c r="DB90" i="3"/>
  <c r="DC90" i="3"/>
  <c r="A91" i="3"/>
  <c r="Y91" i="3"/>
  <c r="CY91" i="3"/>
  <c r="CZ91" i="3"/>
  <c r="DA91" i="3"/>
  <c r="DB91" i="3"/>
  <c r="DC91" i="3"/>
  <c r="A92" i="3"/>
  <c r="Y92" i="3"/>
  <c r="CY92" i="3"/>
  <c r="CZ92" i="3"/>
  <c r="DA92" i="3"/>
  <c r="DB92" i="3"/>
  <c r="DC92" i="3"/>
  <c r="A93" i="3"/>
  <c r="Y93" i="3"/>
  <c r="CY93" i="3"/>
  <c r="CZ93" i="3"/>
  <c r="DB93" i="3" s="1"/>
  <c r="DA93" i="3"/>
  <c r="DC93" i="3"/>
  <c r="A94" i="3"/>
  <c r="Y94" i="3"/>
  <c r="CY94" i="3"/>
  <c r="CZ94" i="3"/>
  <c r="DA94" i="3"/>
  <c r="DB94" i="3"/>
  <c r="DC94" i="3"/>
  <c r="A95" i="3"/>
  <c r="Y95" i="3"/>
  <c r="CY95" i="3"/>
  <c r="CZ95" i="3"/>
  <c r="DA95" i="3"/>
  <c r="DB95" i="3"/>
  <c r="DC95" i="3"/>
  <c r="A96" i="3"/>
  <c r="Y96" i="3"/>
  <c r="CY96" i="3"/>
  <c r="CZ96" i="3"/>
  <c r="DA96" i="3"/>
  <c r="DB96" i="3"/>
  <c r="DC96" i="3"/>
  <c r="A97" i="3"/>
  <c r="Y97" i="3"/>
  <c r="CY97" i="3"/>
  <c r="CZ97" i="3"/>
  <c r="DB97" i="3" s="1"/>
  <c r="DA97" i="3"/>
  <c r="DC97" i="3"/>
  <c r="A98" i="3"/>
  <c r="Y98" i="3"/>
  <c r="CY98" i="3"/>
  <c r="CZ98" i="3"/>
  <c r="DA98" i="3"/>
  <c r="DB98" i="3"/>
  <c r="DC98" i="3"/>
  <c r="A99" i="3"/>
  <c r="Y99" i="3"/>
  <c r="CY99" i="3"/>
  <c r="CZ99" i="3"/>
  <c r="DA99" i="3"/>
  <c r="DB99" i="3"/>
  <c r="DC99" i="3"/>
  <c r="A100" i="3"/>
  <c r="Y100" i="3"/>
  <c r="CY100" i="3"/>
  <c r="CZ100" i="3"/>
  <c r="DB100" i="3" s="1"/>
  <c r="DA100" i="3"/>
  <c r="DC100" i="3"/>
  <c r="A101" i="3"/>
  <c r="Y101" i="3"/>
  <c r="CY101" i="3"/>
  <c r="CZ101" i="3"/>
  <c r="DA101" i="3"/>
  <c r="DB101" i="3"/>
  <c r="DC101" i="3"/>
  <c r="A102" i="3"/>
  <c r="Y102" i="3"/>
  <c r="CY102" i="3"/>
  <c r="CZ102" i="3"/>
  <c r="DA102" i="3"/>
  <c r="DB102" i="3"/>
  <c r="DC102" i="3"/>
  <c r="A103" i="3"/>
  <c r="Y103" i="3"/>
  <c r="CY103" i="3"/>
  <c r="CZ103" i="3"/>
  <c r="DB103" i="3" s="1"/>
  <c r="DA103" i="3"/>
  <c r="DC103" i="3"/>
  <c r="A104" i="3"/>
  <c r="Y104" i="3"/>
  <c r="CY104" i="3"/>
  <c r="CZ104" i="3"/>
  <c r="DA104" i="3"/>
  <c r="DB104" i="3"/>
  <c r="DC104" i="3"/>
  <c r="A105" i="3"/>
  <c r="Y105" i="3"/>
  <c r="CY105" i="3"/>
  <c r="CZ105" i="3"/>
  <c r="DA105" i="3"/>
  <c r="DB105" i="3"/>
  <c r="DC105" i="3"/>
  <c r="A106" i="3"/>
  <c r="Y106" i="3"/>
  <c r="CY106" i="3"/>
  <c r="CZ106" i="3"/>
  <c r="DA106" i="3"/>
  <c r="DB106" i="3"/>
  <c r="DC106" i="3"/>
  <c r="A107" i="3"/>
  <c r="Y107" i="3"/>
  <c r="CY107" i="3"/>
  <c r="CZ107" i="3"/>
  <c r="DB107" i="3" s="1"/>
  <c r="DA107" i="3"/>
  <c r="DC107" i="3"/>
  <c r="A108" i="3"/>
  <c r="Y108" i="3"/>
  <c r="CY108" i="3"/>
  <c r="CZ108" i="3"/>
  <c r="DA108" i="3"/>
  <c r="DB108" i="3"/>
  <c r="DC108" i="3"/>
  <c r="A109" i="3"/>
  <c r="Y109" i="3"/>
  <c r="CY109" i="3"/>
  <c r="CZ109" i="3"/>
  <c r="DA109" i="3"/>
  <c r="DB109" i="3"/>
  <c r="DC109" i="3"/>
  <c r="A110" i="3"/>
  <c r="Y110" i="3"/>
  <c r="CY110" i="3"/>
  <c r="CZ110" i="3"/>
  <c r="DB110" i="3" s="1"/>
  <c r="DA110" i="3"/>
  <c r="DC110" i="3"/>
  <c r="A111" i="3"/>
  <c r="Y111" i="3"/>
  <c r="CY111" i="3"/>
  <c r="CZ111" i="3"/>
  <c r="DA111" i="3"/>
  <c r="DB111" i="3"/>
  <c r="DC111" i="3"/>
  <c r="A112" i="3"/>
  <c r="Y112" i="3"/>
  <c r="CY112" i="3"/>
  <c r="CZ112" i="3"/>
  <c r="DA112" i="3"/>
  <c r="DB112" i="3"/>
  <c r="DC112" i="3"/>
  <c r="A113" i="3"/>
  <c r="Y113" i="3"/>
  <c r="CX113" i="3" s="1"/>
  <c r="G193" i="7" s="1"/>
  <c r="CU113" i="3"/>
  <c r="CV113" i="3"/>
  <c r="CY113" i="3"/>
  <c r="CZ113" i="3"/>
  <c r="DB113" i="3" s="1"/>
  <c r="DA113" i="3"/>
  <c r="DC113" i="3"/>
  <c r="DI113" i="3"/>
  <c r="DJ113" i="3" s="1"/>
  <c r="A114" i="3"/>
  <c r="Y114" i="3"/>
  <c r="CX114" i="3"/>
  <c r="DG114" i="3" s="1"/>
  <c r="CY114" i="3"/>
  <c r="CZ114" i="3"/>
  <c r="DA114" i="3"/>
  <c r="DB114" i="3"/>
  <c r="DC114" i="3"/>
  <c r="A115" i="3"/>
  <c r="Y115" i="3"/>
  <c r="CX115" i="3" s="1"/>
  <c r="G196" i="7" s="1"/>
  <c r="CY115" i="3"/>
  <c r="CZ115" i="3"/>
  <c r="DA115" i="3"/>
  <c r="DB115" i="3"/>
  <c r="DC115" i="3"/>
  <c r="A116" i="3"/>
  <c r="Y116" i="3"/>
  <c r="CW116" i="3" s="1"/>
  <c r="CX116" i="3"/>
  <c r="G198" i="7" s="1"/>
  <c r="CY116" i="3"/>
  <c r="CZ116" i="3"/>
  <c r="DA116" i="3"/>
  <c r="DB116" i="3"/>
  <c r="DC116" i="3"/>
  <c r="A117" i="3"/>
  <c r="Y117" i="3"/>
  <c r="CX117" i="3" s="1"/>
  <c r="CY117" i="3"/>
  <c r="CZ117" i="3"/>
  <c r="DA117" i="3"/>
  <c r="DB117" i="3"/>
  <c r="DC117" i="3"/>
  <c r="A118" i="3"/>
  <c r="Y118" i="3"/>
  <c r="CX118" i="3" s="1"/>
  <c r="G201" i="7" s="1"/>
  <c r="CY118" i="3"/>
  <c r="CZ118" i="3"/>
  <c r="DA118" i="3"/>
  <c r="DB118" i="3"/>
  <c r="DC118" i="3"/>
  <c r="A119" i="3"/>
  <c r="Y119" i="3"/>
  <c r="CX119" i="3" s="1"/>
  <c r="DI119" i="3" s="1"/>
  <c r="CY119" i="3"/>
  <c r="CZ119" i="3"/>
  <c r="DB119" i="3" s="1"/>
  <c r="DA119" i="3"/>
  <c r="DC119" i="3"/>
  <c r="A120" i="3"/>
  <c r="Y120" i="3"/>
  <c r="CU120" i="3"/>
  <c r="CV120" i="3"/>
  <c r="CX120" i="3"/>
  <c r="CY120" i="3"/>
  <c r="CZ120" i="3"/>
  <c r="DB120" i="3" s="1"/>
  <c r="DA120" i="3"/>
  <c r="DC120" i="3"/>
  <c r="A121" i="3"/>
  <c r="Y121" i="3"/>
  <c r="CX121" i="3" s="1"/>
  <c r="CY121" i="3"/>
  <c r="CZ121" i="3"/>
  <c r="DB121" i="3" s="1"/>
  <c r="DA121" i="3"/>
  <c r="DC121" i="3"/>
  <c r="A122" i="3"/>
  <c r="Y122" i="3"/>
  <c r="CW122" i="3"/>
  <c r="CX122" i="3"/>
  <c r="CY122" i="3"/>
  <c r="CZ122" i="3"/>
  <c r="DA122" i="3"/>
  <c r="DB122" i="3"/>
  <c r="DC122" i="3"/>
  <c r="DG122" i="3"/>
  <c r="DH122" i="3"/>
  <c r="A123" i="3"/>
  <c r="Y123" i="3"/>
  <c r="CX123" i="3" s="1"/>
  <c r="CW123" i="3"/>
  <c r="CY123" i="3"/>
  <c r="CZ123" i="3"/>
  <c r="DB123" i="3" s="1"/>
  <c r="DA123" i="3"/>
  <c r="DC123" i="3"/>
  <c r="DG123" i="3"/>
  <c r="A124" i="3"/>
  <c r="Y124" i="3"/>
  <c r="CX124" i="3"/>
  <c r="DG124" i="3" s="1"/>
  <c r="CY124" i="3"/>
  <c r="CZ124" i="3"/>
  <c r="DB124" i="3" s="1"/>
  <c r="DA124" i="3"/>
  <c r="DC124" i="3"/>
  <c r="DH124" i="3"/>
  <c r="A125" i="3"/>
  <c r="Y125" i="3"/>
  <c r="CX125" i="3" s="1"/>
  <c r="CY125" i="3"/>
  <c r="CZ125" i="3"/>
  <c r="DA125" i="3"/>
  <c r="DB125" i="3"/>
  <c r="DC125" i="3"/>
  <c r="A126" i="3"/>
  <c r="Y126" i="3"/>
  <c r="CX126" i="3"/>
  <c r="CY126" i="3"/>
  <c r="CZ126" i="3"/>
  <c r="DB126" i="3" s="1"/>
  <c r="DA126" i="3"/>
  <c r="DC126" i="3"/>
  <c r="DH126" i="3"/>
  <c r="A127" i="3"/>
  <c r="Y127" i="3"/>
  <c r="CU127" i="3"/>
  <c r="CV127" i="3"/>
  <c r="CX127" i="3"/>
  <c r="DF127" i="3" s="1"/>
  <c r="CY127" i="3"/>
  <c r="CZ127" i="3"/>
  <c r="DA127" i="3"/>
  <c r="DB127" i="3"/>
  <c r="DC127" i="3"/>
  <c r="DG127" i="3"/>
  <c r="DH127" i="3"/>
  <c r="DI127" i="3"/>
  <c r="DJ127" i="3" s="1"/>
  <c r="A128" i="3"/>
  <c r="Y128" i="3"/>
  <c r="CX128" i="3" s="1"/>
  <c r="DF128" i="3" s="1"/>
  <c r="CY128" i="3"/>
  <c r="CZ128" i="3"/>
  <c r="DA128" i="3"/>
  <c r="DB128" i="3"/>
  <c r="DC128" i="3"/>
  <c r="A129" i="3"/>
  <c r="Y129" i="3"/>
  <c r="CW129" i="3" s="1"/>
  <c r="CX129" i="3"/>
  <c r="DG129" i="3" s="1"/>
  <c r="L214" i="7" s="1"/>
  <c r="CY129" i="3"/>
  <c r="CZ129" i="3"/>
  <c r="DA129" i="3"/>
  <c r="DB129" i="3"/>
  <c r="DC129" i="3"/>
  <c r="A130" i="3"/>
  <c r="Y130" i="3"/>
  <c r="CW130" i="3" s="1"/>
  <c r="V66" i="1" s="1"/>
  <c r="G213" i="7" s="1"/>
  <c r="CX130" i="3"/>
  <c r="G216" i="7" s="1"/>
  <c r="CY130" i="3"/>
  <c r="CZ130" i="3"/>
  <c r="DB130" i="3" s="1"/>
  <c r="DA130" i="3"/>
  <c r="DC130" i="3"/>
  <c r="A131" i="3"/>
  <c r="Y131" i="3"/>
  <c r="CX131" i="3" s="1"/>
  <c r="G219" i="7" s="1"/>
  <c r="CY131" i="3"/>
  <c r="CZ131" i="3"/>
  <c r="DB131" i="3" s="1"/>
  <c r="DA131" i="3"/>
  <c r="DC131" i="3"/>
  <c r="A132" i="3"/>
  <c r="Y132" i="3"/>
  <c r="CX132" i="3"/>
  <c r="DG132" i="3" s="1"/>
  <c r="CY132" i="3"/>
  <c r="CZ132" i="3"/>
  <c r="DA132" i="3"/>
  <c r="DB132" i="3"/>
  <c r="DC132" i="3"/>
  <c r="A133" i="3"/>
  <c r="Y133" i="3"/>
  <c r="CX133" i="3"/>
  <c r="DF133" i="3" s="1"/>
  <c r="DJ133" i="3" s="1"/>
  <c r="CY133" i="3"/>
  <c r="CZ133" i="3"/>
  <c r="DA133" i="3"/>
  <c r="DB133" i="3"/>
  <c r="DC133" i="3"/>
  <c r="DG133" i="3"/>
  <c r="DI133" i="3"/>
  <c r="A134" i="3"/>
  <c r="Y134" i="3"/>
  <c r="CX134" i="3" s="1"/>
  <c r="CY134" i="3"/>
  <c r="CZ134" i="3"/>
  <c r="DA134" i="3"/>
  <c r="DB134" i="3"/>
  <c r="DC134" i="3"/>
  <c r="DF134" i="3"/>
  <c r="DJ134" i="3" s="1"/>
  <c r="DG134" i="3"/>
  <c r="A135" i="3"/>
  <c r="Y135" i="3"/>
  <c r="CX135" i="3" s="1"/>
  <c r="CU135" i="3"/>
  <c r="CV135" i="3"/>
  <c r="CY135" i="3"/>
  <c r="CZ135" i="3"/>
  <c r="DA135" i="3"/>
  <c r="DB135" i="3"/>
  <c r="DC135" i="3"/>
  <c r="A136" i="3"/>
  <c r="Y136" i="3"/>
  <c r="CX136" i="3"/>
  <c r="CY136" i="3"/>
  <c r="CZ136" i="3"/>
  <c r="DB136" i="3" s="1"/>
  <c r="DA136" i="3"/>
  <c r="DC136" i="3"/>
  <c r="A137" i="3"/>
  <c r="Y137" i="3"/>
  <c r="CW137" i="3" s="1"/>
  <c r="CX137" i="3"/>
  <c r="DH137" i="3" s="1"/>
  <c r="CY137" i="3"/>
  <c r="CZ137" i="3"/>
  <c r="DB137" i="3" s="1"/>
  <c r="DA137" i="3"/>
  <c r="DC137" i="3"/>
  <c r="A138" i="3"/>
  <c r="Y138" i="3"/>
  <c r="CX138" i="3" s="1"/>
  <c r="CY138" i="3"/>
  <c r="CZ138" i="3"/>
  <c r="DB138" i="3" s="1"/>
  <c r="DA138" i="3"/>
  <c r="DC138" i="3"/>
  <c r="DG138" i="3"/>
  <c r="A139" i="3"/>
  <c r="Y139" i="3"/>
  <c r="CX139" i="3" s="1"/>
  <c r="CY139" i="3"/>
  <c r="CZ139" i="3"/>
  <c r="DB139" i="3" s="1"/>
  <c r="DA139" i="3"/>
  <c r="DC139" i="3"/>
  <c r="DH139" i="3"/>
  <c r="A140" i="3"/>
  <c r="Y140" i="3"/>
  <c r="CX140" i="3"/>
  <c r="CY140" i="3"/>
  <c r="CZ140" i="3"/>
  <c r="DB140" i="3" s="1"/>
  <c r="DA140" i="3"/>
  <c r="DC140" i="3"/>
  <c r="A141" i="3"/>
  <c r="Y141" i="3"/>
  <c r="CX141" i="3"/>
  <c r="CY141" i="3"/>
  <c r="CZ141" i="3"/>
  <c r="DA141" i="3"/>
  <c r="DB141" i="3"/>
  <c r="DC141" i="3"/>
  <c r="DH141" i="3"/>
  <c r="A142" i="3"/>
  <c r="Y142" i="3"/>
  <c r="CX142" i="3" s="1"/>
  <c r="CY142" i="3"/>
  <c r="CZ142" i="3"/>
  <c r="DA142" i="3"/>
  <c r="DB142" i="3"/>
  <c r="DC142" i="3"/>
  <c r="A143" i="3"/>
  <c r="Y143" i="3"/>
  <c r="CY143" i="3"/>
  <c r="CZ143" i="3"/>
  <c r="DB143" i="3" s="1"/>
  <c r="DA143" i="3"/>
  <c r="DC143" i="3"/>
  <c r="A144" i="3"/>
  <c r="Y144" i="3"/>
  <c r="CY144" i="3"/>
  <c r="CZ144" i="3"/>
  <c r="DB144" i="3" s="1"/>
  <c r="DA144" i="3"/>
  <c r="DC144" i="3"/>
  <c r="A145" i="3"/>
  <c r="Y145" i="3"/>
  <c r="CY145" i="3"/>
  <c r="CZ145" i="3"/>
  <c r="DB145" i="3" s="1"/>
  <c r="DA145" i="3"/>
  <c r="DC145" i="3"/>
  <c r="A146" i="3"/>
  <c r="Y146" i="3"/>
  <c r="CY146" i="3"/>
  <c r="CZ146" i="3"/>
  <c r="DA146" i="3"/>
  <c r="DB146" i="3"/>
  <c r="DC146" i="3"/>
  <c r="A147" i="3"/>
  <c r="Y147" i="3"/>
  <c r="CY147" i="3"/>
  <c r="CZ147" i="3"/>
  <c r="DB147" i="3" s="1"/>
  <c r="DA147" i="3"/>
  <c r="DC147" i="3"/>
  <c r="A148" i="3"/>
  <c r="Y148" i="3"/>
  <c r="CY148" i="3"/>
  <c r="CZ148" i="3"/>
  <c r="DB148" i="3" s="1"/>
  <c r="DA148" i="3"/>
  <c r="DC148" i="3"/>
  <c r="A149" i="3"/>
  <c r="Y149" i="3"/>
  <c r="CY149" i="3"/>
  <c r="CZ149" i="3"/>
  <c r="DA149" i="3"/>
  <c r="DB149" i="3"/>
  <c r="DC149" i="3"/>
  <c r="A150" i="3"/>
  <c r="Y150" i="3"/>
  <c r="CY150" i="3"/>
  <c r="CZ150" i="3"/>
  <c r="DA150" i="3"/>
  <c r="DB150" i="3"/>
  <c r="DC150" i="3"/>
  <c r="A151" i="3"/>
  <c r="Y151" i="3"/>
  <c r="CY151" i="3"/>
  <c r="CZ151" i="3"/>
  <c r="DA151" i="3"/>
  <c r="DB151" i="3"/>
  <c r="DC151" i="3"/>
  <c r="A152" i="3"/>
  <c r="Y152" i="3"/>
  <c r="CY152" i="3"/>
  <c r="CZ152" i="3"/>
  <c r="DB152" i="3" s="1"/>
  <c r="DA152" i="3"/>
  <c r="DC152" i="3"/>
  <c r="A153" i="3"/>
  <c r="Y153" i="3"/>
  <c r="CY153" i="3"/>
  <c r="CZ153" i="3"/>
  <c r="DB153" i="3" s="1"/>
  <c r="DA153" i="3"/>
  <c r="DC153" i="3"/>
  <c r="A154" i="3"/>
  <c r="Y154" i="3"/>
  <c r="CY154" i="3"/>
  <c r="CZ154" i="3"/>
  <c r="DA154" i="3"/>
  <c r="DB154" i="3"/>
  <c r="DC154" i="3"/>
  <c r="A155" i="3"/>
  <c r="Y155" i="3"/>
  <c r="CY155" i="3"/>
  <c r="CZ155" i="3"/>
  <c r="DA155" i="3"/>
  <c r="DB155" i="3"/>
  <c r="DC155" i="3"/>
  <c r="A156" i="3"/>
  <c r="Y156" i="3"/>
  <c r="CY156" i="3"/>
  <c r="CZ156" i="3"/>
  <c r="DA156" i="3"/>
  <c r="DB156" i="3"/>
  <c r="DC156" i="3"/>
  <c r="A157" i="3"/>
  <c r="Y157" i="3"/>
  <c r="CY157" i="3"/>
  <c r="CZ157" i="3"/>
  <c r="DB157" i="3" s="1"/>
  <c r="DA157" i="3"/>
  <c r="DC157" i="3"/>
  <c r="A158" i="3"/>
  <c r="Y158" i="3"/>
  <c r="CY158" i="3"/>
  <c r="CZ158" i="3"/>
  <c r="DA158" i="3"/>
  <c r="DB158" i="3"/>
  <c r="DC158" i="3"/>
  <c r="A159" i="3"/>
  <c r="Y159" i="3"/>
  <c r="CY159" i="3"/>
  <c r="CZ159" i="3"/>
  <c r="DB159" i="3" s="1"/>
  <c r="DA159" i="3"/>
  <c r="DC159" i="3"/>
  <c r="A160" i="3"/>
  <c r="Y160" i="3"/>
  <c r="CY160" i="3"/>
  <c r="CZ160" i="3"/>
  <c r="DB160" i="3" s="1"/>
  <c r="DA160" i="3"/>
  <c r="DC160" i="3"/>
  <c r="A161" i="3"/>
  <c r="Y161" i="3"/>
  <c r="CY161" i="3"/>
  <c r="CZ161" i="3"/>
  <c r="DA161" i="3"/>
  <c r="DB161" i="3"/>
  <c r="DC161" i="3"/>
  <c r="A162" i="3"/>
  <c r="Y162" i="3"/>
  <c r="CY162" i="3"/>
  <c r="CZ162" i="3"/>
  <c r="DA162" i="3"/>
  <c r="DB162" i="3"/>
  <c r="DC162" i="3"/>
  <c r="A163" i="3"/>
  <c r="Y163" i="3"/>
  <c r="CY163" i="3"/>
  <c r="CZ163" i="3"/>
  <c r="DB163" i="3" s="1"/>
  <c r="DA163" i="3"/>
  <c r="DC163" i="3"/>
  <c r="A164" i="3"/>
  <c r="Y164" i="3"/>
  <c r="CY164" i="3"/>
  <c r="CZ164" i="3"/>
  <c r="DB164" i="3" s="1"/>
  <c r="DA164" i="3"/>
  <c r="DC164" i="3"/>
  <c r="A165" i="3"/>
  <c r="Y165" i="3"/>
  <c r="CY165" i="3"/>
  <c r="CZ165" i="3"/>
  <c r="DB165" i="3" s="1"/>
  <c r="DA165" i="3"/>
  <c r="DC165" i="3"/>
  <c r="A166" i="3"/>
  <c r="Y166" i="3"/>
  <c r="CY166" i="3"/>
  <c r="CZ166" i="3"/>
  <c r="DA166" i="3"/>
  <c r="DB166" i="3"/>
  <c r="DC166" i="3"/>
  <c r="A167" i="3"/>
  <c r="Y167" i="3"/>
  <c r="CY167" i="3"/>
  <c r="CZ167" i="3"/>
  <c r="DA167" i="3"/>
  <c r="DB167" i="3"/>
  <c r="DC167" i="3"/>
  <c r="A168" i="3"/>
  <c r="Y168" i="3"/>
  <c r="CY168" i="3"/>
  <c r="CZ168" i="3"/>
  <c r="DA168" i="3"/>
  <c r="DB168" i="3"/>
  <c r="DC168" i="3"/>
  <c r="A169" i="3"/>
  <c r="Y169" i="3"/>
  <c r="CY169" i="3"/>
  <c r="CZ169" i="3"/>
  <c r="DB169" i="3" s="1"/>
  <c r="DA169" i="3"/>
  <c r="DC169" i="3"/>
  <c r="A170" i="3"/>
  <c r="Y170" i="3"/>
  <c r="CY170" i="3"/>
  <c r="CZ170" i="3"/>
  <c r="DA170" i="3"/>
  <c r="DB170" i="3"/>
  <c r="DC170" i="3"/>
  <c r="A171" i="3"/>
  <c r="Y171" i="3"/>
  <c r="CY171" i="3"/>
  <c r="CZ171" i="3"/>
  <c r="DA171" i="3"/>
  <c r="DB171" i="3"/>
  <c r="DC171" i="3"/>
  <c r="A172" i="3"/>
  <c r="Y172" i="3"/>
  <c r="CY172" i="3"/>
  <c r="CZ172" i="3"/>
  <c r="DA172" i="3"/>
  <c r="DB172" i="3"/>
  <c r="DC172" i="3"/>
  <c r="A173" i="3"/>
  <c r="Y173" i="3"/>
  <c r="CY173" i="3"/>
  <c r="CZ173" i="3"/>
  <c r="DA173" i="3"/>
  <c r="DB173" i="3"/>
  <c r="DC173" i="3"/>
  <c r="A174" i="3"/>
  <c r="Y174" i="3"/>
  <c r="CY174" i="3"/>
  <c r="CZ174" i="3"/>
  <c r="DA174" i="3"/>
  <c r="DB174" i="3"/>
  <c r="DC174" i="3"/>
  <c r="A175" i="3"/>
  <c r="Y175" i="3"/>
  <c r="CY175" i="3"/>
  <c r="CZ175" i="3"/>
  <c r="DA175" i="3"/>
  <c r="DB175" i="3"/>
  <c r="DC175" i="3"/>
  <c r="A176" i="3"/>
  <c r="Y176" i="3"/>
  <c r="CY176" i="3"/>
  <c r="CZ176" i="3"/>
  <c r="DA176" i="3"/>
  <c r="DB176" i="3"/>
  <c r="DC176" i="3"/>
  <c r="A177" i="3"/>
  <c r="Y177" i="3"/>
  <c r="CY177" i="3"/>
  <c r="CZ177" i="3"/>
  <c r="DB177" i="3" s="1"/>
  <c r="DA177" i="3"/>
  <c r="DC177" i="3"/>
  <c r="A178" i="3"/>
  <c r="Y178" i="3"/>
  <c r="CY178" i="3"/>
  <c r="CZ178" i="3"/>
  <c r="DB178" i="3" s="1"/>
  <c r="DA178" i="3"/>
  <c r="DC178" i="3"/>
  <c r="A179" i="3"/>
  <c r="Y179" i="3"/>
  <c r="CY179" i="3"/>
  <c r="CZ179" i="3"/>
  <c r="DB179" i="3" s="1"/>
  <c r="DA179" i="3"/>
  <c r="DC179" i="3"/>
  <c r="A180" i="3"/>
  <c r="Y180" i="3"/>
  <c r="CY180" i="3"/>
  <c r="CZ180" i="3"/>
  <c r="DB180" i="3" s="1"/>
  <c r="DA180" i="3"/>
  <c r="DC180" i="3"/>
  <c r="A181" i="3"/>
  <c r="Y181" i="3"/>
  <c r="CY181" i="3"/>
  <c r="CZ181" i="3"/>
  <c r="DA181" i="3"/>
  <c r="DB181" i="3"/>
  <c r="DC181" i="3"/>
  <c r="A182" i="3"/>
  <c r="Y182" i="3"/>
  <c r="CY182" i="3"/>
  <c r="CZ182" i="3"/>
  <c r="DB182" i="3" s="1"/>
  <c r="DA182" i="3"/>
  <c r="DC182" i="3"/>
  <c r="A183" i="3"/>
  <c r="Y183" i="3"/>
  <c r="CY183" i="3"/>
  <c r="CZ183" i="3"/>
  <c r="DB183" i="3" s="1"/>
  <c r="DA183" i="3"/>
  <c r="DC183" i="3"/>
  <c r="A184" i="3"/>
  <c r="Y184" i="3"/>
  <c r="CY184" i="3"/>
  <c r="CZ184" i="3"/>
  <c r="DA184" i="3"/>
  <c r="DB184" i="3"/>
  <c r="DC184" i="3"/>
  <c r="A185" i="3"/>
  <c r="Y185" i="3"/>
  <c r="CY185" i="3"/>
  <c r="CZ185" i="3"/>
  <c r="DB185" i="3" s="1"/>
  <c r="DA185" i="3"/>
  <c r="DC185" i="3"/>
  <c r="A186" i="3"/>
  <c r="Y186" i="3"/>
  <c r="CY186" i="3"/>
  <c r="CZ186" i="3"/>
  <c r="DA186" i="3"/>
  <c r="DB186" i="3"/>
  <c r="DC186" i="3"/>
  <c r="A187" i="3"/>
  <c r="Y187" i="3"/>
  <c r="CY187" i="3"/>
  <c r="CZ187" i="3"/>
  <c r="DA187" i="3"/>
  <c r="DB187" i="3"/>
  <c r="DC187" i="3"/>
  <c r="A188" i="3"/>
  <c r="Y188" i="3"/>
  <c r="CY188" i="3"/>
  <c r="CZ188" i="3"/>
  <c r="DB188" i="3" s="1"/>
  <c r="DA188" i="3"/>
  <c r="DC188" i="3"/>
  <c r="A189" i="3"/>
  <c r="Y189" i="3"/>
  <c r="CY189" i="3"/>
  <c r="CZ189" i="3"/>
  <c r="DA189" i="3"/>
  <c r="DB189" i="3"/>
  <c r="DC189" i="3"/>
  <c r="A190" i="3"/>
  <c r="Y190" i="3"/>
  <c r="CY190" i="3"/>
  <c r="CZ190" i="3"/>
  <c r="DA190" i="3"/>
  <c r="DB190" i="3"/>
  <c r="DC190" i="3"/>
  <c r="A191" i="3"/>
  <c r="Y191" i="3"/>
  <c r="CY191" i="3"/>
  <c r="CZ191" i="3"/>
  <c r="DA191" i="3"/>
  <c r="DB191" i="3"/>
  <c r="DC191" i="3"/>
  <c r="A192" i="3"/>
  <c r="Y192" i="3"/>
  <c r="CY192" i="3"/>
  <c r="CZ192" i="3"/>
  <c r="DA192" i="3"/>
  <c r="DB192" i="3"/>
  <c r="DC192" i="3"/>
  <c r="A193" i="3"/>
  <c r="Y193" i="3"/>
  <c r="CY193" i="3"/>
  <c r="CZ193" i="3"/>
  <c r="DB193" i="3" s="1"/>
  <c r="DA193" i="3"/>
  <c r="DC193" i="3"/>
  <c r="A194" i="3"/>
  <c r="Y194" i="3"/>
  <c r="CY194" i="3"/>
  <c r="CZ194" i="3"/>
  <c r="DA194" i="3"/>
  <c r="DB194" i="3"/>
  <c r="DC194" i="3"/>
  <c r="A195" i="3"/>
  <c r="Y195" i="3"/>
  <c r="CY195" i="3"/>
  <c r="CZ195" i="3"/>
  <c r="DB195" i="3" s="1"/>
  <c r="DA195" i="3"/>
  <c r="DC195" i="3"/>
  <c r="A196" i="3"/>
  <c r="Y196" i="3"/>
  <c r="CY196" i="3"/>
  <c r="CZ196" i="3"/>
  <c r="DA196" i="3"/>
  <c r="DB196" i="3"/>
  <c r="DC196" i="3"/>
  <c r="A197" i="3"/>
  <c r="Y197" i="3"/>
  <c r="CY197" i="3"/>
  <c r="CZ197" i="3"/>
  <c r="DA197" i="3"/>
  <c r="DB197" i="3"/>
  <c r="DC197" i="3"/>
  <c r="A198" i="3"/>
  <c r="Y198" i="3"/>
  <c r="CY198" i="3"/>
  <c r="CZ198" i="3"/>
  <c r="DA198" i="3"/>
  <c r="DB198" i="3"/>
  <c r="DC198" i="3"/>
  <c r="A199" i="3"/>
  <c r="Y199" i="3"/>
  <c r="CY199" i="3"/>
  <c r="CZ199" i="3"/>
  <c r="DA199" i="3"/>
  <c r="DB199" i="3"/>
  <c r="DC199" i="3"/>
  <c r="A200" i="3"/>
  <c r="Y200" i="3"/>
  <c r="CY200" i="3"/>
  <c r="CZ200" i="3"/>
  <c r="DB200" i="3" s="1"/>
  <c r="DA200" i="3"/>
  <c r="DC200" i="3"/>
  <c r="A201" i="3"/>
  <c r="Y201" i="3"/>
  <c r="CY201" i="3"/>
  <c r="CZ201" i="3"/>
  <c r="DA201" i="3"/>
  <c r="DB201" i="3"/>
  <c r="DC201" i="3"/>
  <c r="A202" i="3"/>
  <c r="Y202" i="3"/>
  <c r="CY202" i="3"/>
  <c r="CZ202" i="3"/>
  <c r="DB202" i="3" s="1"/>
  <c r="DA202" i="3"/>
  <c r="DC202" i="3"/>
  <c r="A203" i="3"/>
  <c r="Y203" i="3"/>
  <c r="CY203" i="3"/>
  <c r="CZ203" i="3"/>
  <c r="DA203" i="3"/>
  <c r="DB203" i="3"/>
  <c r="DC203" i="3"/>
  <c r="A204" i="3"/>
  <c r="Y204" i="3"/>
  <c r="CY204" i="3"/>
  <c r="CZ204" i="3"/>
  <c r="DA204" i="3"/>
  <c r="DB204" i="3"/>
  <c r="DC204" i="3"/>
  <c r="A205" i="3"/>
  <c r="Y205" i="3"/>
  <c r="CY205" i="3"/>
  <c r="CZ205" i="3"/>
  <c r="DA205" i="3"/>
  <c r="DB205" i="3"/>
  <c r="DC205" i="3"/>
  <c r="A206" i="3"/>
  <c r="Y206" i="3"/>
  <c r="CY206" i="3"/>
  <c r="CZ206" i="3"/>
  <c r="DA206" i="3"/>
  <c r="DB206" i="3"/>
  <c r="DC206" i="3"/>
  <c r="A207" i="3"/>
  <c r="Y207" i="3"/>
  <c r="CY207" i="3"/>
  <c r="CZ207" i="3"/>
  <c r="DA207" i="3"/>
  <c r="DB207" i="3"/>
  <c r="DC207" i="3"/>
  <c r="A208" i="3"/>
  <c r="Y208" i="3"/>
  <c r="CY208" i="3"/>
  <c r="CZ208" i="3"/>
  <c r="DA208" i="3"/>
  <c r="DB208" i="3"/>
  <c r="DC208" i="3"/>
  <c r="A209" i="3"/>
  <c r="Y209" i="3"/>
  <c r="CY209" i="3"/>
  <c r="CZ209" i="3"/>
  <c r="DB209" i="3" s="1"/>
  <c r="DA209" i="3"/>
  <c r="DC209" i="3"/>
  <c r="A210" i="3"/>
  <c r="Y210" i="3"/>
  <c r="CY210" i="3"/>
  <c r="CZ210" i="3"/>
  <c r="DB210" i="3" s="1"/>
  <c r="DA210" i="3"/>
  <c r="DC210" i="3"/>
  <c r="A211" i="3"/>
  <c r="Y211" i="3"/>
  <c r="CY211" i="3"/>
  <c r="CZ211" i="3"/>
  <c r="DB211" i="3" s="1"/>
  <c r="DA211" i="3"/>
  <c r="DC211" i="3"/>
  <c r="A212" i="3"/>
  <c r="Y212" i="3"/>
  <c r="CY212" i="3"/>
  <c r="CZ212" i="3"/>
  <c r="DA212" i="3"/>
  <c r="DB212" i="3"/>
  <c r="DC212" i="3"/>
  <c r="A213" i="3"/>
  <c r="Y213" i="3"/>
  <c r="CY213" i="3"/>
  <c r="CZ213" i="3"/>
  <c r="DA213" i="3"/>
  <c r="DB213" i="3"/>
  <c r="DC213" i="3"/>
  <c r="A214" i="3"/>
  <c r="Y214" i="3"/>
  <c r="CY214" i="3"/>
  <c r="CZ214" i="3"/>
  <c r="DB214" i="3" s="1"/>
  <c r="DA214" i="3"/>
  <c r="DC214" i="3"/>
  <c r="A215" i="3"/>
  <c r="Y215" i="3"/>
  <c r="CY215" i="3"/>
  <c r="CZ215" i="3"/>
  <c r="DA215" i="3"/>
  <c r="DB215" i="3"/>
  <c r="DC215" i="3"/>
  <c r="A216" i="3"/>
  <c r="Y216" i="3"/>
  <c r="CY216" i="3"/>
  <c r="CZ216" i="3"/>
  <c r="DA216" i="3"/>
  <c r="DB216" i="3"/>
  <c r="DC216" i="3"/>
  <c r="A217" i="3"/>
  <c r="Y217" i="3"/>
  <c r="CY217" i="3"/>
  <c r="CZ217" i="3"/>
  <c r="DB217" i="3" s="1"/>
  <c r="DA217" i="3"/>
  <c r="DC217" i="3"/>
  <c r="A218" i="3"/>
  <c r="Y218" i="3"/>
  <c r="CY218" i="3"/>
  <c r="CZ218" i="3"/>
  <c r="DB218" i="3" s="1"/>
  <c r="DA218" i="3"/>
  <c r="DC218" i="3"/>
  <c r="A219" i="3"/>
  <c r="Y219" i="3"/>
  <c r="CY219" i="3"/>
  <c r="CZ219" i="3"/>
  <c r="DB219" i="3" s="1"/>
  <c r="DA219" i="3"/>
  <c r="DC219" i="3"/>
  <c r="A220" i="3"/>
  <c r="Y220" i="3"/>
  <c r="CY220" i="3"/>
  <c r="CZ220" i="3"/>
  <c r="DB220" i="3" s="1"/>
  <c r="DA220" i="3"/>
  <c r="DC220" i="3"/>
  <c r="D12" i="1"/>
  <c r="E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R18" i="1"/>
  <c r="DS18" i="1"/>
  <c r="DT18" i="1"/>
  <c r="DU18" i="1"/>
  <c r="DV18" i="1"/>
  <c r="DW18" i="1"/>
  <c r="DX18" i="1"/>
  <c r="DY18" i="1"/>
  <c r="DZ18" i="1"/>
  <c r="EA18" i="1"/>
  <c r="EB18" i="1"/>
  <c r="EC18" i="1"/>
  <c r="ED18" i="1"/>
  <c r="EE18" i="1"/>
  <c r="EF18" i="1"/>
  <c r="EW18" i="1"/>
  <c r="EX18" i="1"/>
  <c r="EY18" i="1"/>
  <c r="EZ18" i="1"/>
  <c r="FA18" i="1"/>
  <c r="FB18" i="1"/>
  <c r="FC18" i="1"/>
  <c r="FD18" i="1"/>
  <c r="FE18" i="1"/>
  <c r="FF18" i="1"/>
  <c r="FG18" i="1"/>
  <c r="FH18" i="1"/>
  <c r="FI18" i="1"/>
  <c r="FJ18" i="1"/>
  <c r="FK18" i="1"/>
  <c r="FL18" i="1"/>
  <c r="FM18" i="1"/>
  <c r="FN18" i="1"/>
  <c r="FO18" i="1"/>
  <c r="FP18" i="1"/>
  <c r="FQ18" i="1"/>
  <c r="FR18" i="1"/>
  <c r="FS18" i="1"/>
  <c r="FT18" i="1"/>
  <c r="FU18" i="1"/>
  <c r="FV18" i="1"/>
  <c r="FW18" i="1"/>
  <c r="FX18" i="1"/>
  <c r="FY18" i="1"/>
  <c r="FZ18" i="1"/>
  <c r="GA18" i="1"/>
  <c r="GB18" i="1"/>
  <c r="GC18" i="1"/>
  <c r="GD18" i="1"/>
  <c r="GE18" i="1"/>
  <c r="GF18" i="1"/>
  <c r="GG18" i="1"/>
  <c r="GH18" i="1"/>
  <c r="GI18" i="1"/>
  <c r="GJ18" i="1"/>
  <c r="GK18" i="1"/>
  <c r="GL18" i="1"/>
  <c r="GM18" i="1"/>
  <c r="GN18" i="1"/>
  <c r="GO18" i="1"/>
  <c r="GP18" i="1"/>
  <c r="GQ18" i="1"/>
  <c r="GR18" i="1"/>
  <c r="GS18" i="1"/>
  <c r="GT18" i="1"/>
  <c r="GU18" i="1"/>
  <c r="GV18" i="1"/>
  <c r="GW18" i="1"/>
  <c r="GX18" i="1"/>
  <c r="D20" i="1"/>
  <c r="E22" i="1"/>
  <c r="Z22" i="1"/>
  <c r="AA22" i="1"/>
  <c r="AM22" i="1"/>
  <c r="AN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R22" i="1"/>
  <c r="DS22" i="1"/>
  <c r="EE22" i="1"/>
  <c r="EF22" i="1"/>
  <c r="EW22" i="1"/>
  <c r="EX22" i="1"/>
  <c r="EY22" i="1"/>
  <c r="EZ22" i="1"/>
  <c r="FA22" i="1"/>
  <c r="FB22" i="1"/>
  <c r="FC22" i="1"/>
  <c r="FD22" i="1"/>
  <c r="FE22" i="1"/>
  <c r="FF22" i="1"/>
  <c r="FG22" i="1"/>
  <c r="FH22" i="1"/>
  <c r="FI22" i="1"/>
  <c r="FJ22" i="1"/>
  <c r="FK22" i="1"/>
  <c r="FL22" i="1"/>
  <c r="FM22" i="1"/>
  <c r="FN22" i="1"/>
  <c r="FO22" i="1"/>
  <c r="GF22" i="1"/>
  <c r="GG22" i="1"/>
  <c r="GH22" i="1"/>
  <c r="GI22" i="1"/>
  <c r="GJ22" i="1"/>
  <c r="GK22" i="1"/>
  <c r="GL22" i="1"/>
  <c r="GM22" i="1"/>
  <c r="GN22" i="1"/>
  <c r="GO22" i="1"/>
  <c r="GP22" i="1"/>
  <c r="GQ22" i="1"/>
  <c r="GR22" i="1"/>
  <c r="GS22" i="1"/>
  <c r="GT22" i="1"/>
  <c r="GU22" i="1"/>
  <c r="GV22" i="1"/>
  <c r="GW22" i="1"/>
  <c r="GX22" i="1"/>
  <c r="C24" i="1"/>
  <c r="D24" i="1"/>
  <c r="I24" i="1"/>
  <c r="K24" i="1"/>
  <c r="AC24" i="1"/>
  <c r="AE24" i="1"/>
  <c r="AD24" i="1" s="1"/>
  <c r="AF24" i="1"/>
  <c r="AG24" i="1"/>
  <c r="CU24" i="1" s="1"/>
  <c r="T24" i="1" s="1"/>
  <c r="AH24" i="1"/>
  <c r="AI24" i="1"/>
  <c r="AJ24" i="1"/>
  <c r="CQ24" i="1"/>
  <c r="CR24" i="1"/>
  <c r="CS24" i="1"/>
  <c r="CT24" i="1"/>
  <c r="CV24" i="1"/>
  <c r="CW24" i="1"/>
  <c r="CX24" i="1"/>
  <c r="W24" i="1" s="1"/>
  <c r="GL24" i="1"/>
  <c r="GO24" i="1"/>
  <c r="GP24" i="1"/>
  <c r="GV24" i="1"/>
  <c r="HC24" i="1" s="1"/>
  <c r="GX24" i="1" s="1"/>
  <c r="C25" i="1"/>
  <c r="D25" i="1"/>
  <c r="I25" i="1"/>
  <c r="K25" i="1"/>
  <c r="AC25" i="1"/>
  <c r="AE25" i="1"/>
  <c r="AD25" i="1" s="1"/>
  <c r="AF25" i="1"/>
  <c r="AG25" i="1"/>
  <c r="AH25" i="1"/>
  <c r="AI25" i="1"/>
  <c r="AJ25" i="1"/>
  <c r="CQ25" i="1"/>
  <c r="CR25" i="1"/>
  <c r="CS25" i="1"/>
  <c r="CT25" i="1"/>
  <c r="CU25" i="1"/>
  <c r="T25" i="1" s="1"/>
  <c r="CV25" i="1"/>
  <c r="CW25" i="1"/>
  <c r="CX25" i="1"/>
  <c r="W25" i="1" s="1"/>
  <c r="GL25" i="1"/>
  <c r="GO25" i="1"/>
  <c r="GP25" i="1"/>
  <c r="GV25" i="1"/>
  <c r="HC25" i="1" s="1"/>
  <c r="GX25" i="1" s="1"/>
  <c r="C26" i="1"/>
  <c r="D26" i="1"/>
  <c r="I26" i="1"/>
  <c r="K26" i="1"/>
  <c r="AC26" i="1"/>
  <c r="AE26" i="1"/>
  <c r="AD26" i="1" s="1"/>
  <c r="AF26" i="1"/>
  <c r="AG26" i="1"/>
  <c r="AH26" i="1"/>
  <c r="AI26" i="1"/>
  <c r="AJ26" i="1"/>
  <c r="CX26" i="1" s="1"/>
  <c r="W26" i="1" s="1"/>
  <c r="CQ26" i="1"/>
  <c r="CR26" i="1"/>
  <c r="CS26" i="1"/>
  <c r="CT26" i="1"/>
  <c r="CU26" i="1"/>
  <c r="CV26" i="1"/>
  <c r="CW26" i="1"/>
  <c r="GL26" i="1"/>
  <c r="GO26" i="1"/>
  <c r="GP26" i="1"/>
  <c r="GV26" i="1"/>
  <c r="HC26" i="1" s="1"/>
  <c r="C27" i="1"/>
  <c r="D27" i="1"/>
  <c r="I27" i="1"/>
  <c r="K27" i="1"/>
  <c r="W27" i="1"/>
  <c r="AC27" i="1"/>
  <c r="AE27" i="1"/>
  <c r="AD27" i="1" s="1"/>
  <c r="AF27" i="1"/>
  <c r="AG27" i="1"/>
  <c r="AH27" i="1"/>
  <c r="AI27" i="1"/>
  <c r="AJ27" i="1"/>
  <c r="CX27" i="1" s="1"/>
  <c r="CQ27" i="1"/>
  <c r="CR27" i="1"/>
  <c r="CS27" i="1"/>
  <c r="CT27" i="1"/>
  <c r="CU27" i="1"/>
  <c r="CV27" i="1"/>
  <c r="CW27" i="1"/>
  <c r="GL27" i="1"/>
  <c r="GO27" i="1"/>
  <c r="GP27" i="1"/>
  <c r="GV27" i="1"/>
  <c r="HC27" i="1" s="1"/>
  <c r="GX27" i="1" s="1"/>
  <c r="I28" i="1"/>
  <c r="AC28" i="1"/>
  <c r="AE28" i="1"/>
  <c r="AD28" i="1" s="1"/>
  <c r="AF28" i="1"/>
  <c r="AG28" i="1"/>
  <c r="CU28" i="1" s="1"/>
  <c r="AH28" i="1"/>
  <c r="CV28" i="1" s="1"/>
  <c r="AI28" i="1"/>
  <c r="CW28" i="1" s="1"/>
  <c r="AJ28" i="1"/>
  <c r="CQ28" i="1"/>
  <c r="CR28" i="1"/>
  <c r="CS28" i="1"/>
  <c r="CT28" i="1"/>
  <c r="CX28" i="1"/>
  <c r="GL28" i="1"/>
  <c r="GO28" i="1"/>
  <c r="GP28" i="1"/>
  <c r="GV28" i="1"/>
  <c r="HC28" i="1" s="1"/>
  <c r="GX28" i="1" s="1"/>
  <c r="I29" i="1"/>
  <c r="R29" i="1" s="1"/>
  <c r="P29" i="1"/>
  <c r="CP29" i="1" s="1"/>
  <c r="O29" i="1" s="1"/>
  <c r="Q29" i="1"/>
  <c r="AB29" i="1"/>
  <c r="AC29" i="1"/>
  <c r="AE29" i="1"/>
  <c r="AD29" i="1" s="1"/>
  <c r="AF29" i="1"/>
  <c r="AG29" i="1"/>
  <c r="CU29" i="1" s="1"/>
  <c r="T29" i="1" s="1"/>
  <c r="AH29" i="1"/>
  <c r="CV29" i="1" s="1"/>
  <c r="U29" i="1" s="1"/>
  <c r="AI29" i="1"/>
  <c r="AJ29" i="1"/>
  <c r="CX29" i="1" s="1"/>
  <c r="W29" i="1" s="1"/>
  <c r="CQ29" i="1"/>
  <c r="CR29" i="1"/>
  <c r="CS29" i="1"/>
  <c r="CT29" i="1"/>
  <c r="S29" i="1" s="1"/>
  <c r="CW29" i="1"/>
  <c r="V29" i="1" s="1"/>
  <c r="GL29" i="1"/>
  <c r="GO29" i="1"/>
  <c r="GP29" i="1"/>
  <c r="GV29" i="1"/>
  <c r="HC29" i="1" s="1"/>
  <c r="GX29" i="1" s="1"/>
  <c r="I30" i="1"/>
  <c r="AC30" i="1"/>
  <c r="AE30" i="1"/>
  <c r="AD30" i="1" s="1"/>
  <c r="AF30" i="1"/>
  <c r="AG30" i="1"/>
  <c r="CU30" i="1" s="1"/>
  <c r="AH30" i="1"/>
  <c r="CV30" i="1" s="1"/>
  <c r="AI30" i="1"/>
  <c r="CW30" i="1" s="1"/>
  <c r="V30" i="1" s="1"/>
  <c r="AJ30" i="1"/>
  <c r="CQ30" i="1"/>
  <c r="CR30" i="1"/>
  <c r="CS30" i="1"/>
  <c r="CT30" i="1"/>
  <c r="CX30" i="1"/>
  <c r="GL30" i="1"/>
  <c r="GO30" i="1"/>
  <c r="GP30" i="1"/>
  <c r="GV30" i="1"/>
  <c r="HC30" i="1" s="1"/>
  <c r="I31" i="1"/>
  <c r="R31" i="1" s="1"/>
  <c r="P31" i="1"/>
  <c r="Q31" i="1"/>
  <c r="AB31" i="1"/>
  <c r="AC31" i="1"/>
  <c r="AE31" i="1"/>
  <c r="AD31" i="1" s="1"/>
  <c r="AF31" i="1"/>
  <c r="AG31" i="1"/>
  <c r="CU31" i="1" s="1"/>
  <c r="T31" i="1" s="1"/>
  <c r="AH31" i="1"/>
  <c r="CV31" i="1" s="1"/>
  <c r="U31" i="1" s="1"/>
  <c r="AI31" i="1"/>
  <c r="AJ31" i="1"/>
  <c r="CX31" i="1" s="1"/>
  <c r="W31" i="1" s="1"/>
  <c r="CQ31" i="1"/>
  <c r="CR31" i="1"/>
  <c r="CS31" i="1"/>
  <c r="CT31" i="1"/>
  <c r="S31" i="1" s="1"/>
  <c r="CW31" i="1"/>
  <c r="V31" i="1" s="1"/>
  <c r="GL31" i="1"/>
  <c r="GO31" i="1"/>
  <c r="GP31" i="1"/>
  <c r="GV31" i="1"/>
  <c r="HC31" i="1" s="1"/>
  <c r="GX31" i="1" s="1"/>
  <c r="I32" i="1"/>
  <c r="AC32" i="1"/>
  <c r="AE32" i="1"/>
  <c r="AD32" i="1" s="1"/>
  <c r="AF32" i="1"/>
  <c r="AG32" i="1"/>
  <c r="CU32" i="1" s="1"/>
  <c r="AH32" i="1"/>
  <c r="AI32" i="1"/>
  <c r="CW32" i="1" s="1"/>
  <c r="AJ32" i="1"/>
  <c r="CX32" i="1" s="1"/>
  <c r="W32" i="1" s="1"/>
  <c r="CQ32" i="1"/>
  <c r="CR32" i="1"/>
  <c r="CS32" i="1"/>
  <c r="CT32" i="1"/>
  <c r="CV32" i="1"/>
  <c r="GL32" i="1"/>
  <c r="GO32" i="1"/>
  <c r="GP32" i="1"/>
  <c r="GV32" i="1"/>
  <c r="HC32" i="1" s="1"/>
  <c r="I33" i="1"/>
  <c r="R33" i="1" s="1"/>
  <c r="P33" i="1"/>
  <c r="Q33" i="1"/>
  <c r="AB33" i="1"/>
  <c r="AC33" i="1"/>
  <c r="AE33" i="1"/>
  <c r="AD33" i="1" s="1"/>
  <c r="AF33" i="1"/>
  <c r="AG33" i="1"/>
  <c r="CU33" i="1" s="1"/>
  <c r="T33" i="1" s="1"/>
  <c r="AH33" i="1"/>
  <c r="AI33" i="1"/>
  <c r="AJ33" i="1"/>
  <c r="CX33" i="1" s="1"/>
  <c r="W33" i="1" s="1"/>
  <c r="CQ33" i="1"/>
  <c r="CR33" i="1"/>
  <c r="CS33" i="1"/>
  <c r="CT33" i="1"/>
  <c r="S33" i="1" s="1"/>
  <c r="CV33" i="1"/>
  <c r="U33" i="1" s="1"/>
  <c r="CW33" i="1"/>
  <c r="V33" i="1" s="1"/>
  <c r="GL33" i="1"/>
  <c r="GO33" i="1"/>
  <c r="GP33" i="1"/>
  <c r="GV33" i="1"/>
  <c r="HC33" i="1" s="1"/>
  <c r="GX33" i="1" s="1"/>
  <c r="I34" i="1"/>
  <c r="AD94" i="7" s="1"/>
  <c r="U34" i="1"/>
  <c r="AC34" i="1"/>
  <c r="AE34" i="1"/>
  <c r="AD34" i="1" s="1"/>
  <c r="AF34" i="1"/>
  <c r="AG34" i="1"/>
  <c r="CU34" i="1" s="1"/>
  <c r="T34" i="1" s="1"/>
  <c r="AH34" i="1"/>
  <c r="AI34" i="1"/>
  <c r="CW34" i="1" s="1"/>
  <c r="V34" i="1" s="1"/>
  <c r="AJ34" i="1"/>
  <c r="CQ34" i="1"/>
  <c r="P34" i="1" s="1"/>
  <c r="L94" i="7" s="1"/>
  <c r="AW94" i="7" s="1"/>
  <c r="CR34" i="1"/>
  <c r="Q34" i="1" s="1"/>
  <c r="CS34" i="1"/>
  <c r="R34" i="1" s="1"/>
  <c r="CT34" i="1"/>
  <c r="S34" i="1" s="1"/>
  <c r="CV34" i="1"/>
  <c r="CX34" i="1"/>
  <c r="GL34" i="1"/>
  <c r="GO34" i="1"/>
  <c r="GP34" i="1"/>
  <c r="GV34" i="1"/>
  <c r="HC34" i="1" s="1"/>
  <c r="GX34" i="1" s="1"/>
  <c r="I35" i="1"/>
  <c r="S35" i="1" s="1"/>
  <c r="V35" i="1"/>
  <c r="AC35" i="1"/>
  <c r="AB35" i="1" s="1"/>
  <c r="AE35" i="1"/>
  <c r="AD35" i="1" s="1"/>
  <c r="AF35" i="1"/>
  <c r="AG35" i="1"/>
  <c r="CU35" i="1" s="1"/>
  <c r="T35" i="1" s="1"/>
  <c r="AH35" i="1"/>
  <c r="AI35" i="1"/>
  <c r="CW35" i="1" s="1"/>
  <c r="AJ35" i="1"/>
  <c r="CQ35" i="1"/>
  <c r="P35" i="1" s="1"/>
  <c r="CP35" i="1" s="1"/>
  <c r="O35" i="1" s="1"/>
  <c r="CR35" i="1"/>
  <c r="Q35" i="1" s="1"/>
  <c r="CS35" i="1"/>
  <c r="R35" i="1" s="1"/>
  <c r="CT35" i="1"/>
  <c r="CV35" i="1"/>
  <c r="U35" i="1" s="1"/>
  <c r="CX35" i="1"/>
  <c r="GL35" i="1"/>
  <c r="GO35" i="1"/>
  <c r="GP35" i="1"/>
  <c r="GV35" i="1"/>
  <c r="HC35" i="1" s="1"/>
  <c r="GX35" i="1" s="1"/>
  <c r="I36" i="1"/>
  <c r="AC36" i="1"/>
  <c r="AE36" i="1"/>
  <c r="AD36" i="1" s="1"/>
  <c r="AF36" i="1"/>
  <c r="AG36" i="1"/>
  <c r="CU36" i="1" s="1"/>
  <c r="AH36" i="1"/>
  <c r="CV36" i="1" s="1"/>
  <c r="AI36" i="1"/>
  <c r="CW36" i="1" s="1"/>
  <c r="V36" i="1" s="1"/>
  <c r="AJ36" i="1"/>
  <c r="CQ36" i="1"/>
  <c r="CR36" i="1"/>
  <c r="Q36" i="1" s="1"/>
  <c r="CS36" i="1"/>
  <c r="CT36" i="1"/>
  <c r="CX36" i="1"/>
  <c r="W36" i="1" s="1"/>
  <c r="GL36" i="1"/>
  <c r="GO36" i="1"/>
  <c r="GP36" i="1"/>
  <c r="GV36" i="1"/>
  <c r="HC36" i="1" s="1"/>
  <c r="GX36" i="1" s="1"/>
  <c r="I37" i="1"/>
  <c r="S37" i="1" s="1"/>
  <c r="AC37" i="1"/>
  <c r="AE37" i="1"/>
  <c r="AD37" i="1" s="1"/>
  <c r="AF37" i="1"/>
  <c r="AG37" i="1"/>
  <c r="CU37" i="1" s="1"/>
  <c r="T37" i="1" s="1"/>
  <c r="AH37" i="1"/>
  <c r="AI37" i="1"/>
  <c r="CW37" i="1" s="1"/>
  <c r="V37" i="1" s="1"/>
  <c r="AJ37" i="1"/>
  <c r="CQ37" i="1"/>
  <c r="P37" i="1" s="1"/>
  <c r="CR37" i="1"/>
  <c r="Q37" i="1" s="1"/>
  <c r="CS37" i="1"/>
  <c r="R37" i="1" s="1"/>
  <c r="CT37" i="1"/>
  <c r="CV37" i="1"/>
  <c r="U37" i="1" s="1"/>
  <c r="CX37" i="1"/>
  <c r="GL37" i="1"/>
  <c r="GO37" i="1"/>
  <c r="GP37" i="1"/>
  <c r="GV37" i="1"/>
  <c r="HC37" i="1" s="1"/>
  <c r="GX37" i="1" s="1"/>
  <c r="I38" i="1"/>
  <c r="AC38" i="1"/>
  <c r="AE38" i="1"/>
  <c r="AD38" i="1" s="1"/>
  <c r="AF38" i="1"/>
  <c r="AG38" i="1"/>
  <c r="CU38" i="1" s="1"/>
  <c r="AH38" i="1"/>
  <c r="CV38" i="1" s="1"/>
  <c r="AI38" i="1"/>
  <c r="CW38" i="1" s="1"/>
  <c r="V38" i="1" s="1"/>
  <c r="AJ38" i="1"/>
  <c r="CQ38" i="1"/>
  <c r="P38" i="1" s="1"/>
  <c r="L96" i="7" s="1"/>
  <c r="AN96" i="7" s="1"/>
  <c r="CR38" i="1"/>
  <c r="CS38" i="1"/>
  <c r="CT38" i="1"/>
  <c r="CX38" i="1"/>
  <c r="GL38" i="1"/>
  <c r="GO38" i="1"/>
  <c r="GP38" i="1"/>
  <c r="GV38" i="1"/>
  <c r="HC38" i="1" s="1"/>
  <c r="I39" i="1"/>
  <c r="S39" i="1" s="1"/>
  <c r="V39" i="1"/>
  <c r="AC39" i="1"/>
  <c r="AE39" i="1"/>
  <c r="AD39" i="1" s="1"/>
  <c r="AF39" i="1"/>
  <c r="AG39" i="1"/>
  <c r="CU39" i="1" s="1"/>
  <c r="T39" i="1" s="1"/>
  <c r="AH39" i="1"/>
  <c r="AI39" i="1"/>
  <c r="CW39" i="1" s="1"/>
  <c r="AJ39" i="1"/>
  <c r="CQ39" i="1"/>
  <c r="P39" i="1" s="1"/>
  <c r="CP39" i="1" s="1"/>
  <c r="O39" i="1" s="1"/>
  <c r="CR39" i="1"/>
  <c r="Q39" i="1" s="1"/>
  <c r="CS39" i="1"/>
  <c r="R39" i="1" s="1"/>
  <c r="CT39" i="1"/>
  <c r="CV39" i="1"/>
  <c r="U39" i="1" s="1"/>
  <c r="CX39" i="1"/>
  <c r="W39" i="1" s="1"/>
  <c r="GL39" i="1"/>
  <c r="GO39" i="1"/>
  <c r="GP39" i="1"/>
  <c r="GV39" i="1"/>
  <c r="HC39" i="1" s="1"/>
  <c r="GX39" i="1" s="1"/>
  <c r="I40" i="1"/>
  <c r="AC40" i="1"/>
  <c r="AE40" i="1"/>
  <c r="AD40" i="1" s="1"/>
  <c r="AF40" i="1"/>
  <c r="AG40" i="1"/>
  <c r="CU40" i="1" s="1"/>
  <c r="AH40" i="1"/>
  <c r="CV40" i="1" s="1"/>
  <c r="AI40" i="1"/>
  <c r="CW40" i="1" s="1"/>
  <c r="AJ40" i="1"/>
  <c r="CQ40" i="1"/>
  <c r="CR40" i="1"/>
  <c r="Q40" i="1" s="1"/>
  <c r="CS40" i="1"/>
  <c r="R40" i="1" s="1"/>
  <c r="CT40" i="1"/>
  <c r="CX40" i="1"/>
  <c r="W40" i="1" s="1"/>
  <c r="GL40" i="1"/>
  <c r="GO40" i="1"/>
  <c r="GP40" i="1"/>
  <c r="GV40" i="1"/>
  <c r="HC40" i="1" s="1"/>
  <c r="GX40" i="1" s="1"/>
  <c r="I41" i="1"/>
  <c r="AC41" i="1"/>
  <c r="AE41" i="1"/>
  <c r="AD41" i="1" s="1"/>
  <c r="AF41" i="1"/>
  <c r="AG41" i="1"/>
  <c r="CU41" i="1" s="1"/>
  <c r="AH41" i="1"/>
  <c r="AI41" i="1"/>
  <c r="CW41" i="1" s="1"/>
  <c r="AJ41" i="1"/>
  <c r="CQ41" i="1"/>
  <c r="CR41" i="1"/>
  <c r="CS41" i="1"/>
  <c r="CT41" i="1"/>
  <c r="CV41" i="1"/>
  <c r="CX41" i="1"/>
  <c r="GL41" i="1"/>
  <c r="GO41" i="1"/>
  <c r="GP41" i="1"/>
  <c r="GV41" i="1"/>
  <c r="HC41" i="1" s="1"/>
  <c r="C42" i="1"/>
  <c r="D42" i="1"/>
  <c r="I42" i="1"/>
  <c r="K42" i="1"/>
  <c r="AC42" i="1"/>
  <c r="AE42" i="1"/>
  <c r="AD42" i="1" s="1"/>
  <c r="AF42" i="1"/>
  <c r="AG42" i="1"/>
  <c r="AH42" i="1"/>
  <c r="AI42" i="1"/>
  <c r="AJ42" i="1"/>
  <c r="CQ42" i="1"/>
  <c r="CR42" i="1"/>
  <c r="CS42" i="1"/>
  <c r="CT42" i="1"/>
  <c r="CU42" i="1"/>
  <c r="T42" i="1" s="1"/>
  <c r="CV42" i="1"/>
  <c r="CW42" i="1"/>
  <c r="CX42" i="1"/>
  <c r="W42" i="1" s="1"/>
  <c r="GL42" i="1"/>
  <c r="GO42" i="1"/>
  <c r="GP42" i="1"/>
  <c r="GV42" i="1"/>
  <c r="HC42" i="1" s="1"/>
  <c r="GX42" i="1" s="1"/>
  <c r="C43" i="1"/>
  <c r="D43" i="1"/>
  <c r="I43" i="1"/>
  <c r="K43" i="1"/>
  <c r="AC43" i="1"/>
  <c r="AE43" i="1"/>
  <c r="AD43" i="1" s="1"/>
  <c r="AF43" i="1"/>
  <c r="AG43" i="1"/>
  <c r="AH43" i="1"/>
  <c r="AI43" i="1"/>
  <c r="AJ43" i="1"/>
  <c r="CQ43" i="1"/>
  <c r="CR43" i="1"/>
  <c r="CS43" i="1"/>
  <c r="CT43" i="1"/>
  <c r="CU43" i="1"/>
  <c r="T43" i="1" s="1"/>
  <c r="CV43" i="1"/>
  <c r="CW43" i="1"/>
  <c r="CX43" i="1"/>
  <c r="W43" i="1" s="1"/>
  <c r="GL43" i="1"/>
  <c r="GO43" i="1"/>
  <c r="GP43" i="1"/>
  <c r="GV43" i="1"/>
  <c r="HC43" i="1" s="1"/>
  <c r="GX43" i="1" s="1"/>
  <c r="I44" i="1"/>
  <c r="V44" i="1" s="1"/>
  <c r="AC44" i="1"/>
  <c r="AE44" i="1"/>
  <c r="AD44" i="1" s="1"/>
  <c r="AF44" i="1"/>
  <c r="AG44" i="1"/>
  <c r="CU44" i="1" s="1"/>
  <c r="AH44" i="1"/>
  <c r="CV44" i="1" s="1"/>
  <c r="AI44" i="1"/>
  <c r="CW44" i="1" s="1"/>
  <c r="AJ44" i="1"/>
  <c r="CQ44" i="1"/>
  <c r="P44" i="1" s="1"/>
  <c r="L115" i="7" s="1"/>
  <c r="AN115" i="7" s="1"/>
  <c r="CR44" i="1"/>
  <c r="CS44" i="1"/>
  <c r="CT44" i="1"/>
  <c r="CX44" i="1"/>
  <c r="GL44" i="1"/>
  <c r="GO44" i="1"/>
  <c r="GP44" i="1"/>
  <c r="GV44" i="1"/>
  <c r="HC44" i="1" s="1"/>
  <c r="I45" i="1"/>
  <c r="P45" i="1" s="1"/>
  <c r="CP45" i="1" s="1"/>
  <c r="O45" i="1" s="1"/>
  <c r="Q45" i="1"/>
  <c r="S45" i="1"/>
  <c r="AC45" i="1"/>
  <c r="AE45" i="1"/>
  <c r="AD45" i="1" s="1"/>
  <c r="AF45" i="1"/>
  <c r="AG45" i="1"/>
  <c r="CU45" i="1" s="1"/>
  <c r="T45" i="1" s="1"/>
  <c r="AH45" i="1"/>
  <c r="AI45" i="1"/>
  <c r="CW45" i="1" s="1"/>
  <c r="V45" i="1" s="1"/>
  <c r="AJ45" i="1"/>
  <c r="CQ45" i="1"/>
  <c r="CR45" i="1"/>
  <c r="CS45" i="1"/>
  <c r="R45" i="1" s="1"/>
  <c r="CT45" i="1"/>
  <c r="CV45" i="1"/>
  <c r="U45" i="1" s="1"/>
  <c r="CX45" i="1"/>
  <c r="W45" i="1" s="1"/>
  <c r="GL45" i="1"/>
  <c r="GO45" i="1"/>
  <c r="GP45" i="1"/>
  <c r="GV45" i="1"/>
  <c r="HC45" i="1"/>
  <c r="GX45" i="1" s="1"/>
  <c r="I46" i="1"/>
  <c r="AE116" i="7" s="1"/>
  <c r="AC46" i="1"/>
  <c r="AE46" i="1"/>
  <c r="AD46" i="1" s="1"/>
  <c r="AF46" i="1"/>
  <c r="AG46" i="1"/>
  <c r="CU46" i="1" s="1"/>
  <c r="AH46" i="1"/>
  <c r="CV46" i="1" s="1"/>
  <c r="AI46" i="1"/>
  <c r="CW46" i="1" s="1"/>
  <c r="AJ46" i="1"/>
  <c r="CX46" i="1" s="1"/>
  <c r="W46" i="1" s="1"/>
  <c r="CQ46" i="1"/>
  <c r="CR46" i="1"/>
  <c r="CS46" i="1"/>
  <c r="CT46" i="1"/>
  <c r="S46" i="1" s="1"/>
  <c r="GL46" i="1"/>
  <c r="GO46" i="1"/>
  <c r="GP46" i="1"/>
  <c r="GV46" i="1"/>
  <c r="HC46" i="1" s="1"/>
  <c r="I47" i="1"/>
  <c r="P47" i="1"/>
  <c r="S47" i="1"/>
  <c r="U47" i="1"/>
  <c r="AC47" i="1"/>
  <c r="AE47" i="1"/>
  <c r="AD47" i="1" s="1"/>
  <c r="AB47" i="1" s="1"/>
  <c r="AF47" i="1"/>
  <c r="AG47" i="1"/>
  <c r="CU47" i="1" s="1"/>
  <c r="T47" i="1" s="1"/>
  <c r="AH47" i="1"/>
  <c r="AI47" i="1"/>
  <c r="CW47" i="1" s="1"/>
  <c r="V47" i="1" s="1"/>
  <c r="AJ47" i="1"/>
  <c r="CQ47" i="1"/>
  <c r="CR47" i="1"/>
  <c r="Q47" i="1" s="1"/>
  <c r="CP47" i="1" s="1"/>
  <c r="O47" i="1" s="1"/>
  <c r="CS47" i="1"/>
  <c r="R47" i="1" s="1"/>
  <c r="CT47" i="1"/>
  <c r="CV47" i="1"/>
  <c r="CX47" i="1"/>
  <c r="W47" i="1" s="1"/>
  <c r="GL47" i="1"/>
  <c r="GO47" i="1"/>
  <c r="GP47" i="1"/>
  <c r="GV47" i="1"/>
  <c r="HC47" i="1"/>
  <c r="GX47" i="1" s="1"/>
  <c r="C48" i="1"/>
  <c r="D48" i="1"/>
  <c r="AC48" i="1"/>
  <c r="AE48" i="1"/>
  <c r="AD48" i="1" s="1"/>
  <c r="AF48" i="1"/>
  <c r="AG48" i="1"/>
  <c r="CU48" i="1" s="1"/>
  <c r="T48" i="1" s="1"/>
  <c r="AH48" i="1"/>
  <c r="AI48" i="1"/>
  <c r="AJ48" i="1"/>
  <c r="CX48" i="1" s="1"/>
  <c r="W48" i="1" s="1"/>
  <c r="CQ48" i="1"/>
  <c r="CR48" i="1"/>
  <c r="CS48" i="1"/>
  <c r="CT48" i="1"/>
  <c r="CV48" i="1"/>
  <c r="CW48" i="1"/>
  <c r="GL48" i="1"/>
  <c r="GO48" i="1"/>
  <c r="GP48" i="1"/>
  <c r="GV48" i="1"/>
  <c r="HC48" i="1" s="1"/>
  <c r="GX48" i="1" s="1"/>
  <c r="C49" i="1"/>
  <c r="D49" i="1"/>
  <c r="U49" i="1"/>
  <c r="V49" i="1"/>
  <c r="AC49" i="1"/>
  <c r="AE49" i="1"/>
  <c r="AD49" i="1" s="1"/>
  <c r="AF49" i="1"/>
  <c r="AG49" i="1"/>
  <c r="AH49" i="1"/>
  <c r="AI49" i="1"/>
  <c r="AJ49" i="1"/>
  <c r="CX49" i="1" s="1"/>
  <c r="W49" i="1" s="1"/>
  <c r="CQ49" i="1"/>
  <c r="CR49" i="1"/>
  <c r="CS49" i="1"/>
  <c r="CT49" i="1"/>
  <c r="CU49" i="1"/>
  <c r="T49" i="1" s="1"/>
  <c r="CV49" i="1"/>
  <c r="CW49" i="1"/>
  <c r="GL49" i="1"/>
  <c r="GO49" i="1"/>
  <c r="GP49" i="1"/>
  <c r="GV49" i="1"/>
  <c r="HC49" i="1" s="1"/>
  <c r="GX49" i="1" s="1"/>
  <c r="I50" i="1"/>
  <c r="AC50" i="1"/>
  <c r="AB50" i="1" s="1"/>
  <c r="AD50" i="1"/>
  <c r="AE50" i="1"/>
  <c r="AF50" i="1"/>
  <c r="AG50" i="1"/>
  <c r="AH50" i="1"/>
  <c r="CV50" i="1" s="1"/>
  <c r="U50" i="1" s="1"/>
  <c r="AI50" i="1"/>
  <c r="AJ50" i="1"/>
  <c r="CQ50" i="1"/>
  <c r="CR50" i="1"/>
  <c r="CS50" i="1"/>
  <c r="CT50" i="1"/>
  <c r="S50" i="1" s="1"/>
  <c r="CU50" i="1"/>
  <c r="CW50" i="1"/>
  <c r="V50" i="1" s="1"/>
  <c r="CX50" i="1"/>
  <c r="GL50" i="1"/>
  <c r="GO50" i="1"/>
  <c r="GP50" i="1"/>
  <c r="GV50" i="1"/>
  <c r="HC50" i="1" s="1"/>
  <c r="I51" i="1"/>
  <c r="P51" i="1" s="1"/>
  <c r="R51" i="1"/>
  <c r="S51" i="1"/>
  <c r="AC51" i="1"/>
  <c r="AB51" i="1" s="1"/>
  <c r="AD51" i="1"/>
  <c r="AE51" i="1"/>
  <c r="AF51" i="1"/>
  <c r="AG51" i="1"/>
  <c r="AH51" i="1"/>
  <c r="CV51" i="1" s="1"/>
  <c r="U51" i="1" s="1"/>
  <c r="AI51" i="1"/>
  <c r="AJ51" i="1"/>
  <c r="CQ51" i="1"/>
  <c r="CR51" i="1"/>
  <c r="CS51" i="1"/>
  <c r="CT51" i="1"/>
  <c r="CU51" i="1"/>
  <c r="T51" i="1" s="1"/>
  <c r="CW51" i="1"/>
  <c r="V51" i="1" s="1"/>
  <c r="CX51" i="1"/>
  <c r="W51" i="1" s="1"/>
  <c r="GL51" i="1"/>
  <c r="GO51" i="1"/>
  <c r="GP51" i="1"/>
  <c r="GV51" i="1"/>
  <c r="HC51" i="1" s="1"/>
  <c r="GX51" i="1" s="1"/>
  <c r="C52" i="1"/>
  <c r="D52" i="1"/>
  <c r="I52" i="1"/>
  <c r="K52" i="1"/>
  <c r="AC52" i="1"/>
  <c r="AE52" i="1"/>
  <c r="AD52" i="1" s="1"/>
  <c r="AF52" i="1"/>
  <c r="AG52" i="1"/>
  <c r="CU52" i="1" s="1"/>
  <c r="T52" i="1" s="1"/>
  <c r="AH52" i="1"/>
  <c r="AI52" i="1"/>
  <c r="AJ52" i="1"/>
  <c r="CQ52" i="1"/>
  <c r="CR52" i="1"/>
  <c r="CS52" i="1"/>
  <c r="CT52" i="1"/>
  <c r="CV52" i="1"/>
  <c r="CW52" i="1"/>
  <c r="CX52" i="1"/>
  <c r="W52" i="1" s="1"/>
  <c r="GL52" i="1"/>
  <c r="GO52" i="1"/>
  <c r="GP52" i="1"/>
  <c r="GV52" i="1"/>
  <c r="HC52" i="1" s="1"/>
  <c r="GX52" i="1" s="1"/>
  <c r="C53" i="1"/>
  <c r="D53" i="1"/>
  <c r="I53" i="1"/>
  <c r="K53" i="1"/>
  <c r="T53" i="1"/>
  <c r="AC53" i="1"/>
  <c r="AE53" i="1"/>
  <c r="AD53" i="1" s="1"/>
  <c r="AF53" i="1"/>
  <c r="AG53" i="1"/>
  <c r="AH53" i="1"/>
  <c r="AI53" i="1"/>
  <c r="AJ53" i="1"/>
  <c r="CX53" i="1" s="1"/>
  <c r="W53" i="1" s="1"/>
  <c r="CQ53" i="1"/>
  <c r="CR53" i="1"/>
  <c r="CS53" i="1"/>
  <c r="CT53" i="1"/>
  <c r="CU53" i="1"/>
  <c r="CV53" i="1"/>
  <c r="CW53" i="1"/>
  <c r="GL53" i="1"/>
  <c r="GO53" i="1"/>
  <c r="GP53" i="1"/>
  <c r="GV53" i="1"/>
  <c r="HC53" i="1"/>
  <c r="GX53" i="1" s="1"/>
  <c r="I54" i="1"/>
  <c r="AC54" i="1"/>
  <c r="AD54" i="1"/>
  <c r="AB54" i="1" s="1"/>
  <c r="AE54" i="1"/>
  <c r="AF54" i="1"/>
  <c r="AG54" i="1"/>
  <c r="AH54" i="1"/>
  <c r="CV54" i="1" s="1"/>
  <c r="AI54" i="1"/>
  <c r="AJ54" i="1"/>
  <c r="CX54" i="1" s="1"/>
  <c r="CQ54" i="1"/>
  <c r="CR54" i="1"/>
  <c r="CS54" i="1"/>
  <c r="CT54" i="1"/>
  <c r="CU54" i="1"/>
  <c r="CW54" i="1"/>
  <c r="GL54" i="1"/>
  <c r="GO54" i="1"/>
  <c r="GP54" i="1"/>
  <c r="GV54" i="1"/>
  <c r="HC54" i="1" s="1"/>
  <c r="AC55" i="1"/>
  <c r="AD55" i="1"/>
  <c r="AB55" i="1" s="1"/>
  <c r="AE55" i="1"/>
  <c r="AF55" i="1"/>
  <c r="AG55" i="1"/>
  <c r="AH55" i="1"/>
  <c r="CV55" i="1" s="1"/>
  <c r="AI55" i="1"/>
  <c r="AJ55" i="1"/>
  <c r="CX55" i="1" s="1"/>
  <c r="CQ55" i="1"/>
  <c r="CR55" i="1"/>
  <c r="CS55" i="1"/>
  <c r="CT55" i="1"/>
  <c r="CU55" i="1"/>
  <c r="CW55" i="1"/>
  <c r="GL55" i="1"/>
  <c r="GO55" i="1"/>
  <c r="GP55" i="1"/>
  <c r="GV55" i="1"/>
  <c r="HC55" i="1"/>
  <c r="I56" i="1"/>
  <c r="AC56" i="1"/>
  <c r="AD56" i="1"/>
  <c r="AB56" i="1" s="1"/>
  <c r="AE56" i="1"/>
  <c r="AF56" i="1"/>
  <c r="AG56" i="1"/>
  <c r="AH56" i="1"/>
  <c r="CV56" i="1" s="1"/>
  <c r="U56" i="1" s="1"/>
  <c r="AI56" i="1"/>
  <c r="AJ56" i="1"/>
  <c r="CX56" i="1" s="1"/>
  <c r="W56" i="1" s="1"/>
  <c r="CQ56" i="1"/>
  <c r="CR56" i="1"/>
  <c r="Q56" i="1" s="1"/>
  <c r="CS56" i="1"/>
  <c r="CT56" i="1"/>
  <c r="CU56" i="1"/>
  <c r="T56" i="1" s="1"/>
  <c r="CW56" i="1"/>
  <c r="V56" i="1" s="1"/>
  <c r="GL56" i="1"/>
  <c r="GO56" i="1"/>
  <c r="GP56" i="1"/>
  <c r="GV56" i="1"/>
  <c r="HC56" i="1" s="1"/>
  <c r="AC57" i="1"/>
  <c r="AD57" i="1"/>
  <c r="AB57" i="1" s="1"/>
  <c r="AE57" i="1"/>
  <c r="AF57" i="1"/>
  <c r="AG57" i="1"/>
  <c r="AH57" i="1"/>
  <c r="CV57" i="1" s="1"/>
  <c r="AI57" i="1"/>
  <c r="AJ57" i="1"/>
  <c r="CX57" i="1" s="1"/>
  <c r="CQ57" i="1"/>
  <c r="CR57" i="1"/>
  <c r="CS57" i="1"/>
  <c r="CT57" i="1"/>
  <c r="CU57" i="1"/>
  <c r="CW57" i="1"/>
  <c r="GL57" i="1"/>
  <c r="GO57" i="1"/>
  <c r="GP57" i="1"/>
  <c r="GV57" i="1"/>
  <c r="HC57" i="1"/>
  <c r="I58" i="1"/>
  <c r="AD163" i="7" s="1"/>
  <c r="AC58" i="1"/>
  <c r="AE58" i="1"/>
  <c r="AD58" i="1" s="1"/>
  <c r="AF58" i="1"/>
  <c r="AG58" i="1"/>
  <c r="AH58" i="1"/>
  <c r="CV58" i="1" s="1"/>
  <c r="AI58" i="1"/>
  <c r="CW58" i="1" s="1"/>
  <c r="V58" i="1" s="1"/>
  <c r="AJ58" i="1"/>
  <c r="CX58" i="1" s="1"/>
  <c r="CQ58" i="1"/>
  <c r="CR58" i="1"/>
  <c r="CS58" i="1"/>
  <c r="R58" i="1" s="1"/>
  <c r="CT58" i="1"/>
  <c r="CU58" i="1"/>
  <c r="T58" i="1" s="1"/>
  <c r="GL58" i="1"/>
  <c r="GO58" i="1"/>
  <c r="GP58" i="1"/>
  <c r="GV58" i="1"/>
  <c r="HC58" i="1"/>
  <c r="AC59" i="1"/>
  <c r="AE59" i="1"/>
  <c r="AD59" i="1" s="1"/>
  <c r="AB59" i="1" s="1"/>
  <c r="AF59" i="1"/>
  <c r="AG59" i="1"/>
  <c r="AH59" i="1"/>
  <c r="CV59" i="1" s="1"/>
  <c r="AI59" i="1"/>
  <c r="AJ59" i="1"/>
  <c r="CX59" i="1" s="1"/>
  <c r="CQ59" i="1"/>
  <c r="CR59" i="1"/>
  <c r="CS59" i="1"/>
  <c r="CT59" i="1"/>
  <c r="CU59" i="1"/>
  <c r="CW59" i="1"/>
  <c r="GL59" i="1"/>
  <c r="GO59" i="1"/>
  <c r="GP59" i="1"/>
  <c r="GV59" i="1"/>
  <c r="HC59" i="1"/>
  <c r="C60" i="1"/>
  <c r="D60" i="1"/>
  <c r="I60" i="1"/>
  <c r="K60" i="1"/>
  <c r="AC60" i="1"/>
  <c r="AE60" i="1"/>
  <c r="AD60" i="1" s="1"/>
  <c r="AF60" i="1"/>
  <c r="AG60" i="1"/>
  <c r="CU60" i="1" s="1"/>
  <c r="T60" i="1" s="1"/>
  <c r="AH60" i="1"/>
  <c r="AI60" i="1"/>
  <c r="AJ60" i="1"/>
  <c r="CX60" i="1" s="1"/>
  <c r="W60" i="1" s="1"/>
  <c r="CQ60" i="1"/>
  <c r="CR60" i="1"/>
  <c r="CS60" i="1"/>
  <c r="CT60" i="1"/>
  <c r="CV60" i="1"/>
  <c r="CW60" i="1"/>
  <c r="GL60" i="1"/>
  <c r="GO60" i="1"/>
  <c r="GP60" i="1"/>
  <c r="GV60" i="1"/>
  <c r="HC60" i="1" s="1"/>
  <c r="GX60" i="1" s="1"/>
  <c r="C61" i="1"/>
  <c r="D61" i="1"/>
  <c r="I61" i="1"/>
  <c r="K61" i="1"/>
  <c r="AC61" i="1"/>
  <c r="AE61" i="1"/>
  <c r="AD61" i="1" s="1"/>
  <c r="AF61" i="1"/>
  <c r="AG61" i="1"/>
  <c r="CU61" i="1" s="1"/>
  <c r="T61" i="1" s="1"/>
  <c r="AH61" i="1"/>
  <c r="AI61" i="1"/>
  <c r="AJ61" i="1"/>
  <c r="CX61" i="1" s="1"/>
  <c r="W61" i="1" s="1"/>
  <c r="CQ61" i="1"/>
  <c r="CR61" i="1"/>
  <c r="CS61" i="1"/>
  <c r="CT61" i="1"/>
  <c r="CV61" i="1"/>
  <c r="CW61" i="1"/>
  <c r="GL61" i="1"/>
  <c r="GO61" i="1"/>
  <c r="GP61" i="1"/>
  <c r="GV61" i="1"/>
  <c r="GX61" i="1"/>
  <c r="HC61" i="1"/>
  <c r="C62" i="1"/>
  <c r="D62" i="1"/>
  <c r="U62" i="1"/>
  <c r="G192" i="7" s="1"/>
  <c r="AC62" i="1"/>
  <c r="AE62" i="1"/>
  <c r="AD62" i="1" s="1"/>
  <c r="AF62" i="1"/>
  <c r="AG62" i="1"/>
  <c r="CU62" i="1" s="1"/>
  <c r="T62" i="1" s="1"/>
  <c r="AH62" i="1"/>
  <c r="AI62" i="1"/>
  <c r="AJ62" i="1"/>
  <c r="CX62" i="1" s="1"/>
  <c r="W62" i="1" s="1"/>
  <c r="CQ62" i="1"/>
  <c r="CR62" i="1"/>
  <c r="CS62" i="1"/>
  <c r="CT62" i="1"/>
  <c r="CV62" i="1"/>
  <c r="CW62" i="1"/>
  <c r="GL62" i="1"/>
  <c r="GO62" i="1"/>
  <c r="GP62" i="1"/>
  <c r="GV62" i="1"/>
  <c r="HC62" i="1" s="1"/>
  <c r="GX62" i="1" s="1"/>
  <c r="C63" i="1"/>
  <c r="D63" i="1"/>
  <c r="T63" i="1"/>
  <c r="U63" i="1"/>
  <c r="V63" i="1"/>
  <c r="AC63" i="1"/>
  <c r="AE63" i="1"/>
  <c r="AD63" i="1" s="1"/>
  <c r="AF63" i="1"/>
  <c r="AG63" i="1"/>
  <c r="AH63" i="1"/>
  <c r="AI63" i="1"/>
  <c r="AJ63" i="1"/>
  <c r="CX63" i="1" s="1"/>
  <c r="W63" i="1" s="1"/>
  <c r="CQ63" i="1"/>
  <c r="CR63" i="1"/>
  <c r="CS63" i="1"/>
  <c r="CT63" i="1"/>
  <c r="CU63" i="1"/>
  <c r="CV63" i="1"/>
  <c r="CW63" i="1"/>
  <c r="GL63" i="1"/>
  <c r="GO63" i="1"/>
  <c r="GP63" i="1"/>
  <c r="GV63" i="1"/>
  <c r="HC63" i="1"/>
  <c r="GX63" i="1" s="1"/>
  <c r="I64" i="1"/>
  <c r="U64" i="1"/>
  <c r="AC64" i="1"/>
  <c r="AE64" i="1"/>
  <c r="AD64" i="1" s="1"/>
  <c r="AB64" i="1" s="1"/>
  <c r="AF64" i="1"/>
  <c r="AG64" i="1"/>
  <c r="AH64" i="1"/>
  <c r="CV64" i="1" s="1"/>
  <c r="AI64" i="1"/>
  <c r="AJ64" i="1"/>
  <c r="CX64" i="1" s="1"/>
  <c r="W64" i="1" s="1"/>
  <c r="CQ64" i="1"/>
  <c r="P64" i="1" s="1"/>
  <c r="L204" i="7" s="1"/>
  <c r="AW204" i="7" s="1"/>
  <c r="CR64" i="1"/>
  <c r="Q64" i="1" s="1"/>
  <c r="CS64" i="1"/>
  <c r="R64" i="1" s="1"/>
  <c r="CT64" i="1"/>
  <c r="CU64" i="1"/>
  <c r="CW64" i="1"/>
  <c r="V64" i="1" s="1"/>
  <c r="GL64" i="1"/>
  <c r="GO64" i="1"/>
  <c r="GP64" i="1"/>
  <c r="GV64" i="1"/>
  <c r="HC64" i="1" s="1"/>
  <c r="I65" i="1"/>
  <c r="S65" i="1" s="1"/>
  <c r="CY65" i="1" s="1"/>
  <c r="X65" i="1" s="1"/>
  <c r="R65" i="1"/>
  <c r="T65" i="1"/>
  <c r="AC65" i="1"/>
  <c r="AD65" i="1"/>
  <c r="AB65" i="1" s="1"/>
  <c r="AE65" i="1"/>
  <c r="AF65" i="1"/>
  <c r="AG65" i="1"/>
  <c r="AH65" i="1"/>
  <c r="CV65" i="1" s="1"/>
  <c r="U65" i="1" s="1"/>
  <c r="AI65" i="1"/>
  <c r="AJ65" i="1"/>
  <c r="CX65" i="1" s="1"/>
  <c r="W65" i="1" s="1"/>
  <c r="CQ65" i="1"/>
  <c r="P65" i="1" s="1"/>
  <c r="CR65" i="1"/>
  <c r="Q65" i="1" s="1"/>
  <c r="CS65" i="1"/>
  <c r="CT65" i="1"/>
  <c r="CU65" i="1"/>
  <c r="CW65" i="1"/>
  <c r="V65" i="1" s="1"/>
  <c r="CZ65" i="1"/>
  <c r="Y65" i="1" s="1"/>
  <c r="GL65" i="1"/>
  <c r="GO65" i="1"/>
  <c r="GP65" i="1"/>
  <c r="GV65" i="1"/>
  <c r="HC65" i="1"/>
  <c r="GX65" i="1" s="1"/>
  <c r="C66" i="1"/>
  <c r="D66" i="1"/>
  <c r="U66" i="1"/>
  <c r="G210" i="7" s="1"/>
  <c r="AC66" i="1"/>
  <c r="AE66" i="1"/>
  <c r="AD66" i="1" s="1"/>
  <c r="AF66" i="1"/>
  <c r="AG66" i="1"/>
  <c r="CU66" i="1" s="1"/>
  <c r="T66" i="1" s="1"/>
  <c r="AH66" i="1"/>
  <c r="AI66" i="1"/>
  <c r="AJ66" i="1"/>
  <c r="CX66" i="1" s="1"/>
  <c r="W66" i="1" s="1"/>
  <c r="CQ66" i="1"/>
  <c r="CR66" i="1"/>
  <c r="CS66" i="1"/>
  <c r="CT66" i="1"/>
  <c r="CV66" i="1"/>
  <c r="CW66" i="1"/>
  <c r="GL66" i="1"/>
  <c r="GO66" i="1"/>
  <c r="GP66" i="1"/>
  <c r="GV66" i="1"/>
  <c r="HC66" i="1" s="1"/>
  <c r="GX66" i="1"/>
  <c r="C67" i="1"/>
  <c r="D67" i="1"/>
  <c r="U67" i="1"/>
  <c r="AC67" i="1"/>
  <c r="AE67" i="1"/>
  <c r="AD67" i="1" s="1"/>
  <c r="AF67" i="1"/>
  <c r="AG67" i="1"/>
  <c r="AH67" i="1"/>
  <c r="AI67" i="1"/>
  <c r="AJ67" i="1"/>
  <c r="CX67" i="1" s="1"/>
  <c r="W67" i="1" s="1"/>
  <c r="CQ67" i="1"/>
  <c r="CR67" i="1"/>
  <c r="CS67" i="1"/>
  <c r="CT67" i="1"/>
  <c r="CU67" i="1"/>
  <c r="T67" i="1" s="1"/>
  <c r="CV67" i="1"/>
  <c r="CW67" i="1"/>
  <c r="GL67" i="1"/>
  <c r="GO67" i="1"/>
  <c r="GP67" i="1"/>
  <c r="GV67" i="1"/>
  <c r="HC67" i="1" s="1"/>
  <c r="GX67" i="1" s="1"/>
  <c r="I68" i="1"/>
  <c r="Q68" i="1" s="1"/>
  <c r="AC68" i="1"/>
  <c r="AE68" i="1"/>
  <c r="AD68" i="1" s="1"/>
  <c r="AB68" i="1" s="1"/>
  <c r="AF68" i="1"/>
  <c r="AG68" i="1"/>
  <c r="AH68" i="1"/>
  <c r="CV68" i="1" s="1"/>
  <c r="AI68" i="1"/>
  <c r="AJ68" i="1"/>
  <c r="CX68" i="1" s="1"/>
  <c r="CQ68" i="1"/>
  <c r="CR68" i="1"/>
  <c r="CS68" i="1"/>
  <c r="R68" i="1" s="1"/>
  <c r="CT68" i="1"/>
  <c r="S68" i="1" s="1"/>
  <c r="CU68" i="1"/>
  <c r="CW68" i="1"/>
  <c r="GL68" i="1"/>
  <c r="GO68" i="1"/>
  <c r="GP68" i="1"/>
  <c r="GV68" i="1"/>
  <c r="HC68" i="1" s="1"/>
  <c r="I69" i="1"/>
  <c r="Q69" i="1" s="1"/>
  <c r="CP69" i="1" s="1"/>
  <c r="O69" i="1" s="1"/>
  <c r="P69" i="1"/>
  <c r="R69" i="1"/>
  <c r="S69" i="1"/>
  <c r="AB69" i="1"/>
  <c r="AC69" i="1"/>
  <c r="AD69" i="1"/>
  <c r="AE69" i="1"/>
  <c r="AF69" i="1"/>
  <c r="AG69" i="1"/>
  <c r="AH69" i="1"/>
  <c r="CV69" i="1" s="1"/>
  <c r="U69" i="1" s="1"/>
  <c r="AI69" i="1"/>
  <c r="AJ69" i="1"/>
  <c r="CQ69" i="1"/>
  <c r="CR69" i="1"/>
  <c r="CS69" i="1"/>
  <c r="CT69" i="1"/>
  <c r="CU69" i="1"/>
  <c r="T69" i="1" s="1"/>
  <c r="CW69" i="1"/>
  <c r="V69" i="1" s="1"/>
  <c r="CX69" i="1"/>
  <c r="W69" i="1" s="1"/>
  <c r="GL69" i="1"/>
  <c r="GO69" i="1"/>
  <c r="GP69" i="1"/>
  <c r="GV69" i="1"/>
  <c r="HC69" i="1" s="1"/>
  <c r="GX69" i="1" s="1"/>
  <c r="I70" i="1"/>
  <c r="AC70" i="1"/>
  <c r="AE70" i="1"/>
  <c r="AD70" i="1" s="1"/>
  <c r="AF70" i="1"/>
  <c r="AG70" i="1"/>
  <c r="AH70" i="1"/>
  <c r="CV70" i="1" s="1"/>
  <c r="AI70" i="1"/>
  <c r="AJ70" i="1"/>
  <c r="CQ70" i="1"/>
  <c r="CR70" i="1"/>
  <c r="CS70" i="1"/>
  <c r="R70" i="1" s="1"/>
  <c r="CT70" i="1"/>
  <c r="S70" i="1" s="1"/>
  <c r="CU70" i="1"/>
  <c r="T70" i="1" s="1"/>
  <c r="CW70" i="1"/>
  <c r="CX70" i="1"/>
  <c r="W70" i="1" s="1"/>
  <c r="GL70" i="1"/>
  <c r="GO70" i="1"/>
  <c r="GP70" i="1"/>
  <c r="GV70" i="1"/>
  <c r="HC70" i="1" s="1"/>
  <c r="I71" i="1"/>
  <c r="Q71" i="1" s="1"/>
  <c r="P71" i="1"/>
  <c r="R71" i="1"/>
  <c r="S71" i="1"/>
  <c r="AC71" i="1"/>
  <c r="AB71" i="1" s="1"/>
  <c r="AD71" i="1"/>
  <c r="AE71" i="1"/>
  <c r="AF71" i="1"/>
  <c r="AG71" i="1"/>
  <c r="AH71" i="1"/>
  <c r="CV71" i="1" s="1"/>
  <c r="U71" i="1" s="1"/>
  <c r="AI71" i="1"/>
  <c r="AJ71" i="1"/>
  <c r="CP71" i="1"/>
  <c r="O71" i="1" s="1"/>
  <c r="CQ71" i="1"/>
  <c r="CR71" i="1"/>
  <c r="CS71" i="1"/>
  <c r="CT71" i="1"/>
  <c r="CU71" i="1"/>
  <c r="T71" i="1" s="1"/>
  <c r="CW71" i="1"/>
  <c r="V71" i="1" s="1"/>
  <c r="CX71" i="1"/>
  <c r="W71" i="1" s="1"/>
  <c r="GL71" i="1"/>
  <c r="GO71" i="1"/>
  <c r="GP71" i="1"/>
  <c r="GV71" i="1"/>
  <c r="HC71" i="1" s="1"/>
  <c r="GX71" i="1" s="1"/>
  <c r="C72" i="1"/>
  <c r="D72" i="1"/>
  <c r="I72" i="1"/>
  <c r="K72" i="1"/>
  <c r="AC72" i="1"/>
  <c r="AE72" i="1"/>
  <c r="AD72" i="1" s="1"/>
  <c r="AF72" i="1"/>
  <c r="AG72" i="1"/>
  <c r="CU72" i="1" s="1"/>
  <c r="T72" i="1" s="1"/>
  <c r="AH72" i="1"/>
  <c r="AI72" i="1"/>
  <c r="AJ72" i="1"/>
  <c r="CQ72" i="1"/>
  <c r="CR72" i="1"/>
  <c r="CS72" i="1"/>
  <c r="CT72" i="1"/>
  <c r="CV72" i="1"/>
  <c r="CW72" i="1"/>
  <c r="CX72" i="1"/>
  <c r="W72" i="1" s="1"/>
  <c r="GL72" i="1"/>
  <c r="GO72" i="1"/>
  <c r="GP72" i="1"/>
  <c r="GV72" i="1"/>
  <c r="HC72" i="1"/>
  <c r="GX72" i="1" s="1"/>
  <c r="C73" i="1"/>
  <c r="D73" i="1"/>
  <c r="I73" i="1"/>
  <c r="K73" i="1"/>
  <c r="AC73" i="1"/>
  <c r="AE73" i="1"/>
  <c r="AD73" i="1" s="1"/>
  <c r="AF73" i="1"/>
  <c r="AG73" i="1"/>
  <c r="AH73" i="1"/>
  <c r="AI73" i="1"/>
  <c r="AJ73" i="1"/>
  <c r="CX73" i="1" s="1"/>
  <c r="CQ73" i="1"/>
  <c r="CR73" i="1"/>
  <c r="CS73" i="1"/>
  <c r="CT73" i="1"/>
  <c r="CU73" i="1"/>
  <c r="CV73" i="1"/>
  <c r="CW73" i="1"/>
  <c r="GL73" i="1"/>
  <c r="GO73" i="1"/>
  <c r="GP73" i="1"/>
  <c r="GV73" i="1"/>
  <c r="HC73" i="1"/>
  <c r="I74" i="1"/>
  <c r="S74" i="1" s="1"/>
  <c r="AC74" i="1"/>
  <c r="AE74" i="1"/>
  <c r="AD74" i="1" s="1"/>
  <c r="AB74" i="1" s="1"/>
  <c r="AF74" i="1"/>
  <c r="AG74" i="1"/>
  <c r="AH74" i="1"/>
  <c r="CV74" i="1" s="1"/>
  <c r="AI74" i="1"/>
  <c r="AJ74" i="1"/>
  <c r="CX74" i="1" s="1"/>
  <c r="CQ74" i="1"/>
  <c r="CR74" i="1"/>
  <c r="CS74" i="1"/>
  <c r="CT74" i="1"/>
  <c r="CU74" i="1"/>
  <c r="CW74" i="1"/>
  <c r="GL74" i="1"/>
  <c r="GO74" i="1"/>
  <c r="GP74" i="1"/>
  <c r="GV74" i="1"/>
  <c r="HC74" i="1" s="1"/>
  <c r="AC75" i="1"/>
  <c r="AD75" i="1"/>
  <c r="AB75" i="1" s="1"/>
  <c r="AE75" i="1"/>
  <c r="AF75" i="1"/>
  <c r="AG75" i="1"/>
  <c r="AH75" i="1"/>
  <c r="CV75" i="1" s="1"/>
  <c r="AI75" i="1"/>
  <c r="AJ75" i="1"/>
  <c r="CX75" i="1" s="1"/>
  <c r="CQ75" i="1"/>
  <c r="CR75" i="1"/>
  <c r="CS75" i="1"/>
  <c r="CT75" i="1"/>
  <c r="CU75" i="1"/>
  <c r="CW75" i="1"/>
  <c r="GL75" i="1"/>
  <c r="GO75" i="1"/>
  <c r="GP75" i="1"/>
  <c r="GV75" i="1"/>
  <c r="HC75" i="1"/>
  <c r="I76" i="1"/>
  <c r="AC76" i="1"/>
  <c r="AE76" i="1"/>
  <c r="AD76" i="1" s="1"/>
  <c r="AF76" i="1"/>
  <c r="AG76" i="1"/>
  <c r="AH76" i="1"/>
  <c r="CV76" i="1" s="1"/>
  <c r="AI76" i="1"/>
  <c r="AJ76" i="1"/>
  <c r="CX76" i="1" s="1"/>
  <c r="CQ76" i="1"/>
  <c r="CR76" i="1"/>
  <c r="Q76" i="1" s="1"/>
  <c r="CS76" i="1"/>
  <c r="CT76" i="1"/>
  <c r="CU76" i="1"/>
  <c r="CW76" i="1"/>
  <c r="V76" i="1" s="1"/>
  <c r="GL76" i="1"/>
  <c r="GO76" i="1"/>
  <c r="GP76" i="1"/>
  <c r="GV76" i="1"/>
  <c r="HC76" i="1" s="1"/>
  <c r="AC77" i="1"/>
  <c r="AE77" i="1"/>
  <c r="AD77" i="1" s="1"/>
  <c r="AB77" i="1" s="1"/>
  <c r="AF77" i="1"/>
  <c r="AG77" i="1"/>
  <c r="AH77" i="1"/>
  <c r="CV77" i="1" s="1"/>
  <c r="AI77" i="1"/>
  <c r="AJ77" i="1"/>
  <c r="CX77" i="1" s="1"/>
  <c r="CQ77" i="1"/>
  <c r="CR77" i="1"/>
  <c r="CS77" i="1"/>
  <c r="CT77" i="1"/>
  <c r="CU77" i="1"/>
  <c r="CW77" i="1"/>
  <c r="GL77" i="1"/>
  <c r="GO77" i="1"/>
  <c r="GP77" i="1"/>
  <c r="GV77" i="1"/>
  <c r="HC77" i="1"/>
  <c r="I78" i="1"/>
  <c r="AC78" i="1"/>
  <c r="AE78" i="1"/>
  <c r="AD78" i="1" s="1"/>
  <c r="AB78" i="1" s="1"/>
  <c r="AF78" i="1"/>
  <c r="AG78" i="1"/>
  <c r="AH78" i="1"/>
  <c r="CV78" i="1" s="1"/>
  <c r="U78" i="1" s="1"/>
  <c r="AI78" i="1"/>
  <c r="AJ78" i="1"/>
  <c r="CX78" i="1" s="1"/>
  <c r="CQ78" i="1"/>
  <c r="P78" i="1" s="1"/>
  <c r="L247" i="7" s="1"/>
  <c r="AW247" i="7" s="1"/>
  <c r="CR78" i="1"/>
  <c r="CS78" i="1"/>
  <c r="R78" i="1" s="1"/>
  <c r="CT78" i="1"/>
  <c r="CU78" i="1"/>
  <c r="CW78" i="1"/>
  <c r="V78" i="1" s="1"/>
  <c r="GL78" i="1"/>
  <c r="GO78" i="1"/>
  <c r="GP78" i="1"/>
  <c r="GV78" i="1"/>
  <c r="HC78" i="1" s="1"/>
  <c r="GX78" i="1" s="1"/>
  <c r="AC79" i="1"/>
  <c r="AD79" i="1"/>
  <c r="AB79" i="1" s="1"/>
  <c r="AE79" i="1"/>
  <c r="AF79" i="1"/>
  <c r="AG79" i="1"/>
  <c r="AH79" i="1"/>
  <c r="CV79" i="1" s="1"/>
  <c r="AI79" i="1"/>
  <c r="AJ79" i="1"/>
  <c r="CX79" i="1" s="1"/>
  <c r="CQ79" i="1"/>
  <c r="CR79" i="1"/>
  <c r="CS79" i="1"/>
  <c r="CT79" i="1"/>
  <c r="CU79" i="1"/>
  <c r="CW79" i="1"/>
  <c r="GL79" i="1"/>
  <c r="GO79" i="1"/>
  <c r="GP79" i="1"/>
  <c r="GV79" i="1"/>
  <c r="HC79" i="1"/>
  <c r="I80" i="1"/>
  <c r="AC80" i="1"/>
  <c r="AE80" i="1"/>
  <c r="AD80" i="1" s="1"/>
  <c r="AF80" i="1"/>
  <c r="AG80" i="1"/>
  <c r="AH80" i="1"/>
  <c r="CV80" i="1" s="1"/>
  <c r="AI80" i="1"/>
  <c r="AJ80" i="1"/>
  <c r="CX80" i="1" s="1"/>
  <c r="W80" i="1" s="1"/>
  <c r="CQ80" i="1"/>
  <c r="P80" i="1" s="1"/>
  <c r="L248" i="7" s="1"/>
  <c r="CR80" i="1"/>
  <c r="CS80" i="1"/>
  <c r="CT80" i="1"/>
  <c r="CU80" i="1"/>
  <c r="T80" i="1" s="1"/>
  <c r="CW80" i="1"/>
  <c r="V80" i="1" s="1"/>
  <c r="GL80" i="1"/>
  <c r="GO80" i="1"/>
  <c r="GP80" i="1"/>
  <c r="GV80" i="1"/>
  <c r="HC80" i="1" s="1"/>
  <c r="AC81" i="1"/>
  <c r="AE81" i="1"/>
  <c r="AD81" i="1" s="1"/>
  <c r="AB81" i="1" s="1"/>
  <c r="AF81" i="1"/>
  <c r="AG81" i="1"/>
  <c r="AH81" i="1"/>
  <c r="CV81" i="1" s="1"/>
  <c r="AI81" i="1"/>
  <c r="AJ81" i="1"/>
  <c r="CX81" i="1" s="1"/>
  <c r="CQ81" i="1"/>
  <c r="CR81" i="1"/>
  <c r="CS81" i="1"/>
  <c r="CT81" i="1"/>
  <c r="CU81" i="1"/>
  <c r="CW81" i="1"/>
  <c r="GL81" i="1"/>
  <c r="GO81" i="1"/>
  <c r="GP81" i="1"/>
  <c r="GV81" i="1"/>
  <c r="HC81" i="1"/>
  <c r="I82" i="1"/>
  <c r="AE249" i="7" s="1"/>
  <c r="AC82" i="1"/>
  <c r="AE82" i="1"/>
  <c r="AD82" i="1" s="1"/>
  <c r="AB82" i="1" s="1"/>
  <c r="AF82" i="1"/>
  <c r="AG82" i="1"/>
  <c r="AH82" i="1"/>
  <c r="CV82" i="1" s="1"/>
  <c r="AI82" i="1"/>
  <c r="AJ82" i="1"/>
  <c r="CX82" i="1" s="1"/>
  <c r="CQ82" i="1"/>
  <c r="CR82" i="1"/>
  <c r="CS82" i="1"/>
  <c r="CT82" i="1"/>
  <c r="CU82" i="1"/>
  <c r="CW82" i="1"/>
  <c r="GL82" i="1"/>
  <c r="GO82" i="1"/>
  <c r="GP82" i="1"/>
  <c r="GV82" i="1"/>
  <c r="HC82" i="1" s="1"/>
  <c r="GX82" i="1" s="1"/>
  <c r="AC83" i="1"/>
  <c r="AD83" i="1"/>
  <c r="AB83" i="1" s="1"/>
  <c r="AE83" i="1"/>
  <c r="AF83" i="1"/>
  <c r="AG83" i="1"/>
  <c r="AH83" i="1"/>
  <c r="CV83" i="1" s="1"/>
  <c r="AI83" i="1"/>
  <c r="AJ83" i="1"/>
  <c r="CX83" i="1" s="1"/>
  <c r="CQ83" i="1"/>
  <c r="CR83" i="1"/>
  <c r="CS83" i="1"/>
  <c r="CT83" i="1"/>
  <c r="CU83" i="1"/>
  <c r="CW83" i="1"/>
  <c r="GL83" i="1"/>
  <c r="GO83" i="1"/>
  <c r="GP83" i="1"/>
  <c r="GV83" i="1"/>
  <c r="HC83" i="1"/>
  <c r="C84" i="1"/>
  <c r="D84" i="1"/>
  <c r="I84" i="1"/>
  <c r="K84" i="1"/>
  <c r="AC84" i="1"/>
  <c r="AE84" i="1"/>
  <c r="AD84" i="1" s="1"/>
  <c r="AF84" i="1"/>
  <c r="AG84" i="1"/>
  <c r="CU84" i="1" s="1"/>
  <c r="AH84" i="1"/>
  <c r="AI84" i="1"/>
  <c r="AJ84" i="1"/>
  <c r="CX84" i="1" s="1"/>
  <c r="W84" i="1" s="1"/>
  <c r="CQ84" i="1"/>
  <c r="CR84" i="1"/>
  <c r="CS84" i="1"/>
  <c r="CT84" i="1"/>
  <c r="CV84" i="1"/>
  <c r="CW84" i="1"/>
  <c r="GL84" i="1"/>
  <c r="GO84" i="1"/>
  <c r="GP84" i="1"/>
  <c r="GV84" i="1"/>
  <c r="HC84" i="1" s="1"/>
  <c r="GX84" i="1" s="1"/>
  <c r="C85" i="1"/>
  <c r="D85" i="1"/>
  <c r="I85" i="1"/>
  <c r="I89" i="1" s="1"/>
  <c r="T89" i="1" s="1"/>
  <c r="K85" i="1"/>
  <c r="W85" i="1"/>
  <c r="AC85" i="1"/>
  <c r="AE85" i="1"/>
  <c r="AD85" i="1" s="1"/>
  <c r="AF85" i="1"/>
  <c r="AG85" i="1"/>
  <c r="AH85" i="1"/>
  <c r="AI85" i="1"/>
  <c r="AJ85" i="1"/>
  <c r="CX85" i="1" s="1"/>
  <c r="CQ85" i="1"/>
  <c r="CR85" i="1"/>
  <c r="CS85" i="1"/>
  <c r="CT85" i="1"/>
  <c r="CU85" i="1"/>
  <c r="T85" i="1" s="1"/>
  <c r="CV85" i="1"/>
  <c r="CW85" i="1"/>
  <c r="GL85" i="1"/>
  <c r="GO85" i="1"/>
  <c r="GP85" i="1"/>
  <c r="GV85" i="1"/>
  <c r="HC85" i="1"/>
  <c r="GX85" i="1" s="1"/>
  <c r="AC86" i="1"/>
  <c r="AE86" i="1"/>
  <c r="AD86" i="1" s="1"/>
  <c r="AB86" i="1" s="1"/>
  <c r="AF86" i="1"/>
  <c r="AG86" i="1"/>
  <c r="AH86" i="1"/>
  <c r="CV86" i="1" s="1"/>
  <c r="AI86" i="1"/>
  <c r="CW86" i="1" s="1"/>
  <c r="AJ86" i="1"/>
  <c r="CX86" i="1" s="1"/>
  <c r="CQ86" i="1"/>
  <c r="CR86" i="1"/>
  <c r="CS86" i="1"/>
  <c r="CT86" i="1"/>
  <c r="CU86" i="1"/>
  <c r="GL86" i="1"/>
  <c r="GO86" i="1"/>
  <c r="GP86" i="1"/>
  <c r="GV86" i="1"/>
  <c r="HC86" i="1" s="1"/>
  <c r="I87" i="1"/>
  <c r="R87" i="1"/>
  <c r="U87" i="1"/>
  <c r="V87" i="1"/>
  <c r="AB87" i="1"/>
  <c r="AC87" i="1"/>
  <c r="AD87" i="1"/>
  <c r="AE87" i="1"/>
  <c r="AF87" i="1"/>
  <c r="AG87" i="1"/>
  <c r="AH87" i="1"/>
  <c r="CV87" i="1" s="1"/>
  <c r="AI87" i="1"/>
  <c r="AJ87" i="1"/>
  <c r="CX87" i="1" s="1"/>
  <c r="W87" i="1" s="1"/>
  <c r="CQ87" i="1"/>
  <c r="P87" i="1" s="1"/>
  <c r="CP87" i="1" s="1"/>
  <c r="O87" i="1" s="1"/>
  <c r="CR87" i="1"/>
  <c r="Q87" i="1" s="1"/>
  <c r="CS87" i="1"/>
  <c r="CT87" i="1"/>
  <c r="S87" i="1" s="1"/>
  <c r="CY87" i="1" s="1"/>
  <c r="X87" i="1" s="1"/>
  <c r="CU87" i="1"/>
  <c r="T87" i="1" s="1"/>
  <c r="CW87" i="1"/>
  <c r="GL87" i="1"/>
  <c r="GO87" i="1"/>
  <c r="GP87" i="1"/>
  <c r="GV87" i="1"/>
  <c r="HC87" i="1"/>
  <c r="GX87" i="1" s="1"/>
  <c r="AC88" i="1"/>
  <c r="AE88" i="1"/>
  <c r="AD88" i="1" s="1"/>
  <c r="AB88" i="1" s="1"/>
  <c r="AF88" i="1"/>
  <c r="AG88" i="1"/>
  <c r="AH88" i="1"/>
  <c r="CV88" i="1" s="1"/>
  <c r="AI88" i="1"/>
  <c r="CW88" i="1" s="1"/>
  <c r="AJ88" i="1"/>
  <c r="CX88" i="1" s="1"/>
  <c r="CQ88" i="1"/>
  <c r="CR88" i="1"/>
  <c r="CS88" i="1"/>
  <c r="CT88" i="1"/>
  <c r="CU88" i="1"/>
  <c r="GL88" i="1"/>
  <c r="GO88" i="1"/>
  <c r="GP88" i="1"/>
  <c r="GV88" i="1"/>
  <c r="HC88" i="1"/>
  <c r="U89" i="1"/>
  <c r="AC89" i="1"/>
  <c r="AE89" i="1"/>
  <c r="AD89" i="1" s="1"/>
  <c r="AF89" i="1"/>
  <c r="AB89" i="1" s="1"/>
  <c r="AG89" i="1"/>
  <c r="AH89" i="1"/>
  <c r="CV89" i="1" s="1"/>
  <c r="AI89" i="1"/>
  <c r="AJ89" i="1"/>
  <c r="CX89" i="1" s="1"/>
  <c r="W89" i="1" s="1"/>
  <c r="CQ89" i="1"/>
  <c r="P89" i="1" s="1"/>
  <c r="CR89" i="1"/>
  <c r="CS89" i="1"/>
  <c r="R89" i="1" s="1"/>
  <c r="CT89" i="1"/>
  <c r="S89" i="1" s="1"/>
  <c r="CY89" i="1" s="1"/>
  <c r="X89" i="1" s="1"/>
  <c r="CU89" i="1"/>
  <c r="CW89" i="1"/>
  <c r="V89" i="1" s="1"/>
  <c r="GL89" i="1"/>
  <c r="GO89" i="1"/>
  <c r="GP89" i="1"/>
  <c r="GV89" i="1"/>
  <c r="HC89" i="1"/>
  <c r="GX89" i="1" s="1"/>
  <c r="C90" i="1"/>
  <c r="D90" i="1"/>
  <c r="I90" i="1"/>
  <c r="K90" i="1"/>
  <c r="T90" i="1"/>
  <c r="AC90" i="1"/>
  <c r="AE90" i="1"/>
  <c r="AD90" i="1" s="1"/>
  <c r="AF90" i="1"/>
  <c r="AG90" i="1"/>
  <c r="CU90" i="1" s="1"/>
  <c r="AH90" i="1"/>
  <c r="AI90" i="1"/>
  <c r="AJ90" i="1"/>
  <c r="CQ90" i="1"/>
  <c r="CR90" i="1"/>
  <c r="CS90" i="1"/>
  <c r="CT90" i="1"/>
  <c r="CV90" i="1"/>
  <c r="CW90" i="1"/>
  <c r="CX90" i="1"/>
  <c r="W90" i="1" s="1"/>
  <c r="GL90" i="1"/>
  <c r="GO90" i="1"/>
  <c r="GP90" i="1"/>
  <c r="GV90" i="1"/>
  <c r="HC90" i="1" s="1"/>
  <c r="GX90" i="1" s="1"/>
  <c r="C91" i="1"/>
  <c r="D91" i="1"/>
  <c r="I91" i="1"/>
  <c r="K91" i="1"/>
  <c r="T91" i="1"/>
  <c r="AC91" i="1"/>
  <c r="AE91" i="1"/>
  <c r="AD91" i="1" s="1"/>
  <c r="AF91" i="1"/>
  <c r="AG91" i="1"/>
  <c r="AH91" i="1"/>
  <c r="AI91" i="1"/>
  <c r="AJ91" i="1"/>
  <c r="CX91" i="1" s="1"/>
  <c r="W91" i="1" s="1"/>
  <c r="CQ91" i="1"/>
  <c r="CR91" i="1"/>
  <c r="CS91" i="1"/>
  <c r="CT91" i="1"/>
  <c r="CU91" i="1"/>
  <c r="CV91" i="1"/>
  <c r="CW91" i="1"/>
  <c r="GL91" i="1"/>
  <c r="GO91" i="1"/>
  <c r="GP91" i="1"/>
  <c r="GV91" i="1"/>
  <c r="GX91" i="1"/>
  <c r="HC91" i="1"/>
  <c r="AC92" i="1"/>
  <c r="AE92" i="1"/>
  <c r="AD92" i="1" s="1"/>
  <c r="AF92" i="1"/>
  <c r="AG92" i="1"/>
  <c r="AH92" i="1"/>
  <c r="CV92" i="1" s="1"/>
  <c r="AI92" i="1"/>
  <c r="AJ92" i="1"/>
  <c r="CX92" i="1" s="1"/>
  <c r="CQ92" i="1"/>
  <c r="CR92" i="1"/>
  <c r="CS92" i="1"/>
  <c r="CT92" i="1"/>
  <c r="CU92" i="1"/>
  <c r="CW92" i="1"/>
  <c r="GL92" i="1"/>
  <c r="GO92" i="1"/>
  <c r="GP92" i="1"/>
  <c r="GV92" i="1"/>
  <c r="HC92" i="1" s="1"/>
  <c r="I93" i="1"/>
  <c r="R93" i="1"/>
  <c r="T93" i="1"/>
  <c r="X93" i="1"/>
  <c r="AC93" i="1"/>
  <c r="AE93" i="1"/>
  <c r="AD93" i="1" s="1"/>
  <c r="AB93" i="1" s="1"/>
  <c r="AF93" i="1"/>
  <c r="AG93" i="1"/>
  <c r="AH93" i="1"/>
  <c r="CV93" i="1" s="1"/>
  <c r="U93" i="1" s="1"/>
  <c r="AI93" i="1"/>
  <c r="AJ93" i="1"/>
  <c r="CX93" i="1" s="1"/>
  <c r="W93" i="1" s="1"/>
  <c r="CQ93" i="1"/>
  <c r="P93" i="1" s="1"/>
  <c r="CP93" i="1" s="1"/>
  <c r="O93" i="1" s="1"/>
  <c r="GM93" i="1" s="1"/>
  <c r="GN93" i="1" s="1"/>
  <c r="CR93" i="1"/>
  <c r="Q93" i="1" s="1"/>
  <c r="CS93" i="1"/>
  <c r="CT93" i="1"/>
  <c r="S93" i="1" s="1"/>
  <c r="CU93" i="1"/>
  <c r="CW93" i="1"/>
  <c r="V93" i="1" s="1"/>
  <c r="CY93" i="1"/>
  <c r="CZ93" i="1"/>
  <c r="Y93" i="1" s="1"/>
  <c r="GL93" i="1"/>
  <c r="GO93" i="1"/>
  <c r="GP93" i="1"/>
  <c r="GV93" i="1"/>
  <c r="GX93" i="1"/>
  <c r="HC93" i="1"/>
  <c r="AC94" i="1"/>
  <c r="AE94" i="1"/>
  <c r="AD94" i="1" s="1"/>
  <c r="AB94" i="1" s="1"/>
  <c r="AF94" i="1"/>
  <c r="AG94" i="1"/>
  <c r="AH94" i="1"/>
  <c r="CV94" i="1" s="1"/>
  <c r="AI94" i="1"/>
  <c r="CW94" i="1" s="1"/>
  <c r="AJ94" i="1"/>
  <c r="CX94" i="1" s="1"/>
  <c r="CQ94" i="1"/>
  <c r="CR94" i="1"/>
  <c r="CS94" i="1"/>
  <c r="CT94" i="1"/>
  <c r="CU94" i="1"/>
  <c r="GL94" i="1"/>
  <c r="GO94" i="1"/>
  <c r="GP94" i="1"/>
  <c r="GV94" i="1"/>
  <c r="HC94" i="1"/>
  <c r="I95" i="1"/>
  <c r="R95" i="1"/>
  <c r="AC95" i="1"/>
  <c r="AD95" i="1"/>
  <c r="AB95" i="1" s="1"/>
  <c r="AE95" i="1"/>
  <c r="AF95" i="1"/>
  <c r="AG95" i="1"/>
  <c r="AH95" i="1"/>
  <c r="CV95" i="1" s="1"/>
  <c r="U95" i="1" s="1"/>
  <c r="AI95" i="1"/>
  <c r="AJ95" i="1"/>
  <c r="CX95" i="1" s="1"/>
  <c r="W95" i="1" s="1"/>
  <c r="CQ95" i="1"/>
  <c r="P95" i="1" s="1"/>
  <c r="CP95" i="1" s="1"/>
  <c r="O95" i="1" s="1"/>
  <c r="CR95" i="1"/>
  <c r="Q95" i="1" s="1"/>
  <c r="CS95" i="1"/>
  <c r="CT95" i="1"/>
  <c r="S95" i="1" s="1"/>
  <c r="CU95" i="1"/>
  <c r="T95" i="1" s="1"/>
  <c r="CW95" i="1"/>
  <c r="V95" i="1" s="1"/>
  <c r="CY95" i="1"/>
  <c r="X95" i="1" s="1"/>
  <c r="CZ95" i="1"/>
  <c r="Y95" i="1" s="1"/>
  <c r="GL95" i="1"/>
  <c r="GO95" i="1"/>
  <c r="GP95" i="1"/>
  <c r="GV95" i="1"/>
  <c r="GX95" i="1"/>
  <c r="HC95" i="1"/>
  <c r="C96" i="1"/>
  <c r="D96" i="1"/>
  <c r="I96" i="1"/>
  <c r="K96" i="1"/>
  <c r="AC96" i="1"/>
  <c r="AE96" i="1"/>
  <c r="AD96" i="1" s="1"/>
  <c r="AF96" i="1"/>
  <c r="AG96" i="1"/>
  <c r="CU96" i="1" s="1"/>
  <c r="T96" i="1" s="1"/>
  <c r="AH96" i="1"/>
  <c r="AI96" i="1"/>
  <c r="AJ96" i="1"/>
  <c r="CX96" i="1" s="1"/>
  <c r="W96" i="1" s="1"/>
  <c r="CQ96" i="1"/>
  <c r="CR96" i="1"/>
  <c r="CS96" i="1"/>
  <c r="CT96" i="1"/>
  <c r="CV96" i="1"/>
  <c r="CW96" i="1"/>
  <c r="GL96" i="1"/>
  <c r="GO96" i="1"/>
  <c r="GP96" i="1"/>
  <c r="GV96" i="1"/>
  <c r="HC96" i="1" s="1"/>
  <c r="GX96" i="1" s="1"/>
  <c r="C97" i="1"/>
  <c r="D97" i="1"/>
  <c r="I97" i="1"/>
  <c r="K97" i="1"/>
  <c r="AC97" i="1"/>
  <c r="AE97" i="1"/>
  <c r="AD97" i="1" s="1"/>
  <c r="AF97" i="1"/>
  <c r="AG97" i="1"/>
  <c r="CU97" i="1" s="1"/>
  <c r="T97" i="1" s="1"/>
  <c r="AH97" i="1"/>
  <c r="AI97" i="1"/>
  <c r="AJ97" i="1"/>
  <c r="CX97" i="1" s="1"/>
  <c r="W97" i="1" s="1"/>
  <c r="CQ97" i="1"/>
  <c r="CR97" i="1"/>
  <c r="CS97" i="1"/>
  <c r="CT97" i="1"/>
  <c r="CV97" i="1"/>
  <c r="CW97" i="1"/>
  <c r="GL97" i="1"/>
  <c r="GO97" i="1"/>
  <c r="GP97" i="1"/>
  <c r="GV97" i="1"/>
  <c r="HC97" i="1" s="1"/>
  <c r="GX97" i="1" s="1"/>
  <c r="I98" i="1"/>
  <c r="G309" i="7" s="1"/>
  <c r="AC98" i="1"/>
  <c r="AE98" i="1"/>
  <c r="AD98" i="1" s="1"/>
  <c r="AB98" i="1" s="1"/>
  <c r="AF98" i="1"/>
  <c r="AG98" i="1"/>
  <c r="CU98" i="1" s="1"/>
  <c r="AH98" i="1"/>
  <c r="AI98" i="1"/>
  <c r="CW98" i="1" s="1"/>
  <c r="AJ98" i="1"/>
  <c r="CX98" i="1" s="1"/>
  <c r="CQ98" i="1"/>
  <c r="CR98" i="1"/>
  <c r="CS98" i="1"/>
  <c r="CT98" i="1"/>
  <c r="CV98" i="1"/>
  <c r="GL98" i="1"/>
  <c r="GO98" i="1"/>
  <c r="GP98" i="1"/>
  <c r="GV98" i="1"/>
  <c r="HC98" i="1" s="1"/>
  <c r="I99" i="1"/>
  <c r="Q99" i="1"/>
  <c r="T99" i="1"/>
  <c r="W99" i="1"/>
  <c r="AC99" i="1"/>
  <c r="AD99" i="1"/>
  <c r="AB99" i="1" s="1"/>
  <c r="AE99" i="1"/>
  <c r="AF99" i="1"/>
  <c r="AG99" i="1"/>
  <c r="CU99" i="1" s="1"/>
  <c r="AH99" i="1"/>
  <c r="AI99" i="1"/>
  <c r="AJ99" i="1"/>
  <c r="CQ99" i="1"/>
  <c r="P99" i="1" s="1"/>
  <c r="CR99" i="1"/>
  <c r="CS99" i="1"/>
  <c r="R99" i="1" s="1"/>
  <c r="CT99" i="1"/>
  <c r="S99" i="1" s="1"/>
  <c r="CV99" i="1"/>
  <c r="U99" i="1" s="1"/>
  <c r="CW99" i="1"/>
  <c r="V99" i="1" s="1"/>
  <c r="CX99" i="1"/>
  <c r="GL99" i="1"/>
  <c r="GO99" i="1"/>
  <c r="GP99" i="1"/>
  <c r="GV99" i="1"/>
  <c r="HC99" i="1" s="1"/>
  <c r="GX99" i="1"/>
  <c r="C100" i="1"/>
  <c r="D100" i="1"/>
  <c r="I100" i="1"/>
  <c r="K100" i="1"/>
  <c r="AC100" i="1"/>
  <c r="AE100" i="1"/>
  <c r="AD100" i="1" s="1"/>
  <c r="AF100" i="1"/>
  <c r="AG100" i="1"/>
  <c r="AH100" i="1"/>
  <c r="AI100" i="1"/>
  <c r="AJ100" i="1"/>
  <c r="CQ100" i="1"/>
  <c r="CR100" i="1"/>
  <c r="CS100" i="1"/>
  <c r="CT100" i="1"/>
  <c r="CU100" i="1"/>
  <c r="T100" i="1" s="1"/>
  <c r="CV100" i="1"/>
  <c r="CW100" i="1"/>
  <c r="CX100" i="1"/>
  <c r="W100" i="1" s="1"/>
  <c r="GL100" i="1"/>
  <c r="GO100" i="1"/>
  <c r="GP100" i="1"/>
  <c r="GV100" i="1"/>
  <c r="HC100" i="1" s="1"/>
  <c r="GX100" i="1" s="1"/>
  <c r="C101" i="1"/>
  <c r="D101" i="1"/>
  <c r="I101" i="1"/>
  <c r="K101" i="1"/>
  <c r="T101" i="1"/>
  <c r="AC101" i="1"/>
  <c r="AE101" i="1"/>
  <c r="AD101" i="1" s="1"/>
  <c r="AF101" i="1"/>
  <c r="AG101" i="1"/>
  <c r="AH101" i="1"/>
  <c r="AI101" i="1"/>
  <c r="AJ101" i="1"/>
  <c r="CX101" i="1" s="1"/>
  <c r="W101" i="1" s="1"/>
  <c r="CQ101" i="1"/>
  <c r="CR101" i="1"/>
  <c r="CS101" i="1"/>
  <c r="CT101" i="1"/>
  <c r="CU101" i="1"/>
  <c r="CV101" i="1"/>
  <c r="CW101" i="1"/>
  <c r="GL101" i="1"/>
  <c r="GO101" i="1"/>
  <c r="GP101" i="1"/>
  <c r="GV101" i="1"/>
  <c r="HC101" i="1"/>
  <c r="GX101" i="1" s="1"/>
  <c r="I102" i="1"/>
  <c r="G329" i="7" s="1"/>
  <c r="T102" i="1"/>
  <c r="AC102" i="1"/>
  <c r="AE102" i="1"/>
  <c r="AD102" i="1" s="1"/>
  <c r="AB102" i="1" s="1"/>
  <c r="AF102" i="1"/>
  <c r="AG102" i="1"/>
  <c r="AH102" i="1"/>
  <c r="AI102" i="1"/>
  <c r="CW102" i="1" s="1"/>
  <c r="V102" i="1" s="1"/>
  <c r="AJ102" i="1"/>
  <c r="CX102" i="1" s="1"/>
  <c r="W102" i="1" s="1"/>
  <c r="CQ102" i="1"/>
  <c r="P102" i="1" s="1"/>
  <c r="L329" i="7" s="1"/>
  <c r="AW329" i="7" s="1"/>
  <c r="CR102" i="1"/>
  <c r="Q102" i="1" s="1"/>
  <c r="CS102" i="1"/>
  <c r="R102" i="1" s="1"/>
  <c r="CT102" i="1"/>
  <c r="S102" i="1" s="1"/>
  <c r="CU102" i="1"/>
  <c r="CV102" i="1"/>
  <c r="U102" i="1" s="1"/>
  <c r="GL102" i="1"/>
  <c r="GO102" i="1"/>
  <c r="GP102" i="1"/>
  <c r="GV102" i="1"/>
  <c r="HC102" i="1" s="1"/>
  <c r="GX102" i="1" s="1"/>
  <c r="I103" i="1"/>
  <c r="Q103" i="1" s="1"/>
  <c r="AC103" i="1"/>
  <c r="AD103" i="1"/>
  <c r="AB103" i="1" s="1"/>
  <c r="AE103" i="1"/>
  <c r="AF103" i="1"/>
  <c r="AG103" i="1"/>
  <c r="AH103" i="1"/>
  <c r="AI103" i="1"/>
  <c r="CW103" i="1" s="1"/>
  <c r="V103" i="1" s="1"/>
  <c r="AJ103" i="1"/>
  <c r="CX103" i="1" s="1"/>
  <c r="W103" i="1" s="1"/>
  <c r="CQ103" i="1"/>
  <c r="P103" i="1" s="1"/>
  <c r="CR103" i="1"/>
  <c r="CS103" i="1"/>
  <c r="R103" i="1" s="1"/>
  <c r="CT103" i="1"/>
  <c r="S103" i="1" s="1"/>
  <c r="CU103" i="1"/>
  <c r="CV103" i="1"/>
  <c r="U103" i="1" s="1"/>
  <c r="GL103" i="1"/>
  <c r="GO103" i="1"/>
  <c r="GP103" i="1"/>
  <c r="GV103" i="1"/>
  <c r="HC103" i="1"/>
  <c r="O104" i="1"/>
  <c r="P104" i="1"/>
  <c r="Q104" i="1"/>
  <c r="R104" i="1"/>
  <c r="S104" i="1"/>
  <c r="T104" i="1"/>
  <c r="U104" i="1"/>
  <c r="V104" i="1"/>
  <c r="W104" i="1"/>
  <c r="X104" i="1"/>
  <c r="Y104" i="1"/>
  <c r="AB104" i="1"/>
  <c r="AC104" i="1"/>
  <c r="AD104" i="1"/>
  <c r="AE104" i="1"/>
  <c r="AF104" i="1"/>
  <c r="AG104" i="1"/>
  <c r="AH104" i="1"/>
  <c r="AI104" i="1"/>
  <c r="AJ104" i="1"/>
  <c r="CP104" i="1"/>
  <c r="GL104" i="1"/>
  <c r="GO104" i="1"/>
  <c r="GP104" i="1"/>
  <c r="GV104" i="1"/>
  <c r="GX104" i="1"/>
  <c r="O105" i="1"/>
  <c r="P105" i="1"/>
  <c r="Q105" i="1"/>
  <c r="R105" i="1"/>
  <c r="S105" i="1"/>
  <c r="T105" i="1"/>
  <c r="U105" i="1"/>
  <c r="V105" i="1"/>
  <c r="W105" i="1"/>
  <c r="X105" i="1"/>
  <c r="Y105" i="1"/>
  <c r="AB105" i="1"/>
  <c r="CP105" i="1" s="1"/>
  <c r="AC105" i="1"/>
  <c r="AD105" i="1"/>
  <c r="AE105" i="1"/>
  <c r="AF105" i="1"/>
  <c r="AG105" i="1"/>
  <c r="AH105" i="1"/>
  <c r="AI105" i="1"/>
  <c r="AJ105" i="1"/>
  <c r="GL105" i="1"/>
  <c r="GO105" i="1"/>
  <c r="GP105" i="1"/>
  <c r="GV105" i="1"/>
  <c r="GX105" i="1"/>
  <c r="O106" i="1"/>
  <c r="P106" i="1"/>
  <c r="Q106" i="1"/>
  <c r="R106" i="1"/>
  <c r="S106" i="1"/>
  <c r="T106" i="1"/>
  <c r="U106" i="1"/>
  <c r="V106" i="1"/>
  <c r="W106" i="1"/>
  <c r="X106" i="1"/>
  <c r="Y106" i="1"/>
  <c r="AB106" i="1"/>
  <c r="CP106" i="1" s="1"/>
  <c r="AC106" i="1"/>
  <c r="AD106" i="1"/>
  <c r="AE106" i="1"/>
  <c r="AF106" i="1"/>
  <c r="AG106" i="1"/>
  <c r="AH106" i="1"/>
  <c r="AI106" i="1"/>
  <c r="AJ106" i="1"/>
  <c r="GL106" i="1"/>
  <c r="GO106" i="1"/>
  <c r="GP106" i="1"/>
  <c r="GV106" i="1"/>
  <c r="GX106" i="1"/>
  <c r="O107" i="1"/>
  <c r="P107" i="1"/>
  <c r="Q107" i="1"/>
  <c r="R107" i="1"/>
  <c r="S107" i="1"/>
  <c r="T107" i="1"/>
  <c r="U107" i="1"/>
  <c r="V107" i="1"/>
  <c r="W107" i="1"/>
  <c r="X107" i="1"/>
  <c r="Y107" i="1"/>
  <c r="AB107" i="1"/>
  <c r="AC107" i="1"/>
  <c r="AD107" i="1"/>
  <c r="AE107" i="1"/>
  <c r="AF107" i="1"/>
  <c r="AG107" i="1"/>
  <c r="AH107" i="1"/>
  <c r="AI107" i="1"/>
  <c r="AJ107" i="1"/>
  <c r="CP107" i="1"/>
  <c r="GL107" i="1"/>
  <c r="GO107" i="1"/>
  <c r="GP107" i="1"/>
  <c r="GV107" i="1"/>
  <c r="GX107" i="1"/>
  <c r="B109" i="1"/>
  <c r="B22" i="1" s="1"/>
  <c r="C109" i="1"/>
  <c r="C22" i="1" s="1"/>
  <c r="D109" i="1"/>
  <c r="D22" i="1" s="1"/>
  <c r="F109" i="1"/>
  <c r="F22" i="1" s="1"/>
  <c r="G109" i="1"/>
  <c r="G22" i="1" s="1"/>
  <c r="BX109" i="1"/>
  <c r="BX22" i="1" s="1"/>
  <c r="BY109" i="1"/>
  <c r="BY22" i="1" s="1"/>
  <c r="CK109" i="1"/>
  <c r="CK22" i="1" s="1"/>
  <c r="CL109" i="1"/>
  <c r="CL22" i="1" s="1"/>
  <c r="FP109" i="1"/>
  <c r="FP22" i="1" s="1"/>
  <c r="FQ109" i="1"/>
  <c r="FQ22" i="1" s="1"/>
  <c r="GC109" i="1"/>
  <c r="GC22" i="1" s="1"/>
  <c r="GD109" i="1"/>
  <c r="GD22" i="1" s="1"/>
  <c r="B146" i="1"/>
  <c r="B18" i="1" s="1"/>
  <c r="C146" i="1"/>
  <c r="C18" i="1" s="1"/>
  <c r="D146" i="1"/>
  <c r="D18" i="1" s="1"/>
  <c r="F146" i="1"/>
  <c r="F18" i="1" s="1"/>
  <c r="G146" i="1"/>
  <c r="G18" i="1" s="1"/>
  <c r="F12" i="6"/>
  <c r="G12" i="6"/>
  <c r="AD329" i="7" l="1"/>
  <c r="AE329" i="7"/>
  <c r="AN329" i="7"/>
  <c r="Q98" i="1"/>
  <c r="U98" i="1"/>
  <c r="T98" i="1"/>
  <c r="GX98" i="1"/>
  <c r="R98" i="1"/>
  <c r="AD309" i="7"/>
  <c r="AE309" i="7"/>
  <c r="W98" i="1"/>
  <c r="V98" i="1"/>
  <c r="AB92" i="1"/>
  <c r="AB80" i="1"/>
  <c r="S80" i="1"/>
  <c r="S78" i="1"/>
  <c r="CZ78" i="1" s="1"/>
  <c r="Y78" i="1" s="1"/>
  <c r="BA247" i="7" s="1"/>
  <c r="AB76" i="1"/>
  <c r="S76" i="1"/>
  <c r="V74" i="1"/>
  <c r="U74" i="1"/>
  <c r="AW248" i="7"/>
  <c r="AN248" i="7"/>
  <c r="U80" i="1"/>
  <c r="Q78" i="1"/>
  <c r="GX76" i="1"/>
  <c r="R74" i="1"/>
  <c r="CZ74" i="1" s="1"/>
  <c r="Y74" i="1" s="1"/>
  <c r="BA245" i="7" s="1"/>
  <c r="AE246" i="7"/>
  <c r="AE248" i="7"/>
  <c r="G249" i="7"/>
  <c r="W78" i="1"/>
  <c r="T78" i="1"/>
  <c r="G236" i="7"/>
  <c r="G246" i="7"/>
  <c r="G248" i="7"/>
  <c r="GX74" i="1"/>
  <c r="AD245" i="7"/>
  <c r="AD247" i="7"/>
  <c r="V82" i="1"/>
  <c r="P76" i="1"/>
  <c r="L246" i="7" s="1"/>
  <c r="AN246" i="7" s="1"/>
  <c r="U76" i="1"/>
  <c r="AE245" i="7"/>
  <c r="AE247" i="7"/>
  <c r="AD249" i="7"/>
  <c r="GX80" i="1"/>
  <c r="CZ76" i="1"/>
  <c r="Y76" i="1" s="1"/>
  <c r="BA246" i="7" s="1"/>
  <c r="W76" i="1"/>
  <c r="T76" i="1"/>
  <c r="Q74" i="1"/>
  <c r="R80" i="1"/>
  <c r="R76" i="1"/>
  <c r="CY76" i="1" s="1"/>
  <c r="X76" i="1" s="1"/>
  <c r="AZ246" i="7" s="1"/>
  <c r="P74" i="1"/>
  <c r="L245" i="7" s="1"/>
  <c r="AN245" i="7" s="1"/>
  <c r="G245" i="7"/>
  <c r="G247" i="7"/>
  <c r="R82" i="1"/>
  <c r="Q80" i="1"/>
  <c r="W74" i="1"/>
  <c r="T74" i="1"/>
  <c r="AD246" i="7"/>
  <c r="AD248" i="7"/>
  <c r="AB70" i="1"/>
  <c r="Q70" i="1"/>
  <c r="V68" i="1"/>
  <c r="U68" i="1"/>
  <c r="T68" i="1"/>
  <c r="P68" i="1"/>
  <c r="L223" i="7" s="1"/>
  <c r="GX68" i="1"/>
  <c r="G223" i="7"/>
  <c r="AW223" i="7"/>
  <c r="AN223" i="7"/>
  <c r="W68" i="1"/>
  <c r="AE223" i="7"/>
  <c r="G224" i="7"/>
  <c r="DH132" i="3"/>
  <c r="DI129" i="3"/>
  <c r="V70" i="1"/>
  <c r="U70" i="1"/>
  <c r="P70" i="1"/>
  <c r="L224" i="7" s="1"/>
  <c r="AW224" i="7" s="1"/>
  <c r="DI131" i="3"/>
  <c r="DF129" i="3"/>
  <c r="L211" i="7"/>
  <c r="L210" i="7" s="1"/>
  <c r="AD224" i="7"/>
  <c r="DF131" i="3"/>
  <c r="G214" i="7"/>
  <c r="AE224" i="7"/>
  <c r="G220" i="7"/>
  <c r="DI132" i="3"/>
  <c r="GX70" i="1"/>
  <c r="AD223" i="7"/>
  <c r="S64" i="1"/>
  <c r="CY64" i="1" s="1"/>
  <c r="X64" i="1" s="1"/>
  <c r="AZ204" i="7" s="1"/>
  <c r="CZ64" i="1"/>
  <c r="Y64" i="1" s="1"/>
  <c r="BA204" i="7" s="1"/>
  <c r="T64" i="1"/>
  <c r="DG115" i="3"/>
  <c r="L196" i="7" s="1"/>
  <c r="DH114" i="3"/>
  <c r="AD204" i="7"/>
  <c r="L193" i="7"/>
  <c r="L192" i="7" s="1"/>
  <c r="AE204" i="7"/>
  <c r="GX64" i="1"/>
  <c r="G204" i="7"/>
  <c r="AB58" i="1"/>
  <c r="W58" i="1"/>
  <c r="S58" i="1"/>
  <c r="CZ58" i="1" s="1"/>
  <c r="Y58" i="1" s="1"/>
  <c r="BA163" i="7" s="1"/>
  <c r="S56" i="1"/>
  <c r="S54" i="1"/>
  <c r="V54" i="1"/>
  <c r="R54" i="1"/>
  <c r="CY54" i="1" s="1"/>
  <c r="X54" i="1" s="1"/>
  <c r="AZ161" i="7" s="1"/>
  <c r="G162" i="7"/>
  <c r="P56" i="1"/>
  <c r="L162" i="7" s="1"/>
  <c r="GX54" i="1"/>
  <c r="AE161" i="7"/>
  <c r="AE163" i="7"/>
  <c r="AD161" i="7"/>
  <c r="GX58" i="1"/>
  <c r="R56" i="1"/>
  <c r="CZ56" i="1" s="1"/>
  <c r="Y56" i="1" s="1"/>
  <c r="BA162" i="7" s="1"/>
  <c r="Q54" i="1"/>
  <c r="G161" i="7"/>
  <c r="P54" i="1"/>
  <c r="L161" i="7" s="1"/>
  <c r="AW161" i="7" s="1"/>
  <c r="AD162" i="7"/>
  <c r="G163" i="7"/>
  <c r="Q58" i="1"/>
  <c r="GX56" i="1"/>
  <c r="W54" i="1"/>
  <c r="U54" i="1"/>
  <c r="AE162" i="7"/>
  <c r="P58" i="1"/>
  <c r="U58" i="1"/>
  <c r="CZ54" i="1"/>
  <c r="Y54" i="1" s="1"/>
  <c r="BA161" i="7" s="1"/>
  <c r="T54" i="1"/>
  <c r="P50" i="1"/>
  <c r="L141" i="7" s="1"/>
  <c r="AN141" i="7" s="1"/>
  <c r="G135" i="7"/>
  <c r="G141" i="7"/>
  <c r="W50" i="1"/>
  <c r="R50" i="1"/>
  <c r="G129" i="7"/>
  <c r="T50" i="1"/>
  <c r="G136" i="7"/>
  <c r="G138" i="7"/>
  <c r="L129" i="7"/>
  <c r="AD141" i="7"/>
  <c r="GX50" i="1"/>
  <c r="DI62" i="3"/>
  <c r="DH59" i="3"/>
  <c r="DF55" i="3"/>
  <c r="DI53" i="3"/>
  <c r="AE141" i="7"/>
  <c r="DF59" i="3"/>
  <c r="DI52" i="3"/>
  <c r="AB46" i="1"/>
  <c r="S44" i="1"/>
  <c r="R44" i="1"/>
  <c r="U46" i="1"/>
  <c r="T46" i="1"/>
  <c r="W44" i="1"/>
  <c r="T44" i="1"/>
  <c r="R46" i="1"/>
  <c r="AD115" i="7"/>
  <c r="G116" i="7"/>
  <c r="Q46" i="1"/>
  <c r="GX44" i="1"/>
  <c r="Q44" i="1"/>
  <c r="AE115" i="7"/>
  <c r="GX46" i="1"/>
  <c r="P46" i="1"/>
  <c r="U44" i="1"/>
  <c r="G115" i="7"/>
  <c r="V46" i="1"/>
  <c r="AW115" i="7"/>
  <c r="AD116" i="7"/>
  <c r="V40" i="1"/>
  <c r="S38" i="1"/>
  <c r="S36" i="1"/>
  <c r="AE94" i="7"/>
  <c r="AB34" i="1"/>
  <c r="P32" i="1"/>
  <c r="L93" i="7" s="1"/>
  <c r="AN93" i="7" s="1"/>
  <c r="V32" i="1"/>
  <c r="T32" i="1"/>
  <c r="AB32" i="1"/>
  <c r="AB30" i="1"/>
  <c r="P30" i="1"/>
  <c r="L92" i="7" s="1"/>
  <c r="AN92" i="7" s="1"/>
  <c r="P28" i="1"/>
  <c r="L91" i="7" s="1"/>
  <c r="AW91" i="7" s="1"/>
  <c r="AD91" i="7"/>
  <c r="V28" i="1"/>
  <c r="U28" i="1"/>
  <c r="W28" i="1"/>
  <c r="T28" i="1"/>
  <c r="S28" i="1"/>
  <c r="CY28" i="1" s="1"/>
  <c r="X28" i="1" s="1"/>
  <c r="AZ91" i="7" s="1"/>
  <c r="AB28" i="1"/>
  <c r="R28" i="1"/>
  <c r="AE92" i="7"/>
  <c r="S32" i="1"/>
  <c r="T30" i="1"/>
  <c r="AE91" i="7"/>
  <c r="G92" i="7"/>
  <c r="G94" i="7"/>
  <c r="G96" i="7"/>
  <c r="W30" i="1"/>
  <c r="GX32" i="1"/>
  <c r="R32" i="1"/>
  <c r="S30" i="1"/>
  <c r="AD93" i="7"/>
  <c r="AD95" i="7"/>
  <c r="AD97" i="7"/>
  <c r="GX30" i="1"/>
  <c r="R30" i="1"/>
  <c r="G91" i="7"/>
  <c r="AE93" i="7"/>
  <c r="AE95" i="7"/>
  <c r="AE97" i="7"/>
  <c r="U32" i="1"/>
  <c r="AN91" i="7"/>
  <c r="W34" i="1"/>
  <c r="Q32" i="1"/>
  <c r="CP32" i="1" s="1"/>
  <c r="O32" i="1" s="1"/>
  <c r="U30" i="1"/>
  <c r="Q28" i="1"/>
  <c r="G93" i="7"/>
  <c r="G95" i="7"/>
  <c r="G97" i="7"/>
  <c r="Q30" i="1"/>
  <c r="AD92" i="7"/>
  <c r="AD96" i="7"/>
  <c r="J115" i="7"/>
  <c r="J241" i="7"/>
  <c r="AW245" i="7"/>
  <c r="G279" i="7"/>
  <c r="J86" i="7"/>
  <c r="J93" i="7"/>
  <c r="J95" i="7"/>
  <c r="J133" i="7"/>
  <c r="AW141" i="7"/>
  <c r="J177" i="7"/>
  <c r="J245" i="7"/>
  <c r="J97" i="7"/>
  <c r="J141" i="7"/>
  <c r="AN161" i="7"/>
  <c r="AW96" i="7"/>
  <c r="G110" i="7"/>
  <c r="J152" i="7"/>
  <c r="J242" i="7"/>
  <c r="J87" i="7"/>
  <c r="J96" i="7"/>
  <c r="J158" i="7"/>
  <c r="G238" i="7"/>
  <c r="G300" i="7"/>
  <c r="G302" i="7"/>
  <c r="G79" i="7"/>
  <c r="G81" i="7"/>
  <c r="AW92" i="7"/>
  <c r="J137" i="7"/>
  <c r="G261" i="7"/>
  <c r="L367" i="7"/>
  <c r="J92" i="7"/>
  <c r="G127" i="7"/>
  <c r="J134" i="7"/>
  <c r="G197" i="7"/>
  <c r="J216" i="7"/>
  <c r="J247" i="7"/>
  <c r="J285" i="7"/>
  <c r="J91" i="7"/>
  <c r="J94" i="7"/>
  <c r="J138" i="7"/>
  <c r="J162" i="7"/>
  <c r="J204" i="7"/>
  <c r="J235" i="7"/>
  <c r="J284" i="7"/>
  <c r="G298" i="7"/>
  <c r="L373" i="7"/>
  <c r="G324" i="7"/>
  <c r="J65" i="7"/>
  <c r="J161" i="7"/>
  <c r="G176" i="7"/>
  <c r="J182" i="7"/>
  <c r="G215" i="7"/>
  <c r="J223" i="7"/>
  <c r="J281" i="7"/>
  <c r="G155" i="7"/>
  <c r="G180" i="7"/>
  <c r="J198" i="7"/>
  <c r="J220" i="7"/>
  <c r="L398" i="7"/>
  <c r="L395" i="7" s="1"/>
  <c r="AR228" i="7"/>
  <c r="AR208" i="7"/>
  <c r="AW93" i="7"/>
  <c r="AN204" i="7"/>
  <c r="AN94" i="7"/>
  <c r="AN247" i="7"/>
  <c r="AB101" i="1"/>
  <c r="AB60" i="1"/>
  <c r="AB43" i="1"/>
  <c r="AB85" i="1"/>
  <c r="AB63" i="1"/>
  <c r="CD109" i="1"/>
  <c r="CD22" i="1" s="1"/>
  <c r="AB97" i="1"/>
  <c r="AB67" i="1"/>
  <c r="AB27" i="1"/>
  <c r="AB26" i="1"/>
  <c r="FV109" i="1"/>
  <c r="FV22" i="1" s="1"/>
  <c r="AB48" i="1"/>
  <c r="AB42" i="1"/>
  <c r="AB62" i="1"/>
  <c r="AB73" i="1"/>
  <c r="FU109" i="1"/>
  <c r="FU22" i="1" s="1"/>
  <c r="AB72" i="1"/>
  <c r="FR109" i="1"/>
  <c r="FR22" i="1" s="1"/>
  <c r="BZ109" i="1"/>
  <c r="AQ109" i="1" s="1"/>
  <c r="AB53" i="1"/>
  <c r="CC109" i="1"/>
  <c r="AT109" i="1" s="1"/>
  <c r="AB49" i="1"/>
  <c r="AB91" i="1"/>
  <c r="AB61" i="1"/>
  <c r="AB96" i="1"/>
  <c r="CY102" i="1"/>
  <c r="X102" i="1" s="1"/>
  <c r="AZ329" i="7" s="1"/>
  <c r="CZ102" i="1"/>
  <c r="Y102" i="1" s="1"/>
  <c r="BA329" i="7" s="1"/>
  <c r="CY103" i="1"/>
  <c r="X103" i="1" s="1"/>
  <c r="CZ103" i="1"/>
  <c r="Y103" i="1" s="1"/>
  <c r="CP102" i="1"/>
  <c r="O102" i="1" s="1"/>
  <c r="GM95" i="1"/>
  <c r="GN95" i="1" s="1"/>
  <c r="CP99" i="1"/>
  <c r="O99" i="1" s="1"/>
  <c r="CP103" i="1"/>
  <c r="O103" i="1" s="1"/>
  <c r="AB100" i="1"/>
  <c r="CZ99" i="1"/>
  <c r="Y99" i="1" s="1"/>
  <c r="CZ89" i="1"/>
  <c r="Y89" i="1" s="1"/>
  <c r="T84" i="1"/>
  <c r="AP109" i="1"/>
  <c r="AO109" i="1"/>
  <c r="P98" i="1"/>
  <c r="L309" i="7" s="1"/>
  <c r="AB90" i="1"/>
  <c r="EH109" i="1"/>
  <c r="GX103" i="1"/>
  <c r="T103" i="1"/>
  <c r="AB84" i="1"/>
  <c r="P82" i="1"/>
  <c r="L249" i="7" s="1"/>
  <c r="AW249" i="7" s="1"/>
  <c r="EG109" i="1"/>
  <c r="BC109" i="1"/>
  <c r="CY99" i="1"/>
  <c r="X99" i="1" s="1"/>
  <c r="CZ87" i="1"/>
  <c r="Y87" i="1" s="1"/>
  <c r="GM87" i="1" s="1"/>
  <c r="GN87" i="1" s="1"/>
  <c r="S82" i="1"/>
  <c r="U82" i="1"/>
  <c r="BB109" i="1"/>
  <c r="CX217" i="3"/>
  <c r="CX220" i="3"/>
  <c r="CX216" i="3"/>
  <c r="CU215" i="3"/>
  <c r="CX219" i="3"/>
  <c r="CX218" i="3"/>
  <c r="CW218" i="3"/>
  <c r="CX215" i="3"/>
  <c r="CW194" i="3"/>
  <c r="CX194" i="3"/>
  <c r="G299" i="7" s="1"/>
  <c r="CX192" i="3"/>
  <c r="CU191" i="3"/>
  <c r="CW195" i="3"/>
  <c r="EU109" i="1"/>
  <c r="ET109" i="1"/>
  <c r="S98" i="1"/>
  <c r="CX167" i="3"/>
  <c r="G257" i="7" s="1"/>
  <c r="CU167" i="3"/>
  <c r="CX170" i="3"/>
  <c r="G263" i="7" s="1"/>
  <c r="I88" i="1"/>
  <c r="Q88" i="1" s="1"/>
  <c r="I86" i="1"/>
  <c r="V86" i="1" s="1"/>
  <c r="T82" i="1"/>
  <c r="CX155" i="3"/>
  <c r="CW158" i="3"/>
  <c r="CX161" i="3"/>
  <c r="CU155" i="3"/>
  <c r="CX165" i="3"/>
  <c r="CX166" i="3"/>
  <c r="CX158" i="3"/>
  <c r="CX159" i="3"/>
  <c r="I75" i="1"/>
  <c r="U75" i="1" s="1"/>
  <c r="I77" i="1"/>
  <c r="U77" i="1" s="1"/>
  <c r="I79" i="1"/>
  <c r="V79" i="1" s="1"/>
  <c r="T73" i="1"/>
  <c r="I83" i="1"/>
  <c r="V83" i="1" s="1"/>
  <c r="GX73" i="1"/>
  <c r="I81" i="1"/>
  <c r="R81" i="1" s="1"/>
  <c r="CZ69" i="1"/>
  <c r="Y69" i="1" s="1"/>
  <c r="CY69" i="1"/>
  <c r="X69" i="1" s="1"/>
  <c r="GM69" i="1" s="1"/>
  <c r="GN69" i="1" s="1"/>
  <c r="CY44" i="1"/>
  <c r="X44" i="1" s="1"/>
  <c r="AZ115" i="7" s="1"/>
  <c r="CZ44" i="1"/>
  <c r="Y44" i="1" s="1"/>
  <c r="BA115" i="7" s="1"/>
  <c r="Q82" i="1"/>
  <c r="V77" i="1"/>
  <c r="CZ70" i="1"/>
  <c r="Y70" i="1" s="1"/>
  <c r="BA224" i="7" s="1"/>
  <c r="CY70" i="1"/>
  <c r="X70" i="1" s="1"/>
  <c r="AZ224" i="7" s="1"/>
  <c r="CZ51" i="1"/>
  <c r="Y51" i="1" s="1"/>
  <c r="CY51" i="1"/>
  <c r="X51" i="1" s="1"/>
  <c r="CZ50" i="1"/>
  <c r="Y50" i="1" s="1"/>
  <c r="BA141" i="7" s="1"/>
  <c r="CY50" i="1"/>
  <c r="X50" i="1" s="1"/>
  <c r="AZ141" i="7" s="1"/>
  <c r="CY34" i="1"/>
  <c r="X34" i="1" s="1"/>
  <c r="AZ94" i="7" s="1"/>
  <c r="CZ34" i="1"/>
  <c r="Y34" i="1" s="1"/>
  <c r="BA94" i="7" s="1"/>
  <c r="CW203" i="3"/>
  <c r="CX203" i="3"/>
  <c r="CW202" i="3"/>
  <c r="CX206" i="3"/>
  <c r="CX202" i="3"/>
  <c r="CU200" i="3"/>
  <c r="CX205" i="3"/>
  <c r="CX201" i="3"/>
  <c r="W82" i="1"/>
  <c r="CP78" i="1"/>
  <c r="O78" i="1" s="1"/>
  <c r="P75" i="1"/>
  <c r="CZ68" i="1"/>
  <c r="Y68" i="1" s="1"/>
  <c r="BA223" i="7" s="1"/>
  <c r="CY68" i="1"/>
  <c r="X68" i="1" s="1"/>
  <c r="CP65" i="1"/>
  <c r="O65" i="1" s="1"/>
  <c r="GM65" i="1" s="1"/>
  <c r="GN65" i="1" s="1"/>
  <c r="AB52" i="1"/>
  <c r="S41" i="1"/>
  <c r="U41" i="1"/>
  <c r="S86" i="1"/>
  <c r="W75" i="1"/>
  <c r="V59" i="1"/>
  <c r="W57" i="1"/>
  <c r="CX90" i="3"/>
  <c r="CX94" i="3"/>
  <c r="CU86" i="3"/>
  <c r="CW88" i="3"/>
  <c r="CV86" i="3"/>
  <c r="U53" i="1" s="1"/>
  <c r="CX88" i="3"/>
  <c r="CX86" i="3"/>
  <c r="CX91" i="3"/>
  <c r="I55" i="1"/>
  <c r="V55" i="1" s="1"/>
  <c r="I57" i="1"/>
  <c r="I59" i="1"/>
  <c r="W59" i="1" s="1"/>
  <c r="CY47" i="1"/>
  <c r="X47" i="1" s="1"/>
  <c r="GM47" i="1" s="1"/>
  <c r="GN47" i="1" s="1"/>
  <c r="CZ47" i="1"/>
  <c r="Y47" i="1" s="1"/>
  <c r="AB40" i="1"/>
  <c r="CU173" i="3"/>
  <c r="CX173" i="3"/>
  <c r="CV173" i="3"/>
  <c r="U85" i="1" s="1"/>
  <c r="CX175" i="3"/>
  <c r="Q77" i="1"/>
  <c r="CP64" i="1"/>
  <c r="O64" i="1" s="1"/>
  <c r="GM64" i="1" s="1"/>
  <c r="GN64" i="1" s="1"/>
  <c r="CP54" i="1"/>
  <c r="O54" i="1" s="1"/>
  <c r="CY46" i="1"/>
  <c r="X46" i="1" s="1"/>
  <c r="CZ46" i="1"/>
  <c r="Y46" i="1" s="1"/>
  <c r="BA116" i="7" s="1"/>
  <c r="V41" i="1"/>
  <c r="CV215" i="3"/>
  <c r="U101" i="1" s="1"/>
  <c r="Q79" i="1"/>
  <c r="P77" i="1"/>
  <c r="V75" i="1"/>
  <c r="V57" i="1"/>
  <c r="CU179" i="3"/>
  <c r="CW181" i="3"/>
  <c r="V90" i="1" s="1"/>
  <c r="G277" i="7" s="1"/>
  <c r="CV179" i="3"/>
  <c r="U90" i="1" s="1"/>
  <c r="G274" i="7" s="1"/>
  <c r="CX181" i="3"/>
  <c r="G278" i="7" s="1"/>
  <c r="CX179" i="3"/>
  <c r="G275" i="7" s="1"/>
  <c r="CX184" i="3"/>
  <c r="CP80" i="1"/>
  <c r="O80" i="1" s="1"/>
  <c r="P79" i="1"/>
  <c r="W77" i="1"/>
  <c r="W73" i="1"/>
  <c r="AB66" i="1"/>
  <c r="CP44" i="1"/>
  <c r="O44" i="1" s="1"/>
  <c r="CX210" i="3"/>
  <c r="CU209" i="3"/>
  <c r="CW212" i="3"/>
  <c r="CX211" i="3"/>
  <c r="G321" i="7" s="1"/>
  <c r="CW211" i="3"/>
  <c r="I94" i="1"/>
  <c r="I92" i="1"/>
  <c r="Q89" i="1"/>
  <c r="CP89" i="1" s="1"/>
  <c r="O89" i="1" s="1"/>
  <c r="GM89" i="1" s="1"/>
  <c r="GN89" i="1" s="1"/>
  <c r="Q81" i="1"/>
  <c r="W79" i="1"/>
  <c r="CP76" i="1"/>
  <c r="O76" i="1" s="1"/>
  <c r="CZ71" i="1"/>
  <c r="Y71" i="1" s="1"/>
  <c r="CY71" i="1"/>
  <c r="X71" i="1" s="1"/>
  <c r="GM71" i="1" s="1"/>
  <c r="GN71" i="1" s="1"/>
  <c r="Q59" i="1"/>
  <c r="CY45" i="1"/>
  <c r="X45" i="1" s="1"/>
  <c r="GM45" i="1" s="1"/>
  <c r="GN45" i="1" s="1"/>
  <c r="CZ45" i="1"/>
  <c r="Y45" i="1" s="1"/>
  <c r="CY31" i="1"/>
  <c r="X31" i="1" s="1"/>
  <c r="CZ31" i="1"/>
  <c r="Y31" i="1" s="1"/>
  <c r="P41" i="1"/>
  <c r="GX38" i="1"/>
  <c r="Q38" i="1"/>
  <c r="AB38" i="1"/>
  <c r="CP28" i="1"/>
  <c r="O28" i="1" s="1"/>
  <c r="CU104" i="3"/>
  <c r="CV104" i="3"/>
  <c r="U61" i="1" s="1"/>
  <c r="CX108" i="3"/>
  <c r="CX107" i="3"/>
  <c r="CX110" i="3"/>
  <c r="CX112" i="3"/>
  <c r="CX109" i="3"/>
  <c r="CX106" i="3"/>
  <c r="Q51" i="1"/>
  <c r="CP51" i="1" s="1"/>
  <c r="O51" i="1" s="1"/>
  <c r="GM51" i="1" s="1"/>
  <c r="GN51" i="1" s="1"/>
  <c r="Q50" i="1"/>
  <c r="CP50" i="1" s="1"/>
  <c r="O50" i="1" s="1"/>
  <c r="AB45" i="1"/>
  <c r="W41" i="1"/>
  <c r="P40" i="1"/>
  <c r="L97" i="7" s="1"/>
  <c r="AW97" i="7" s="1"/>
  <c r="AB37" i="1"/>
  <c r="U36" i="1"/>
  <c r="T36" i="1"/>
  <c r="CY35" i="1"/>
  <c r="X35" i="1" s="1"/>
  <c r="GM35" i="1" s="1"/>
  <c r="GN35" i="1" s="1"/>
  <c r="CZ35" i="1"/>
  <c r="Y35" i="1" s="1"/>
  <c r="CZ28" i="1"/>
  <c r="Y28" i="1" s="1"/>
  <c r="BA91" i="7" s="1"/>
  <c r="CW217" i="3"/>
  <c r="V101" i="1" s="1"/>
  <c r="CU143" i="3"/>
  <c r="CX145" i="3"/>
  <c r="G235" i="7" s="1"/>
  <c r="CX153" i="3"/>
  <c r="CX149" i="3"/>
  <c r="G242" i="7" s="1"/>
  <c r="CX154" i="3"/>
  <c r="CW146" i="3"/>
  <c r="CU77" i="3"/>
  <c r="CX78" i="3"/>
  <c r="CX80" i="3"/>
  <c r="G154" i="7" s="1"/>
  <c r="CX83" i="3"/>
  <c r="G158" i="7" s="1"/>
  <c r="CX82" i="3"/>
  <c r="CX79" i="3"/>
  <c r="G152" i="7" s="1"/>
  <c r="AB44" i="1"/>
  <c r="T41" i="1"/>
  <c r="S40" i="1"/>
  <c r="U40" i="1"/>
  <c r="W38" i="1"/>
  <c r="CP37" i="1"/>
  <c r="O37" i="1" s="1"/>
  <c r="CP33" i="1"/>
  <c r="O33" i="1" s="1"/>
  <c r="CY29" i="1"/>
  <c r="X29" i="1" s="1"/>
  <c r="GM29" i="1" s="1"/>
  <c r="GN29" i="1" s="1"/>
  <c r="CZ29" i="1"/>
  <c r="Y29" i="1" s="1"/>
  <c r="CX189" i="3"/>
  <c r="CU185" i="3"/>
  <c r="CW187" i="3"/>
  <c r="V91" i="1" s="1"/>
  <c r="CV185" i="3"/>
  <c r="U91" i="1" s="1"/>
  <c r="CX187" i="3"/>
  <c r="CX190" i="3"/>
  <c r="CX186" i="3"/>
  <c r="AB39" i="1"/>
  <c r="U38" i="1"/>
  <c r="T38" i="1"/>
  <c r="CY37" i="1"/>
  <c r="X37" i="1" s="1"/>
  <c r="CZ37" i="1"/>
  <c r="Y37" i="1" s="1"/>
  <c r="R36" i="1"/>
  <c r="CY36" i="1" s="1"/>
  <c r="X36" i="1" s="1"/>
  <c r="AZ95" i="7" s="1"/>
  <c r="W35" i="1"/>
  <c r="CP34" i="1"/>
  <c r="O34" i="1" s="1"/>
  <c r="CX98" i="3"/>
  <c r="G177" i="7" s="1"/>
  <c r="CX101" i="3"/>
  <c r="G183" i="7" s="1"/>
  <c r="CX97" i="3"/>
  <c r="G175" i="7" s="1"/>
  <c r="CX103" i="3"/>
  <c r="G185" i="7" s="1"/>
  <c r="CU95" i="3"/>
  <c r="CX96" i="3"/>
  <c r="CX102" i="3"/>
  <c r="G184" i="7" s="1"/>
  <c r="R41" i="1"/>
  <c r="AB36" i="1"/>
  <c r="CY33" i="1"/>
  <c r="X33" i="1" s="1"/>
  <c r="CZ33" i="1"/>
  <c r="Y33" i="1" s="1"/>
  <c r="CY32" i="1"/>
  <c r="X32" i="1" s="1"/>
  <c r="AZ93" i="7" s="1"/>
  <c r="CZ32" i="1"/>
  <c r="Y32" i="1" s="1"/>
  <c r="BA93" i="7" s="1"/>
  <c r="CV200" i="3"/>
  <c r="U97" i="1" s="1"/>
  <c r="CX200" i="3"/>
  <c r="GX41" i="1"/>
  <c r="Q41" i="1"/>
  <c r="AB41" i="1"/>
  <c r="T40" i="1"/>
  <c r="CY39" i="1"/>
  <c r="X39" i="1" s="1"/>
  <c r="GM39" i="1" s="1"/>
  <c r="GN39" i="1" s="1"/>
  <c r="CZ39" i="1"/>
  <c r="Y39" i="1" s="1"/>
  <c r="R38" i="1"/>
  <c r="CZ38" i="1" s="1"/>
  <c r="Y38" i="1" s="1"/>
  <c r="BA96" i="7" s="1"/>
  <c r="W37" i="1"/>
  <c r="P36" i="1"/>
  <c r="CP31" i="1"/>
  <c r="O31" i="1" s="1"/>
  <c r="GM31" i="1" s="1"/>
  <c r="GN31" i="1" s="1"/>
  <c r="CX214" i="3"/>
  <c r="CX199" i="3"/>
  <c r="CX198" i="3"/>
  <c r="G306" i="7" s="1"/>
  <c r="CX197" i="3"/>
  <c r="G305" i="7" s="1"/>
  <c r="T27" i="1"/>
  <c r="GX26" i="1"/>
  <c r="CV3" i="3"/>
  <c r="U25" i="1" s="1"/>
  <c r="CU3" i="3"/>
  <c r="CX3" i="3"/>
  <c r="AB24" i="1"/>
  <c r="T26" i="1"/>
  <c r="AB25" i="1"/>
  <c r="CX182" i="3"/>
  <c r="G281" i="7" s="1"/>
  <c r="CX45" i="3"/>
  <c r="CW44" i="3"/>
  <c r="V43" i="1" s="1"/>
  <c r="CW45" i="3"/>
  <c r="CX46" i="3"/>
  <c r="CX48" i="3"/>
  <c r="CX42" i="3"/>
  <c r="CU42" i="3"/>
  <c r="CV209" i="3"/>
  <c r="U100" i="1" s="1"/>
  <c r="G317" i="7" s="1"/>
  <c r="CX208" i="3"/>
  <c r="CX207" i="3"/>
  <c r="CW205" i="3"/>
  <c r="CX204" i="3"/>
  <c r="CW204" i="3"/>
  <c r="CV191" i="3"/>
  <c r="U96" i="1" s="1"/>
  <c r="G293" i="7" s="1"/>
  <c r="CX191" i="3"/>
  <c r="G294" i="7" s="1"/>
  <c r="CX193" i="3"/>
  <c r="G297" i="7" s="1"/>
  <c r="CW193" i="3"/>
  <c r="CX176" i="3"/>
  <c r="CX174" i="3"/>
  <c r="CX172" i="3"/>
  <c r="CX162" i="3"/>
  <c r="CX177" i="3"/>
  <c r="CU35" i="3"/>
  <c r="CX37" i="3"/>
  <c r="G108" i="7" s="1"/>
  <c r="CX40" i="3"/>
  <c r="CV35" i="3"/>
  <c r="U42" i="1" s="1"/>
  <c r="G104" i="7" s="1"/>
  <c r="CX36" i="3"/>
  <c r="CU20" i="3"/>
  <c r="CX26" i="3"/>
  <c r="CX34" i="3"/>
  <c r="CX22" i="3"/>
  <c r="CX30" i="3"/>
  <c r="CX32" i="3"/>
  <c r="CX21" i="3"/>
  <c r="CX28" i="3"/>
  <c r="CV20" i="3"/>
  <c r="U27" i="1" s="1"/>
  <c r="CU5" i="3"/>
  <c r="CX11" i="3"/>
  <c r="G86" i="7" s="1"/>
  <c r="CX19" i="3"/>
  <c r="CX6" i="3"/>
  <c r="CX13" i="3"/>
  <c r="CX7" i="3"/>
  <c r="G78" i="7" s="1"/>
  <c r="CX15" i="3"/>
  <c r="CX17" i="3"/>
  <c r="CX9" i="3"/>
  <c r="G82" i="7" s="1"/>
  <c r="CX213" i="3"/>
  <c r="G326" i="7" s="1"/>
  <c r="CX212" i="3"/>
  <c r="G323" i="7" s="1"/>
  <c r="CW196" i="3"/>
  <c r="CX163" i="3"/>
  <c r="CX144" i="3"/>
  <c r="DI130" i="3"/>
  <c r="DF130" i="3"/>
  <c r="DG130" i="3"/>
  <c r="DH130" i="3"/>
  <c r="L217" i="7" s="1"/>
  <c r="DF67" i="3"/>
  <c r="DJ67" i="3" s="1"/>
  <c r="DG67" i="3"/>
  <c r="DH67" i="3"/>
  <c r="DI67" i="3"/>
  <c r="CW99" i="3"/>
  <c r="CX195" i="3"/>
  <c r="G301" i="7" s="1"/>
  <c r="CX188" i="3"/>
  <c r="CW175" i="3"/>
  <c r="V85" i="1" s="1"/>
  <c r="CX169" i="3"/>
  <c r="G260" i="7" s="1"/>
  <c r="CW169" i="3"/>
  <c r="V84" i="1" s="1"/>
  <c r="G259" i="7" s="1"/>
  <c r="CX160" i="3"/>
  <c r="CW145" i="3"/>
  <c r="V72" i="1" s="1"/>
  <c r="G234" i="7" s="1"/>
  <c r="DI136" i="3"/>
  <c r="DJ136" i="3" s="1"/>
  <c r="DF136" i="3"/>
  <c r="DG136" i="3"/>
  <c r="DH136" i="3"/>
  <c r="CU1" i="3"/>
  <c r="CX2" i="3"/>
  <c r="G65" i="7" s="1"/>
  <c r="CW2" i="3"/>
  <c r="V24" i="1" s="1"/>
  <c r="G64" i="7" s="1"/>
  <c r="CX209" i="3"/>
  <c r="G318" i="7" s="1"/>
  <c r="CX168" i="3"/>
  <c r="CX196" i="3"/>
  <c r="G303" i="7" s="1"/>
  <c r="CX157" i="3"/>
  <c r="CW157" i="3"/>
  <c r="V73" i="1" s="1"/>
  <c r="CX146" i="3"/>
  <c r="G237" i="7" s="1"/>
  <c r="DF135" i="3"/>
  <c r="DI135" i="3"/>
  <c r="DG135" i="3"/>
  <c r="DH135" i="3"/>
  <c r="CW108" i="3"/>
  <c r="CW89" i="3"/>
  <c r="CX183" i="3"/>
  <c r="CV167" i="3"/>
  <c r="U84" i="1" s="1"/>
  <c r="G256" i="7" s="1"/>
  <c r="CX156" i="3"/>
  <c r="CX148" i="3"/>
  <c r="G241" i="7" s="1"/>
  <c r="DF139" i="3"/>
  <c r="DJ139" i="3" s="1"/>
  <c r="DG139" i="3"/>
  <c r="DI139" i="3"/>
  <c r="DF116" i="3"/>
  <c r="DG116" i="3"/>
  <c r="L198" i="7" s="1"/>
  <c r="DH116" i="3"/>
  <c r="DI116" i="3"/>
  <c r="CX150" i="3"/>
  <c r="DF142" i="3"/>
  <c r="DJ142" i="3" s="1"/>
  <c r="DG142" i="3"/>
  <c r="DH142" i="3"/>
  <c r="DI142" i="3"/>
  <c r="DF141" i="3"/>
  <c r="DJ141" i="3" s="1"/>
  <c r="DG141" i="3"/>
  <c r="DI141" i="3"/>
  <c r="DF125" i="3"/>
  <c r="DJ125" i="3" s="1"/>
  <c r="DI125" i="3"/>
  <c r="DG125" i="3"/>
  <c r="DH125" i="3"/>
  <c r="CX185" i="3"/>
  <c r="CX180" i="3"/>
  <c r="CX178" i="3"/>
  <c r="CX171" i="3"/>
  <c r="CX164" i="3"/>
  <c r="CV155" i="3"/>
  <c r="U73" i="1" s="1"/>
  <c r="CX152" i="3"/>
  <c r="CX151" i="3"/>
  <c r="CX143" i="3"/>
  <c r="G232" i="7" s="1"/>
  <c r="CV143" i="3"/>
  <c r="U72" i="1" s="1"/>
  <c r="G231" i="7" s="1"/>
  <c r="DI118" i="3"/>
  <c r="DH118" i="3"/>
  <c r="DF118" i="3"/>
  <c r="DG118" i="3"/>
  <c r="CX111" i="3"/>
  <c r="DF58" i="3"/>
  <c r="DG58" i="3"/>
  <c r="DH58" i="3"/>
  <c r="DI58" i="3"/>
  <c r="DI134" i="3"/>
  <c r="DH134" i="3"/>
  <c r="DF119" i="3"/>
  <c r="DJ119" i="3" s="1"/>
  <c r="DH119" i="3"/>
  <c r="DF117" i="3"/>
  <c r="DG117" i="3"/>
  <c r="DH117" i="3"/>
  <c r="DI117" i="3"/>
  <c r="CW107" i="3"/>
  <c r="DG61" i="3"/>
  <c r="DF61" i="3"/>
  <c r="DH61" i="3"/>
  <c r="DI61" i="3"/>
  <c r="CX25" i="3"/>
  <c r="CX10" i="3"/>
  <c r="G85" i="7" s="1"/>
  <c r="DF123" i="3"/>
  <c r="DH123" i="3"/>
  <c r="DJ123" i="3" s="1"/>
  <c r="CW106" i="3"/>
  <c r="CX104" i="3"/>
  <c r="CX100" i="3"/>
  <c r="G182" i="7" s="1"/>
  <c r="CW97" i="3"/>
  <c r="CX84" i="3"/>
  <c r="CX77" i="3"/>
  <c r="G149" i="7" s="1"/>
  <c r="CV77" i="3"/>
  <c r="U52" i="1" s="1"/>
  <c r="G148" i="7" s="1"/>
  <c r="CW138" i="3"/>
  <c r="V67" i="1" s="1"/>
  <c r="DH133" i="3"/>
  <c r="DF126" i="3"/>
  <c r="DJ126" i="3" s="1"/>
  <c r="DG126" i="3"/>
  <c r="DI126" i="3"/>
  <c r="DI123" i="3"/>
  <c r="DF122" i="3"/>
  <c r="DI122" i="3"/>
  <c r="DG119" i="3"/>
  <c r="CW115" i="3"/>
  <c r="V62" i="1" s="1"/>
  <c r="G195" i="7" s="1"/>
  <c r="CX105" i="3"/>
  <c r="CW98" i="3"/>
  <c r="CX27" i="3"/>
  <c r="CX147" i="3"/>
  <c r="G240" i="7" s="1"/>
  <c r="DG140" i="3"/>
  <c r="DF140" i="3"/>
  <c r="DJ140" i="3" s="1"/>
  <c r="DI138" i="3"/>
  <c r="DH138" i="3"/>
  <c r="DJ138" i="3" s="1"/>
  <c r="DH121" i="3"/>
  <c r="DI121" i="3"/>
  <c r="DJ121" i="3" s="1"/>
  <c r="DG121" i="3"/>
  <c r="DF120" i="3"/>
  <c r="DG120" i="3"/>
  <c r="Q63" i="1" s="1"/>
  <c r="DI120" i="3"/>
  <c r="DI115" i="3"/>
  <c r="DH115" i="3"/>
  <c r="CX99" i="3"/>
  <c r="G179" i="7" s="1"/>
  <c r="CX93" i="3"/>
  <c r="CX92" i="3"/>
  <c r="DG74" i="3"/>
  <c r="DI74" i="3"/>
  <c r="DF74" i="3"/>
  <c r="DJ74" i="3" s="1"/>
  <c r="DF64" i="3"/>
  <c r="DG64" i="3"/>
  <c r="DH64" i="3"/>
  <c r="DG53" i="3"/>
  <c r="DF53" i="3"/>
  <c r="DH53" i="3"/>
  <c r="CX49" i="3"/>
  <c r="G123" i="7" s="1"/>
  <c r="CV49" i="3"/>
  <c r="U48" i="1" s="1"/>
  <c r="G122" i="7" s="1"/>
  <c r="CW4" i="3"/>
  <c r="V25" i="1" s="1"/>
  <c r="CX4" i="3"/>
  <c r="DI140" i="3"/>
  <c r="DF138" i="3"/>
  <c r="DH129" i="3"/>
  <c r="DJ122" i="3"/>
  <c r="DF115" i="3"/>
  <c r="CX95" i="3"/>
  <c r="G172" i="7" s="1"/>
  <c r="CV95" i="3"/>
  <c r="U60" i="1" s="1"/>
  <c r="G171" i="7" s="1"/>
  <c r="CX89" i="3"/>
  <c r="CX20" i="3"/>
  <c r="CX5" i="3"/>
  <c r="G75" i="7" s="1"/>
  <c r="CV5" i="3"/>
  <c r="U26" i="1" s="1"/>
  <c r="G74" i="7" s="1"/>
  <c r="DH140" i="3"/>
  <c r="DG137" i="3"/>
  <c r="DJ137" i="3" s="1"/>
  <c r="DF137" i="3"/>
  <c r="DI128" i="3"/>
  <c r="DH128" i="3"/>
  <c r="R66" i="1" s="1"/>
  <c r="CV1" i="3"/>
  <c r="U24" i="1" s="1"/>
  <c r="G61" i="7" s="1"/>
  <c r="DI137" i="3"/>
  <c r="DF132" i="3"/>
  <c r="DH131" i="3"/>
  <c r="DG131" i="3"/>
  <c r="DG128" i="3"/>
  <c r="DF121" i="3"/>
  <c r="DH120" i="3"/>
  <c r="DF113" i="3"/>
  <c r="DG113" i="3"/>
  <c r="Q62" i="1" s="1"/>
  <c r="DH113" i="3"/>
  <c r="CX24" i="3"/>
  <c r="DF124" i="3"/>
  <c r="DJ124" i="3" s="1"/>
  <c r="DF114" i="3"/>
  <c r="CX87" i="3"/>
  <c r="CX85" i="3"/>
  <c r="DG75" i="3"/>
  <c r="DF72" i="3"/>
  <c r="DJ72" i="3" s="1"/>
  <c r="DF71" i="3"/>
  <c r="DJ71" i="3" s="1"/>
  <c r="DH71" i="3"/>
  <c r="DH65" i="3"/>
  <c r="DJ65" i="3" s="1"/>
  <c r="DF65" i="3"/>
  <c r="DF62" i="3"/>
  <c r="DH62" i="3"/>
  <c r="DG55" i="3"/>
  <c r="CX43" i="3"/>
  <c r="CW37" i="3"/>
  <c r="CX12" i="3"/>
  <c r="G87" i="7" s="1"/>
  <c r="CW79" i="3"/>
  <c r="DI76" i="3"/>
  <c r="DG76" i="3"/>
  <c r="DH73" i="3"/>
  <c r="DF73" i="3"/>
  <c r="DJ73" i="3" s="1"/>
  <c r="DG57" i="3"/>
  <c r="DI57" i="3"/>
  <c r="CV42" i="3"/>
  <c r="U43" i="1" s="1"/>
  <c r="CX41" i="3"/>
  <c r="CX35" i="3"/>
  <c r="G105" i="7" s="1"/>
  <c r="CX18" i="3"/>
  <c r="CW9" i="3"/>
  <c r="CX81" i="3"/>
  <c r="G157" i="7" s="1"/>
  <c r="DH56" i="3"/>
  <c r="DF56" i="3"/>
  <c r="DG56" i="3"/>
  <c r="CW51" i="3"/>
  <c r="V48" i="1" s="1"/>
  <c r="G125" i="7" s="1"/>
  <c r="CX51" i="3"/>
  <c r="G126" i="7" s="1"/>
  <c r="CX47" i="3"/>
  <c r="CX33" i="3"/>
  <c r="CW24" i="3"/>
  <c r="CX16" i="3"/>
  <c r="CW8" i="3"/>
  <c r="CX8" i="3"/>
  <c r="G80" i="7" s="1"/>
  <c r="DI124" i="3"/>
  <c r="DI114" i="3"/>
  <c r="DF76" i="3"/>
  <c r="DJ76" i="3" s="1"/>
  <c r="DI73" i="3"/>
  <c r="DF70" i="3"/>
  <c r="DJ70" i="3" s="1"/>
  <c r="DG66" i="3"/>
  <c r="DI66" i="3"/>
  <c r="DG63" i="3"/>
  <c r="DI63" i="3"/>
  <c r="DI60" i="3"/>
  <c r="DF57" i="3"/>
  <c r="DJ57" i="3" s="1"/>
  <c r="DG52" i="3"/>
  <c r="CX39" i="3"/>
  <c r="G112" i="7" s="1"/>
  <c r="CX31" i="3"/>
  <c r="CW23" i="3"/>
  <c r="CX23" i="3"/>
  <c r="DG73" i="3"/>
  <c r="DG60" i="3"/>
  <c r="DG50" i="3"/>
  <c r="DF50" i="3"/>
  <c r="CW38" i="3"/>
  <c r="CX38" i="3"/>
  <c r="G109" i="7" s="1"/>
  <c r="CX14" i="3"/>
  <c r="CW7" i="3"/>
  <c r="V26" i="1" s="1"/>
  <c r="G77" i="7" s="1"/>
  <c r="CX1" i="3"/>
  <c r="G62" i="7" s="1"/>
  <c r="CW80" i="3"/>
  <c r="DH75" i="3"/>
  <c r="DG72" i="3"/>
  <c r="DG69" i="3"/>
  <c r="DI68" i="3"/>
  <c r="DG68" i="3"/>
  <c r="DF66" i="3"/>
  <c r="DJ66" i="3" s="1"/>
  <c r="DF63" i="3"/>
  <c r="DF60" i="3"/>
  <c r="DI56" i="3"/>
  <c r="DH55" i="3"/>
  <c r="DF54" i="3"/>
  <c r="DH54" i="3"/>
  <c r="DI54" i="3"/>
  <c r="DI50" i="3"/>
  <c r="DJ50" i="3" s="1"/>
  <c r="CX44" i="3"/>
  <c r="CX29" i="3"/>
  <c r="CW22" i="3"/>
  <c r="V27" i="1" s="1"/>
  <c r="DG59" i="3"/>
  <c r="GM102" i="1" l="1"/>
  <c r="GN102" i="1" s="1"/>
  <c r="AN309" i="7"/>
  <c r="AW309" i="7"/>
  <c r="V92" i="1"/>
  <c r="G284" i="7"/>
  <c r="AE284" i="7"/>
  <c r="AD284" i="7"/>
  <c r="T94" i="1"/>
  <c r="AD285" i="7"/>
  <c r="G285" i="7"/>
  <c r="AE285" i="7"/>
  <c r="W94" i="1"/>
  <c r="G267" i="7"/>
  <c r="AD267" i="7"/>
  <c r="AE267" i="7"/>
  <c r="S88" i="1"/>
  <c r="U86" i="1"/>
  <c r="P86" i="1"/>
  <c r="L266" i="7" s="1"/>
  <c r="AE266" i="7"/>
  <c r="AD266" i="7"/>
  <c r="G266" i="7"/>
  <c r="CY78" i="1"/>
  <c r="X78" i="1" s="1"/>
  <c r="AZ247" i="7" s="1"/>
  <c r="AW246" i="7"/>
  <c r="CP74" i="1"/>
  <c r="O74" i="1" s="1"/>
  <c r="CZ80" i="1"/>
  <c r="Y80" i="1" s="1"/>
  <c r="BA248" i="7" s="1"/>
  <c r="CY80" i="1"/>
  <c r="X80" i="1" s="1"/>
  <c r="AZ248" i="7" s="1"/>
  <c r="CY74" i="1"/>
  <c r="X74" i="1" s="1"/>
  <c r="AZ245" i="7" s="1"/>
  <c r="GM76" i="1"/>
  <c r="GN76" i="1" s="1"/>
  <c r="AN249" i="7"/>
  <c r="AN224" i="7"/>
  <c r="CP70" i="1"/>
  <c r="O70" i="1" s="1"/>
  <c r="CP68" i="1"/>
  <c r="O68" i="1" s="1"/>
  <c r="DJ131" i="3"/>
  <c r="L219" i="7"/>
  <c r="L218" i="7" s="1"/>
  <c r="AW228" i="7" s="1"/>
  <c r="GM70" i="1"/>
  <c r="GN70" i="1" s="1"/>
  <c r="GM68" i="1"/>
  <c r="GN68" i="1" s="1"/>
  <c r="AZ223" i="7"/>
  <c r="DJ130" i="3"/>
  <c r="L216" i="7"/>
  <c r="DJ132" i="3"/>
  <c r="L220" i="7"/>
  <c r="DJ129" i="3"/>
  <c r="L215" i="7"/>
  <c r="L213" i="7" s="1"/>
  <c r="AT228" i="7" s="1"/>
  <c r="DJ117" i="3"/>
  <c r="L200" i="7"/>
  <c r="DJ115" i="3"/>
  <c r="L197" i="7"/>
  <c r="L195" i="7" s="1"/>
  <c r="DJ118" i="3"/>
  <c r="L201" i="7"/>
  <c r="CY58" i="1"/>
  <c r="X58" i="1" s="1"/>
  <c r="AZ163" i="7" s="1"/>
  <c r="CP56" i="1"/>
  <c r="O56" i="1" s="1"/>
  <c r="CP58" i="1"/>
  <c r="O58" i="1" s="1"/>
  <c r="GM58" i="1" s="1"/>
  <c r="GN58" i="1" s="1"/>
  <c r="L163" i="7"/>
  <c r="AN162" i="7"/>
  <c r="AW162" i="7"/>
  <c r="V52" i="1"/>
  <c r="G151" i="7" s="1"/>
  <c r="GM54" i="1"/>
  <c r="GN54" i="1" s="1"/>
  <c r="CY56" i="1"/>
  <c r="X56" i="1" s="1"/>
  <c r="AZ162" i="7" s="1"/>
  <c r="DJ60" i="3"/>
  <c r="L136" i="7"/>
  <c r="DJ56" i="3"/>
  <c r="L133" i="7"/>
  <c r="DJ53" i="3"/>
  <c r="L130" i="7"/>
  <c r="DJ58" i="3"/>
  <c r="L134" i="7"/>
  <c r="GM50" i="1"/>
  <c r="GN50" i="1" s="1"/>
  <c r="DJ54" i="3"/>
  <c r="L131" i="7"/>
  <c r="DJ61" i="3"/>
  <c r="L137" i="7"/>
  <c r="DJ55" i="3"/>
  <c r="L132" i="7"/>
  <c r="DJ62" i="3"/>
  <c r="L138" i="7"/>
  <c r="DJ59" i="3"/>
  <c r="L135" i="7"/>
  <c r="GM44" i="1"/>
  <c r="GN44" i="1" s="1"/>
  <c r="CP46" i="1"/>
  <c r="O46" i="1" s="1"/>
  <c r="GM46" i="1" s="1"/>
  <c r="GN46" i="1" s="1"/>
  <c r="L116" i="7"/>
  <c r="AZ116" i="7"/>
  <c r="CP38" i="1"/>
  <c r="O38" i="1" s="1"/>
  <c r="CP30" i="1"/>
  <c r="O30" i="1" s="1"/>
  <c r="L364" i="7"/>
  <c r="L362" i="7" s="1"/>
  <c r="CP36" i="1"/>
  <c r="O36" i="1" s="1"/>
  <c r="L95" i="7"/>
  <c r="CZ30" i="1"/>
  <c r="Y30" i="1" s="1"/>
  <c r="BA92" i="7" s="1"/>
  <c r="GM34" i="1"/>
  <c r="GN34" i="1" s="1"/>
  <c r="CY30" i="1"/>
  <c r="X30" i="1" s="1"/>
  <c r="AZ92" i="7" s="1"/>
  <c r="AN97" i="7"/>
  <c r="GM28" i="1"/>
  <c r="GN28" i="1" s="1"/>
  <c r="CY38" i="1"/>
  <c r="X38" i="1" s="1"/>
  <c r="AZ96" i="7" s="1"/>
  <c r="CZ36" i="1"/>
  <c r="Y36" i="1" s="1"/>
  <c r="BA95" i="7" s="1"/>
  <c r="EM109" i="1"/>
  <c r="EM22" i="1" s="1"/>
  <c r="CG109" i="1"/>
  <c r="CG22" i="1" s="1"/>
  <c r="CC22" i="1"/>
  <c r="L225" i="7"/>
  <c r="L393" i="7"/>
  <c r="L387" i="7"/>
  <c r="L436" i="7" s="1"/>
  <c r="EL109" i="1"/>
  <c r="EL22" i="1" s="1"/>
  <c r="AU109" i="1"/>
  <c r="AU22" i="1" s="1"/>
  <c r="BZ22" i="1"/>
  <c r="EI109" i="1"/>
  <c r="EI22" i="1" s="1"/>
  <c r="FY109" i="1"/>
  <c r="FY22" i="1" s="1"/>
  <c r="GA109" i="1"/>
  <c r="GA22" i="1" s="1"/>
  <c r="CI109" i="1"/>
  <c r="CI22" i="1" s="1"/>
  <c r="DI151" i="3"/>
  <c r="DF151" i="3"/>
  <c r="DJ151" i="3" s="1"/>
  <c r="DH151" i="3"/>
  <c r="DG151" i="3"/>
  <c r="DF195" i="3"/>
  <c r="DG195" i="3"/>
  <c r="DH195" i="3"/>
  <c r="L302" i="7" s="1"/>
  <c r="DI195" i="3"/>
  <c r="DF162" i="3"/>
  <c r="DJ162" i="3" s="1"/>
  <c r="DH162" i="3"/>
  <c r="DG162" i="3"/>
  <c r="DI162" i="3"/>
  <c r="DI38" i="3"/>
  <c r="DG38" i="3"/>
  <c r="DH38" i="3"/>
  <c r="L110" i="7" s="1"/>
  <c r="L107" i="7" s="1"/>
  <c r="DF38" i="3"/>
  <c r="DH16" i="3"/>
  <c r="DF16" i="3"/>
  <c r="DJ16" i="3" s="1"/>
  <c r="DG16" i="3"/>
  <c r="DI16" i="3"/>
  <c r="DF43" i="3"/>
  <c r="DH43" i="3"/>
  <c r="DG43" i="3"/>
  <c r="DI43" i="3"/>
  <c r="DJ43" i="3" s="1"/>
  <c r="DF33" i="3"/>
  <c r="DJ33" i="3" s="1"/>
  <c r="DH33" i="3"/>
  <c r="DG33" i="3"/>
  <c r="DI33" i="3"/>
  <c r="DH85" i="3"/>
  <c r="DF85" i="3"/>
  <c r="DJ85" i="3" s="1"/>
  <c r="DG85" i="3"/>
  <c r="DI85" i="3"/>
  <c r="R63" i="1"/>
  <c r="DF20" i="3"/>
  <c r="DH20" i="3"/>
  <c r="DI20" i="3"/>
  <c r="DG20" i="3"/>
  <c r="R49" i="1"/>
  <c r="DI99" i="3"/>
  <c r="DH99" i="3"/>
  <c r="L180" i="7" s="1"/>
  <c r="DF99" i="3"/>
  <c r="DG99" i="3"/>
  <c r="DF27" i="3"/>
  <c r="DJ27" i="3" s="1"/>
  <c r="DH27" i="3"/>
  <c r="DG27" i="3"/>
  <c r="DI27" i="3"/>
  <c r="V60" i="1"/>
  <c r="G174" i="7" s="1"/>
  <c r="DF143" i="3"/>
  <c r="DI143" i="3"/>
  <c r="L232" i="7" s="1"/>
  <c r="L231" i="7" s="1"/>
  <c r="AR253" i="7" s="1"/>
  <c r="DH143" i="3"/>
  <c r="DG143" i="3"/>
  <c r="DH185" i="3"/>
  <c r="DG185" i="3"/>
  <c r="DI185" i="3"/>
  <c r="DF185" i="3"/>
  <c r="DH157" i="3"/>
  <c r="DG157" i="3"/>
  <c r="DJ157" i="3" s="1"/>
  <c r="DF157" i="3"/>
  <c r="DI157" i="3"/>
  <c r="DH188" i="3"/>
  <c r="DF188" i="3"/>
  <c r="DJ188" i="3" s="1"/>
  <c r="DG188" i="3"/>
  <c r="DI188" i="3"/>
  <c r="DF213" i="3"/>
  <c r="DG213" i="3"/>
  <c r="DH213" i="3"/>
  <c r="DI213" i="3"/>
  <c r="DI11" i="3"/>
  <c r="DG11" i="3"/>
  <c r="DH11" i="3"/>
  <c r="DF11" i="3"/>
  <c r="DI34" i="3"/>
  <c r="DG34" i="3"/>
  <c r="DH34" i="3"/>
  <c r="DF34" i="3"/>
  <c r="DJ34" i="3" s="1"/>
  <c r="DI177" i="3"/>
  <c r="DF177" i="3"/>
  <c r="DJ177" i="3" s="1"/>
  <c r="DG177" i="3"/>
  <c r="DH177" i="3"/>
  <c r="DG42" i="3"/>
  <c r="DI42" i="3"/>
  <c r="DF42" i="3"/>
  <c r="DH42" i="3"/>
  <c r="DF198" i="3"/>
  <c r="DG198" i="3"/>
  <c r="DH198" i="3"/>
  <c r="DI198" i="3"/>
  <c r="DF96" i="3"/>
  <c r="DG96" i="3"/>
  <c r="DH96" i="3"/>
  <c r="DI96" i="3"/>
  <c r="DJ96" i="3" s="1"/>
  <c r="DI187" i="3"/>
  <c r="DF187" i="3"/>
  <c r="DG187" i="3"/>
  <c r="DJ187" i="3" s="1"/>
  <c r="DH187" i="3"/>
  <c r="GM37" i="1"/>
  <c r="GN37" i="1" s="1"/>
  <c r="DF83" i="3"/>
  <c r="DH83" i="3"/>
  <c r="DI83" i="3"/>
  <c r="DG83" i="3"/>
  <c r="DG145" i="3"/>
  <c r="DH145" i="3"/>
  <c r="L236" i="7" s="1"/>
  <c r="L234" i="7" s="1"/>
  <c r="DI145" i="3"/>
  <c r="DF145" i="3"/>
  <c r="DF106" i="3"/>
  <c r="DG106" i="3"/>
  <c r="DH106" i="3"/>
  <c r="DI106" i="3"/>
  <c r="DG175" i="3"/>
  <c r="DJ175" i="3" s="1"/>
  <c r="DF175" i="3"/>
  <c r="DH175" i="3"/>
  <c r="DI175" i="3"/>
  <c r="R57" i="1"/>
  <c r="S57" i="1"/>
  <c r="T57" i="1"/>
  <c r="DG94" i="3"/>
  <c r="DH94" i="3"/>
  <c r="DI94" i="3"/>
  <c r="DF94" i="3"/>
  <c r="DJ94" i="3" s="1"/>
  <c r="DF166" i="3"/>
  <c r="DJ166" i="3" s="1"/>
  <c r="DG166" i="3"/>
  <c r="DI166" i="3"/>
  <c r="DH166" i="3"/>
  <c r="T88" i="1"/>
  <c r="R88" i="1"/>
  <c r="CZ88" i="1" s="1"/>
  <c r="Y88" i="1" s="1"/>
  <c r="BA267" i="7" s="1"/>
  <c r="W88" i="1"/>
  <c r="I104" i="1"/>
  <c r="K104" i="1"/>
  <c r="E334" i="7" s="1"/>
  <c r="CZ98" i="1"/>
  <c r="Y98" i="1" s="1"/>
  <c r="BA309" i="7" s="1"/>
  <c r="CY98" i="1"/>
  <c r="X98" i="1" s="1"/>
  <c r="AZ309" i="7" s="1"/>
  <c r="W92" i="1"/>
  <c r="DF194" i="3"/>
  <c r="DG194" i="3"/>
  <c r="DH194" i="3"/>
  <c r="L300" i="7" s="1"/>
  <c r="DI194" i="3"/>
  <c r="DG220" i="3"/>
  <c r="DH220" i="3"/>
  <c r="DI220" i="3"/>
  <c r="DF220" i="3"/>
  <c r="DJ220" i="3" s="1"/>
  <c r="CY82" i="1"/>
  <c r="X82" i="1" s="1"/>
  <c r="AZ249" i="7" s="1"/>
  <c r="CZ82" i="1"/>
  <c r="Y82" i="1" s="1"/>
  <c r="BA249" i="7" s="1"/>
  <c r="Q86" i="1"/>
  <c r="CP98" i="1"/>
  <c r="O98" i="1" s="1"/>
  <c r="P81" i="1"/>
  <c r="R79" i="1"/>
  <c r="DG184" i="3"/>
  <c r="DF184" i="3"/>
  <c r="DJ184" i="3" s="1"/>
  <c r="DH184" i="3"/>
  <c r="DI184" i="3"/>
  <c r="DG165" i="3"/>
  <c r="DI165" i="3"/>
  <c r="DF165" i="3"/>
  <c r="DJ165" i="3" s="1"/>
  <c r="DH165" i="3"/>
  <c r="DG217" i="3"/>
  <c r="DJ217" i="3" s="1"/>
  <c r="DH217" i="3"/>
  <c r="DI217" i="3"/>
  <c r="DF217" i="3"/>
  <c r="R83" i="1"/>
  <c r="BC22" i="1"/>
  <c r="BC146" i="1"/>
  <c r="F125" i="1"/>
  <c r="AO22" i="1"/>
  <c r="AO146" i="1"/>
  <c r="F113" i="1"/>
  <c r="DF29" i="3"/>
  <c r="DJ29" i="3" s="1"/>
  <c r="DH29" i="3"/>
  <c r="DI29" i="3"/>
  <c r="DG29" i="3"/>
  <c r="DJ114" i="3"/>
  <c r="S62" i="1"/>
  <c r="DI51" i="3"/>
  <c r="DG51" i="3"/>
  <c r="L126" i="7" s="1"/>
  <c r="DH51" i="3"/>
  <c r="L127" i="7" s="1"/>
  <c r="L125" i="7" s="1"/>
  <c r="DF51" i="3"/>
  <c r="DF35" i="3"/>
  <c r="DH35" i="3"/>
  <c r="DI35" i="3"/>
  <c r="L105" i="7" s="1"/>
  <c r="L104" i="7" s="1"/>
  <c r="AR120" i="7" s="1"/>
  <c r="DG35" i="3"/>
  <c r="Q66" i="1"/>
  <c r="DJ128" i="3"/>
  <c r="S66" i="1"/>
  <c r="DI105" i="3"/>
  <c r="DJ105" i="3" s="1"/>
  <c r="DH105" i="3"/>
  <c r="DF105" i="3"/>
  <c r="DG105" i="3"/>
  <c r="DF104" i="3"/>
  <c r="DG104" i="3"/>
  <c r="DH104" i="3"/>
  <c r="R61" i="1" s="1"/>
  <c r="DI104" i="3"/>
  <c r="DF152" i="3"/>
  <c r="DJ152" i="3" s="1"/>
  <c r="DH152" i="3"/>
  <c r="DI152" i="3"/>
  <c r="DG152" i="3"/>
  <c r="R67" i="1"/>
  <c r="DF168" i="3"/>
  <c r="DH168" i="3"/>
  <c r="DG168" i="3"/>
  <c r="DI168" i="3"/>
  <c r="DJ168" i="3" s="1"/>
  <c r="P66" i="1"/>
  <c r="DG17" i="3"/>
  <c r="DI17" i="3"/>
  <c r="DF17" i="3"/>
  <c r="DJ17" i="3" s="1"/>
  <c r="DH17" i="3"/>
  <c r="DI172" i="3"/>
  <c r="DF172" i="3"/>
  <c r="DJ172" i="3" s="1"/>
  <c r="DG172" i="3"/>
  <c r="DH172" i="3"/>
  <c r="DH204" i="3"/>
  <c r="DI204" i="3"/>
  <c r="DG204" i="3"/>
  <c r="DJ204" i="3" s="1"/>
  <c r="DF204" i="3"/>
  <c r="DI46" i="3"/>
  <c r="DH46" i="3"/>
  <c r="DG46" i="3"/>
  <c r="DF46" i="3"/>
  <c r="DJ46" i="3" s="1"/>
  <c r="DG3" i="3"/>
  <c r="DI3" i="3"/>
  <c r="DF3" i="3"/>
  <c r="DH3" i="3"/>
  <c r="DI214" i="3"/>
  <c r="DF214" i="3"/>
  <c r="DJ214" i="3" s="1"/>
  <c r="DH214" i="3"/>
  <c r="DG214" i="3"/>
  <c r="DF103" i="3"/>
  <c r="DG103" i="3"/>
  <c r="DH103" i="3"/>
  <c r="DI103" i="3"/>
  <c r="DI78" i="3"/>
  <c r="DJ78" i="3" s="1"/>
  <c r="DG78" i="3"/>
  <c r="DH78" i="3"/>
  <c r="DF78" i="3"/>
  <c r="DF112" i="3"/>
  <c r="DJ112" i="3" s="1"/>
  <c r="DG112" i="3"/>
  <c r="DH112" i="3"/>
  <c r="DI112" i="3"/>
  <c r="DG210" i="3"/>
  <c r="DH210" i="3"/>
  <c r="DI210" i="3"/>
  <c r="DJ210" i="3" s="1"/>
  <c r="DF210" i="3"/>
  <c r="DI179" i="3"/>
  <c r="L275" i="7" s="1"/>
  <c r="L274" i="7" s="1"/>
  <c r="DF179" i="3"/>
  <c r="DG179" i="3"/>
  <c r="DH179" i="3"/>
  <c r="W55" i="1"/>
  <c r="DF173" i="3"/>
  <c r="DG173" i="3"/>
  <c r="DI173" i="3"/>
  <c r="DH173" i="3"/>
  <c r="DF91" i="3"/>
  <c r="DJ91" i="3" s="1"/>
  <c r="DG91" i="3"/>
  <c r="DH91" i="3"/>
  <c r="DI91" i="3"/>
  <c r="Q55" i="1"/>
  <c r="DF206" i="3"/>
  <c r="DJ206" i="3" s="1"/>
  <c r="DG206" i="3"/>
  <c r="DH206" i="3"/>
  <c r="DI206" i="3"/>
  <c r="ET22" i="1"/>
  <c r="P122" i="1"/>
  <c r="ET146" i="1"/>
  <c r="EU22" i="1"/>
  <c r="P125" i="1"/>
  <c r="EU146" i="1"/>
  <c r="DF215" i="3"/>
  <c r="DG215" i="3"/>
  <c r="DI215" i="3"/>
  <c r="DH215" i="3"/>
  <c r="BB22" i="1"/>
  <c r="F122" i="1"/>
  <c r="BB146" i="1"/>
  <c r="EG22" i="1"/>
  <c r="P113" i="1"/>
  <c r="EG146" i="1"/>
  <c r="Q75" i="1"/>
  <c r="CP75" i="1" s="1"/>
  <c r="O75" i="1" s="1"/>
  <c r="GX88" i="1"/>
  <c r="T92" i="1"/>
  <c r="AX109" i="1"/>
  <c r="DH111" i="3"/>
  <c r="DI111" i="3"/>
  <c r="DG111" i="3"/>
  <c r="DF111" i="3"/>
  <c r="DJ111" i="3" s="1"/>
  <c r="DF202" i="3"/>
  <c r="DG202" i="3"/>
  <c r="DH202" i="3"/>
  <c r="DI202" i="3"/>
  <c r="AQ22" i="1"/>
  <c r="F119" i="1"/>
  <c r="AQ146" i="1"/>
  <c r="DF1" i="3"/>
  <c r="P24" i="1" s="1"/>
  <c r="DH1" i="3"/>
  <c r="DI1" i="3"/>
  <c r="L62" i="7" s="1"/>
  <c r="L61" i="7" s="1"/>
  <c r="AR70" i="7" s="1"/>
  <c r="DG1" i="3"/>
  <c r="DJ63" i="3"/>
  <c r="S49" i="1"/>
  <c r="DF41" i="3"/>
  <c r="DJ41" i="3" s="1"/>
  <c r="DH41" i="3"/>
  <c r="DI41" i="3"/>
  <c r="DG41" i="3"/>
  <c r="DH95" i="3"/>
  <c r="DI95" i="3"/>
  <c r="L172" i="7" s="1"/>
  <c r="L171" i="7" s="1"/>
  <c r="AR190" i="7" s="1"/>
  <c r="DG95" i="3"/>
  <c r="DF95" i="3"/>
  <c r="V61" i="1"/>
  <c r="Q67" i="1"/>
  <c r="DF209" i="3"/>
  <c r="DG209" i="3"/>
  <c r="DH209" i="3"/>
  <c r="DI209" i="3"/>
  <c r="L318" i="7" s="1"/>
  <c r="L317" i="7" s="1"/>
  <c r="AR333" i="7" s="1"/>
  <c r="DG15" i="3"/>
  <c r="DI15" i="3"/>
  <c r="DH15" i="3"/>
  <c r="DF15" i="3"/>
  <c r="DJ15" i="3" s="1"/>
  <c r="DG28" i="3"/>
  <c r="DI28" i="3"/>
  <c r="DF28" i="3"/>
  <c r="DJ28" i="3" s="1"/>
  <c r="DH28" i="3"/>
  <c r="DG36" i="3"/>
  <c r="DI36" i="3"/>
  <c r="DJ36" i="3" s="1"/>
  <c r="DF36" i="3"/>
  <c r="DH36" i="3"/>
  <c r="DI174" i="3"/>
  <c r="DJ174" i="3" s="1"/>
  <c r="DF174" i="3"/>
  <c r="DG174" i="3"/>
  <c r="DH174" i="3"/>
  <c r="DF97" i="3"/>
  <c r="DG97" i="3"/>
  <c r="L175" i="7" s="1"/>
  <c r="DH97" i="3"/>
  <c r="L176" i="7" s="1"/>
  <c r="DI97" i="3"/>
  <c r="CY40" i="1"/>
  <c r="X40" i="1" s="1"/>
  <c r="AZ97" i="7" s="1"/>
  <c r="CZ40" i="1"/>
  <c r="Y40" i="1" s="1"/>
  <c r="BA97" i="7" s="1"/>
  <c r="CP40" i="1"/>
  <c r="O40" i="1" s="1"/>
  <c r="DF110" i="3"/>
  <c r="DJ110" i="3" s="1"/>
  <c r="DG110" i="3"/>
  <c r="DH110" i="3"/>
  <c r="DI110" i="3"/>
  <c r="DF181" i="3"/>
  <c r="DG181" i="3"/>
  <c r="DH181" i="3"/>
  <c r="L279" i="7" s="1"/>
  <c r="L277" i="7" s="1"/>
  <c r="DI181" i="3"/>
  <c r="DI86" i="3"/>
  <c r="DF86" i="3"/>
  <c r="DG86" i="3"/>
  <c r="DH86" i="3"/>
  <c r="CY41" i="1"/>
  <c r="X41" i="1" s="1"/>
  <c r="CZ41" i="1"/>
  <c r="Y41" i="1" s="1"/>
  <c r="V97" i="1"/>
  <c r="S79" i="1"/>
  <c r="T79" i="1"/>
  <c r="GX79" i="1"/>
  <c r="DG161" i="3"/>
  <c r="DH161" i="3"/>
  <c r="DF161" i="3"/>
  <c r="DJ161" i="3" s="1"/>
  <c r="DI161" i="3"/>
  <c r="DG167" i="3"/>
  <c r="DH167" i="3"/>
  <c r="DF167" i="3"/>
  <c r="DI167" i="3"/>
  <c r="L257" i="7" s="1"/>
  <c r="L256" i="7" s="1"/>
  <c r="AR271" i="7" s="1"/>
  <c r="W81" i="1"/>
  <c r="GX57" i="1"/>
  <c r="AP22" i="1"/>
  <c r="F118" i="1"/>
  <c r="AP146" i="1"/>
  <c r="DG48" i="3"/>
  <c r="DI48" i="3"/>
  <c r="DF48" i="3"/>
  <c r="DJ48" i="3" s="1"/>
  <c r="DH48" i="3"/>
  <c r="DF109" i="3"/>
  <c r="DJ109" i="3" s="1"/>
  <c r="DI109" i="3"/>
  <c r="DG109" i="3"/>
  <c r="DH109" i="3"/>
  <c r="DG90" i="3"/>
  <c r="DH90" i="3"/>
  <c r="DI90" i="3"/>
  <c r="DF90" i="3"/>
  <c r="DJ90" i="3" s="1"/>
  <c r="U83" i="1"/>
  <c r="DI23" i="3"/>
  <c r="DG23" i="3"/>
  <c r="DJ23" i="3" s="1"/>
  <c r="DH23" i="3"/>
  <c r="DF23" i="3"/>
  <c r="DI8" i="3"/>
  <c r="DG8" i="3"/>
  <c r="L80" i="7" s="1"/>
  <c r="DH8" i="3"/>
  <c r="L81" i="7" s="1"/>
  <c r="DF8" i="3"/>
  <c r="DF12" i="3"/>
  <c r="DH12" i="3"/>
  <c r="DG12" i="3"/>
  <c r="DI12" i="3"/>
  <c r="DG24" i="3"/>
  <c r="DJ24" i="3" s="1"/>
  <c r="DI24" i="3"/>
  <c r="DF24" i="3"/>
  <c r="DH24" i="3"/>
  <c r="DH49" i="3"/>
  <c r="R48" i="1" s="1"/>
  <c r="DF49" i="3"/>
  <c r="P48" i="1" s="1"/>
  <c r="DG49" i="3"/>
  <c r="Q48" i="1" s="1"/>
  <c r="DI49" i="3"/>
  <c r="L123" i="7" s="1"/>
  <c r="L122" i="7" s="1"/>
  <c r="AR145" i="7" s="1"/>
  <c r="DJ120" i="3"/>
  <c r="S63" i="1"/>
  <c r="DF164" i="3"/>
  <c r="DJ164" i="3" s="1"/>
  <c r="DH164" i="3"/>
  <c r="DI164" i="3"/>
  <c r="DG164" i="3"/>
  <c r="DF150" i="3"/>
  <c r="DJ150" i="3" s="1"/>
  <c r="DG150" i="3"/>
  <c r="DH150" i="3"/>
  <c r="DI150" i="3"/>
  <c r="DH148" i="3"/>
  <c r="DI148" i="3"/>
  <c r="DG148" i="3"/>
  <c r="DF148" i="3"/>
  <c r="DJ135" i="3"/>
  <c r="S67" i="1"/>
  <c r="DH160" i="3"/>
  <c r="DG160" i="3"/>
  <c r="DF160" i="3"/>
  <c r="DJ160" i="3" s="1"/>
  <c r="DI160" i="3"/>
  <c r="DI144" i="3"/>
  <c r="DJ144" i="3" s="1"/>
  <c r="DF144" i="3"/>
  <c r="DG144" i="3"/>
  <c r="DH144" i="3"/>
  <c r="DG7" i="3"/>
  <c r="L78" i="7" s="1"/>
  <c r="DI7" i="3"/>
  <c r="DF7" i="3"/>
  <c r="DH7" i="3"/>
  <c r="L79" i="7" s="1"/>
  <c r="DG21" i="3"/>
  <c r="DI21" i="3"/>
  <c r="DJ21" i="3" s="1"/>
  <c r="DF21" i="3"/>
  <c r="DH21" i="3"/>
  <c r="DF176" i="3"/>
  <c r="DJ176" i="3" s="1"/>
  <c r="DG176" i="3"/>
  <c r="DH176" i="3"/>
  <c r="DI176" i="3"/>
  <c r="DH207" i="3"/>
  <c r="DI207" i="3"/>
  <c r="DG207" i="3"/>
  <c r="DF207" i="3"/>
  <c r="DJ207" i="3" s="1"/>
  <c r="GM36" i="1"/>
  <c r="GN36" i="1" s="1"/>
  <c r="DG101" i="3"/>
  <c r="DH101" i="3"/>
  <c r="DI101" i="3"/>
  <c r="DF101" i="3"/>
  <c r="DG189" i="3"/>
  <c r="DI189" i="3"/>
  <c r="DH189" i="3"/>
  <c r="DF189" i="3"/>
  <c r="DJ189" i="3" s="1"/>
  <c r="DF107" i="3"/>
  <c r="DG107" i="3"/>
  <c r="DJ107" i="3" s="1"/>
  <c r="DH107" i="3"/>
  <c r="DI107" i="3"/>
  <c r="R92" i="1"/>
  <c r="U92" i="1"/>
  <c r="P92" i="1"/>
  <c r="L284" i="7" s="1"/>
  <c r="DF88" i="3"/>
  <c r="DG88" i="3"/>
  <c r="DJ88" i="3" s="1"/>
  <c r="DH88" i="3"/>
  <c r="DI88" i="3"/>
  <c r="DF203" i="3"/>
  <c r="DG203" i="3"/>
  <c r="DH203" i="3"/>
  <c r="DI203" i="3"/>
  <c r="S77" i="1"/>
  <c r="T77" i="1"/>
  <c r="R77" i="1"/>
  <c r="GX77" i="1"/>
  <c r="Q83" i="1"/>
  <c r="DI218" i="3"/>
  <c r="DF218" i="3"/>
  <c r="DH218" i="3"/>
  <c r="DG218" i="3"/>
  <c r="P88" i="1"/>
  <c r="U81" i="1"/>
  <c r="EH22" i="1"/>
  <c r="P118" i="1"/>
  <c r="V16" i="2" s="1"/>
  <c r="EH146" i="1"/>
  <c r="T83" i="1"/>
  <c r="V94" i="1"/>
  <c r="DH87" i="3"/>
  <c r="DF87" i="3"/>
  <c r="DG87" i="3"/>
  <c r="DI87" i="3"/>
  <c r="DJ87" i="3" s="1"/>
  <c r="R55" i="1"/>
  <c r="S55" i="1"/>
  <c r="T55" i="1"/>
  <c r="U55" i="1"/>
  <c r="DZ109" i="1" s="1"/>
  <c r="GX55" i="1"/>
  <c r="GB109" i="1" s="1"/>
  <c r="S83" i="1"/>
  <c r="K105" i="1"/>
  <c r="GX83" i="1"/>
  <c r="I105" i="1"/>
  <c r="P83" i="1"/>
  <c r="DG170" i="3"/>
  <c r="DF170" i="3"/>
  <c r="DH170" i="3"/>
  <c r="DI170" i="3"/>
  <c r="DH44" i="3"/>
  <c r="DF44" i="3"/>
  <c r="DG44" i="3"/>
  <c r="DI44" i="3"/>
  <c r="Q49" i="1"/>
  <c r="DF14" i="3"/>
  <c r="DJ14" i="3" s="1"/>
  <c r="DH14" i="3"/>
  <c r="DI14" i="3"/>
  <c r="DG14" i="3"/>
  <c r="V42" i="1"/>
  <c r="G107" i="7" s="1"/>
  <c r="R62" i="1"/>
  <c r="DF171" i="3"/>
  <c r="DJ171" i="3" s="1"/>
  <c r="DH171" i="3"/>
  <c r="DI171" i="3"/>
  <c r="DG171" i="3"/>
  <c r="DF156" i="3"/>
  <c r="DH156" i="3"/>
  <c r="DG156" i="3"/>
  <c r="DI156" i="3"/>
  <c r="DJ156" i="3" s="1"/>
  <c r="P67" i="1"/>
  <c r="CP67" i="1" s="1"/>
  <c r="O67" i="1" s="1"/>
  <c r="DF2" i="3"/>
  <c r="DH2" i="3"/>
  <c r="DG2" i="3"/>
  <c r="L65" i="7" s="1"/>
  <c r="L63" i="7" s="1"/>
  <c r="AO70" i="7" s="1"/>
  <c r="DI2" i="3"/>
  <c r="DI163" i="3"/>
  <c r="DF163" i="3"/>
  <c r="DJ163" i="3" s="1"/>
  <c r="DH163" i="3"/>
  <c r="DG163" i="3"/>
  <c r="DG13" i="3"/>
  <c r="DI13" i="3"/>
  <c r="DF13" i="3"/>
  <c r="DJ13" i="3" s="1"/>
  <c r="DH13" i="3"/>
  <c r="DG32" i="3"/>
  <c r="DI32" i="3"/>
  <c r="DF32" i="3"/>
  <c r="DJ32" i="3" s="1"/>
  <c r="DH32" i="3"/>
  <c r="DG40" i="3"/>
  <c r="DI40" i="3"/>
  <c r="DF40" i="3"/>
  <c r="DJ40" i="3" s="1"/>
  <c r="DH40" i="3"/>
  <c r="V96" i="1"/>
  <c r="G296" i="7" s="1"/>
  <c r="DF208" i="3"/>
  <c r="DJ208" i="3" s="1"/>
  <c r="DG208" i="3"/>
  <c r="DH208" i="3"/>
  <c r="DI208" i="3"/>
  <c r="DF45" i="3"/>
  <c r="DH45" i="3"/>
  <c r="DI45" i="3"/>
  <c r="DG45" i="3"/>
  <c r="DJ45" i="3" s="1"/>
  <c r="DG200" i="3"/>
  <c r="DH200" i="3"/>
  <c r="DI200" i="3"/>
  <c r="DF200" i="3"/>
  <c r="DG98" i="3"/>
  <c r="L177" i="7" s="1"/>
  <c r="DH98" i="3"/>
  <c r="L178" i="7" s="1"/>
  <c r="DI98" i="3"/>
  <c r="DF98" i="3"/>
  <c r="DF154" i="3"/>
  <c r="DJ154" i="3" s="1"/>
  <c r="DG154" i="3"/>
  <c r="DI154" i="3"/>
  <c r="DH154" i="3"/>
  <c r="GM32" i="1"/>
  <c r="GN32" i="1" s="1"/>
  <c r="DG108" i="3"/>
  <c r="DJ108" i="3" s="1"/>
  <c r="DH108" i="3"/>
  <c r="DI108" i="3"/>
  <c r="DF108" i="3"/>
  <c r="R94" i="1"/>
  <c r="U94" i="1"/>
  <c r="P94" i="1"/>
  <c r="L285" i="7" s="1"/>
  <c r="P55" i="1"/>
  <c r="CP55" i="1" s="1"/>
  <c r="O55" i="1" s="1"/>
  <c r="R75" i="1"/>
  <c r="S75" i="1"/>
  <c r="T75" i="1"/>
  <c r="DG155" i="3"/>
  <c r="DH155" i="3"/>
  <c r="DI155" i="3"/>
  <c r="DF155" i="3"/>
  <c r="U79" i="1"/>
  <c r="DF219" i="3"/>
  <c r="DJ219" i="3" s="1"/>
  <c r="DG219" i="3"/>
  <c r="DH219" i="3"/>
  <c r="DI219" i="3"/>
  <c r="Q57" i="1"/>
  <c r="Q92" i="1"/>
  <c r="V81" i="1"/>
  <c r="GX94" i="1"/>
  <c r="GM99" i="1"/>
  <c r="GN99" i="1" s="1"/>
  <c r="AT22" i="1"/>
  <c r="AT146" i="1"/>
  <c r="F127" i="1"/>
  <c r="DH47" i="3"/>
  <c r="DF47" i="3"/>
  <c r="DJ47" i="3" s="1"/>
  <c r="DG47" i="3"/>
  <c r="DI47" i="3"/>
  <c r="DH89" i="3"/>
  <c r="DF89" i="3"/>
  <c r="DG89" i="3"/>
  <c r="DI89" i="3"/>
  <c r="DF100" i="3"/>
  <c r="DG100" i="3"/>
  <c r="DH100" i="3"/>
  <c r="DI100" i="3"/>
  <c r="DI26" i="3"/>
  <c r="DG26" i="3"/>
  <c r="DH26" i="3"/>
  <c r="DF26" i="3"/>
  <c r="DJ26" i="3" s="1"/>
  <c r="DF199" i="3"/>
  <c r="DJ199" i="3" s="1"/>
  <c r="DG199" i="3"/>
  <c r="DH199" i="3"/>
  <c r="DI199" i="3"/>
  <c r="DI92" i="3"/>
  <c r="DH92" i="3"/>
  <c r="DG92" i="3"/>
  <c r="DF92" i="3"/>
  <c r="DJ92" i="3" s="1"/>
  <c r="P63" i="1"/>
  <c r="CP63" i="1" s="1"/>
  <c r="O63" i="1" s="1"/>
  <c r="DF77" i="3"/>
  <c r="DH77" i="3"/>
  <c r="DG77" i="3"/>
  <c r="DI77" i="3"/>
  <c r="L149" i="7" s="1"/>
  <c r="L148" i="7" s="1"/>
  <c r="DF10" i="3"/>
  <c r="DH10" i="3"/>
  <c r="DG10" i="3"/>
  <c r="DI10" i="3"/>
  <c r="DH178" i="3"/>
  <c r="DF178" i="3"/>
  <c r="DJ178" i="3" s="1"/>
  <c r="DI178" i="3"/>
  <c r="DG178" i="3"/>
  <c r="DI146" i="3"/>
  <c r="DF146" i="3"/>
  <c r="DH146" i="3"/>
  <c r="L238" i="7" s="1"/>
  <c r="DG146" i="3"/>
  <c r="L237" i="7" s="1"/>
  <c r="DH169" i="3"/>
  <c r="L261" i="7" s="1"/>
  <c r="L259" i="7" s="1"/>
  <c r="DG169" i="3"/>
  <c r="L260" i="7" s="1"/>
  <c r="DF169" i="3"/>
  <c r="DI169" i="3"/>
  <c r="DG6" i="3"/>
  <c r="DI6" i="3"/>
  <c r="DJ6" i="3" s="1"/>
  <c r="DH6" i="3"/>
  <c r="DF6" i="3"/>
  <c r="DG30" i="3"/>
  <c r="DI30" i="3"/>
  <c r="DH30" i="3"/>
  <c r="DF30" i="3"/>
  <c r="DJ30" i="3" s="1"/>
  <c r="DG37" i="3"/>
  <c r="L108" i="7" s="1"/>
  <c r="DI37" i="3"/>
  <c r="DF37" i="3"/>
  <c r="DH37" i="3"/>
  <c r="DH193" i="3"/>
  <c r="L298" i="7" s="1"/>
  <c r="L296" i="7" s="1"/>
  <c r="DF193" i="3"/>
  <c r="DG193" i="3"/>
  <c r="L297" i="7" s="1"/>
  <c r="DI193" i="3"/>
  <c r="DI182" i="3"/>
  <c r="DF182" i="3"/>
  <c r="DH182" i="3"/>
  <c r="DG182" i="3"/>
  <c r="DG186" i="3"/>
  <c r="DF186" i="3"/>
  <c r="DH186" i="3"/>
  <c r="DI186" i="3"/>
  <c r="DJ186" i="3" s="1"/>
  <c r="DG79" i="3"/>
  <c r="L152" i="7" s="1"/>
  <c r="DF79" i="3"/>
  <c r="DH79" i="3"/>
  <c r="L153" i="7" s="1"/>
  <c r="L151" i="7" s="1"/>
  <c r="DI79" i="3"/>
  <c r="DF149" i="3"/>
  <c r="DG149" i="3"/>
  <c r="DH149" i="3"/>
  <c r="DI149" i="3"/>
  <c r="CP41" i="1"/>
  <c r="O41" i="1" s="1"/>
  <c r="V100" i="1"/>
  <c r="G320" i="7" s="1"/>
  <c r="CP77" i="1"/>
  <c r="O77" i="1" s="1"/>
  <c r="V53" i="1"/>
  <c r="W83" i="1"/>
  <c r="P57" i="1"/>
  <c r="CP57" i="1" s="1"/>
  <c r="O57" i="1" s="1"/>
  <c r="DF201" i="3"/>
  <c r="DG201" i="3"/>
  <c r="DI201" i="3"/>
  <c r="DJ201" i="3" s="1"/>
  <c r="DH201" i="3"/>
  <c r="P59" i="1"/>
  <c r="DG159" i="3"/>
  <c r="DI159" i="3"/>
  <c r="DF159" i="3"/>
  <c r="DJ159" i="3" s="1"/>
  <c r="DH159" i="3"/>
  <c r="U88" i="1"/>
  <c r="Q94" i="1"/>
  <c r="CP82" i="1"/>
  <c r="O82" i="1" s="1"/>
  <c r="S92" i="1"/>
  <c r="U57" i="1"/>
  <c r="GM103" i="1"/>
  <c r="GN103" i="1" s="1"/>
  <c r="DF18" i="3"/>
  <c r="DJ18" i="3" s="1"/>
  <c r="DH18" i="3"/>
  <c r="DG18" i="3"/>
  <c r="DI18" i="3"/>
  <c r="DI4" i="3"/>
  <c r="DG4" i="3"/>
  <c r="DJ4" i="3" s="1"/>
  <c r="DH4" i="3"/>
  <c r="DF4" i="3"/>
  <c r="DF196" i="3"/>
  <c r="DG196" i="3"/>
  <c r="DH196" i="3"/>
  <c r="DI196" i="3"/>
  <c r="DG9" i="3"/>
  <c r="DI9" i="3"/>
  <c r="DF9" i="3"/>
  <c r="DH9" i="3"/>
  <c r="L83" i="7" s="1"/>
  <c r="DI80" i="3"/>
  <c r="DG80" i="3"/>
  <c r="DH80" i="3"/>
  <c r="L155" i="7" s="1"/>
  <c r="DF80" i="3"/>
  <c r="P49" i="1"/>
  <c r="DH31" i="3"/>
  <c r="DF31" i="3"/>
  <c r="DJ31" i="3" s="1"/>
  <c r="DG31" i="3"/>
  <c r="DI31" i="3"/>
  <c r="DF39" i="3"/>
  <c r="DH39" i="3"/>
  <c r="DI39" i="3"/>
  <c r="DG39" i="3"/>
  <c r="DH81" i="3"/>
  <c r="DF81" i="3"/>
  <c r="DG81" i="3"/>
  <c r="DI81" i="3"/>
  <c r="P62" i="1"/>
  <c r="CP62" i="1" s="1"/>
  <c r="O62" i="1" s="1"/>
  <c r="AH109" i="1"/>
  <c r="DF5" i="3"/>
  <c r="DH5" i="3"/>
  <c r="DI5" i="3"/>
  <c r="L75" i="7" s="1"/>
  <c r="L74" i="7" s="1"/>
  <c r="AR101" i="7" s="1"/>
  <c r="DG5" i="3"/>
  <c r="DF93" i="3"/>
  <c r="DJ93" i="3" s="1"/>
  <c r="DG93" i="3"/>
  <c r="DH93" i="3"/>
  <c r="DI93" i="3"/>
  <c r="DF147" i="3"/>
  <c r="DG147" i="3"/>
  <c r="DH147" i="3"/>
  <c r="DI147" i="3"/>
  <c r="DI84" i="3"/>
  <c r="DF84" i="3"/>
  <c r="DJ84" i="3" s="1"/>
  <c r="DG84" i="3"/>
  <c r="DH84" i="3"/>
  <c r="DF25" i="3"/>
  <c r="DJ25" i="3" s="1"/>
  <c r="DH25" i="3"/>
  <c r="DG25" i="3"/>
  <c r="DI25" i="3"/>
  <c r="DH180" i="3"/>
  <c r="DF180" i="3"/>
  <c r="DI180" i="3"/>
  <c r="DJ180" i="3" s="1"/>
  <c r="DG180" i="3"/>
  <c r="DJ116" i="3"/>
  <c r="DH183" i="3"/>
  <c r="DG183" i="3"/>
  <c r="DI183" i="3"/>
  <c r="DF183" i="3"/>
  <c r="DJ183" i="3" s="1"/>
  <c r="DF212" i="3"/>
  <c r="DG212" i="3"/>
  <c r="DH212" i="3"/>
  <c r="L324" i="7" s="1"/>
  <c r="DI212" i="3"/>
  <c r="DI19" i="3"/>
  <c r="DG19" i="3"/>
  <c r="DH19" i="3"/>
  <c r="DF19" i="3"/>
  <c r="DJ19" i="3" s="1"/>
  <c r="DG22" i="3"/>
  <c r="DI22" i="3"/>
  <c r="DF22" i="3"/>
  <c r="DH22" i="3"/>
  <c r="DG191" i="3"/>
  <c r="DI191" i="3"/>
  <c r="L294" i="7" s="1"/>
  <c r="L293" i="7" s="1"/>
  <c r="AR313" i="7" s="1"/>
  <c r="DH191" i="3"/>
  <c r="DF191" i="3"/>
  <c r="DH197" i="3"/>
  <c r="DI197" i="3"/>
  <c r="DG197" i="3"/>
  <c r="DF197" i="3"/>
  <c r="DF102" i="3"/>
  <c r="DI102" i="3"/>
  <c r="DG102" i="3"/>
  <c r="DH102" i="3"/>
  <c r="EB109" i="1"/>
  <c r="DF190" i="3"/>
  <c r="DJ190" i="3" s="1"/>
  <c r="DG190" i="3"/>
  <c r="DH190" i="3"/>
  <c r="DI190" i="3"/>
  <c r="GM33" i="1"/>
  <c r="GN33" i="1" s="1"/>
  <c r="DG82" i="3"/>
  <c r="DF82" i="3"/>
  <c r="DJ82" i="3" s="1"/>
  <c r="DH82" i="3"/>
  <c r="DI82" i="3"/>
  <c r="DG153" i="3"/>
  <c r="DH153" i="3"/>
  <c r="DI153" i="3"/>
  <c r="DF153" i="3"/>
  <c r="DJ153" i="3" s="1"/>
  <c r="DI211" i="3"/>
  <c r="DF211" i="3"/>
  <c r="DH211" i="3"/>
  <c r="L322" i="7" s="1"/>
  <c r="DG211" i="3"/>
  <c r="L321" i="7" s="1"/>
  <c r="CP79" i="1"/>
  <c r="O79" i="1" s="1"/>
  <c r="R59" i="1"/>
  <c r="S59" i="1"/>
  <c r="T59" i="1"/>
  <c r="DY109" i="1" s="1"/>
  <c r="U59" i="1"/>
  <c r="DF205" i="3"/>
  <c r="DG205" i="3"/>
  <c r="DJ205" i="3" s="1"/>
  <c r="DI205" i="3"/>
  <c r="DH205" i="3"/>
  <c r="S81" i="1"/>
  <c r="T81" i="1"/>
  <c r="GX81" i="1"/>
  <c r="DF158" i="3"/>
  <c r="DG158" i="3"/>
  <c r="DJ158" i="3" s="1"/>
  <c r="DI158" i="3"/>
  <c r="DH158" i="3"/>
  <c r="T86" i="1"/>
  <c r="AG109" i="1" s="1"/>
  <c r="GX86" i="1"/>
  <c r="R86" i="1"/>
  <c r="CZ86" i="1" s="1"/>
  <c r="Y86" i="1" s="1"/>
  <c r="BA266" i="7" s="1"/>
  <c r="W86" i="1"/>
  <c r="AJ109" i="1" s="1"/>
  <c r="V88" i="1"/>
  <c r="DF192" i="3"/>
  <c r="DG192" i="3"/>
  <c r="DH192" i="3"/>
  <c r="DI192" i="3"/>
  <c r="DJ192" i="3" s="1"/>
  <c r="DF216" i="3"/>
  <c r="DG216" i="3"/>
  <c r="DH216" i="3"/>
  <c r="DI216" i="3"/>
  <c r="DJ216" i="3" s="1"/>
  <c r="S94" i="1"/>
  <c r="GX59" i="1"/>
  <c r="GX75" i="1"/>
  <c r="GX92" i="1"/>
  <c r="DJ212" i="3" l="1"/>
  <c r="L323" i="7"/>
  <c r="L320" i="7"/>
  <c r="P100" i="1"/>
  <c r="DJ213" i="3"/>
  <c r="L326" i="7"/>
  <c r="L325" i="7" s="1"/>
  <c r="AW333" i="7" s="1"/>
  <c r="GM98" i="1"/>
  <c r="GN98" i="1" s="1"/>
  <c r="DJ198" i="3"/>
  <c r="L306" i="7"/>
  <c r="DJ196" i="3"/>
  <c r="L303" i="7"/>
  <c r="DJ195" i="3"/>
  <c r="L301" i="7"/>
  <c r="AT313" i="7"/>
  <c r="L310" i="7" s="1"/>
  <c r="DJ197" i="3"/>
  <c r="L305" i="7"/>
  <c r="DJ194" i="3"/>
  <c r="L299" i="7"/>
  <c r="L295" i="7" s="1"/>
  <c r="CJ109" i="1"/>
  <c r="CJ22" i="1" s="1"/>
  <c r="DJ182" i="3"/>
  <c r="L281" i="7"/>
  <c r="L280" i="7" s="1"/>
  <c r="AW289" i="7" s="1"/>
  <c r="AW284" i="7"/>
  <c r="AN284" i="7"/>
  <c r="AN285" i="7"/>
  <c r="AW285" i="7"/>
  <c r="AT289" i="7"/>
  <c r="L276" i="7"/>
  <c r="AO289" i="7" s="1"/>
  <c r="DJ181" i="3"/>
  <c r="L278" i="7"/>
  <c r="AR289" i="7"/>
  <c r="CY86" i="1"/>
  <c r="X86" i="1" s="1"/>
  <c r="AZ266" i="7" s="1"/>
  <c r="CP88" i="1"/>
  <c r="O88" i="1" s="1"/>
  <c r="L267" i="7"/>
  <c r="CP86" i="1"/>
  <c r="O86" i="1" s="1"/>
  <c r="DJ170" i="3"/>
  <c r="L263" i="7"/>
  <c r="L262" i="7" s="1"/>
  <c r="AW271" i="7" s="1"/>
  <c r="CY88" i="1"/>
  <c r="X88" i="1" s="1"/>
  <c r="AZ267" i="7" s="1"/>
  <c r="AW266" i="7"/>
  <c r="AN266" i="7"/>
  <c r="AT271" i="7"/>
  <c r="L268" i="7" s="1"/>
  <c r="L258" i="7"/>
  <c r="AO271" i="7" s="1"/>
  <c r="GM82" i="1"/>
  <c r="GN82" i="1" s="1"/>
  <c r="GM80" i="1"/>
  <c r="GN80" i="1" s="1"/>
  <c r="GM78" i="1"/>
  <c r="GN78" i="1" s="1"/>
  <c r="DJ145" i="3"/>
  <c r="L235" i="7"/>
  <c r="DJ147" i="3"/>
  <c r="L240" i="7"/>
  <c r="L239" i="7" s="1"/>
  <c r="AW253" i="7" s="1"/>
  <c r="L233" i="7"/>
  <c r="AO253" i="7" s="1"/>
  <c r="AT253" i="7"/>
  <c r="L244" i="7"/>
  <c r="DJ149" i="3"/>
  <c r="L242" i="7"/>
  <c r="DJ148" i="3"/>
  <c r="L241" i="7"/>
  <c r="L250" i="7"/>
  <c r="GM74" i="1"/>
  <c r="GN74" i="1" s="1"/>
  <c r="EM146" i="1"/>
  <c r="EM18" i="1" s="1"/>
  <c r="P128" i="1"/>
  <c r="EP109" i="1"/>
  <c r="P116" i="1" s="1"/>
  <c r="L212" i="7"/>
  <c r="AT208" i="7"/>
  <c r="L205" i="7" s="1"/>
  <c r="L194" i="7"/>
  <c r="L199" i="7"/>
  <c r="AW208" i="7" s="1"/>
  <c r="DJ102" i="3"/>
  <c r="L184" i="7"/>
  <c r="DJ99" i="3"/>
  <c r="L179" i="7"/>
  <c r="DJ101" i="3"/>
  <c r="L183" i="7"/>
  <c r="L174" i="7"/>
  <c r="DJ103" i="3"/>
  <c r="L185" i="7"/>
  <c r="DJ100" i="3"/>
  <c r="L182" i="7"/>
  <c r="AT167" i="7"/>
  <c r="AR167" i="7"/>
  <c r="L164" i="7" s="1"/>
  <c r="DJ80" i="3"/>
  <c r="L154" i="7"/>
  <c r="L150" i="7" s="1"/>
  <c r="DJ83" i="3"/>
  <c r="L158" i="7"/>
  <c r="GM56" i="1"/>
  <c r="GN56" i="1" s="1"/>
  <c r="AW163" i="7"/>
  <c r="AN163" i="7"/>
  <c r="DJ81" i="3"/>
  <c r="L157" i="7"/>
  <c r="L128" i="7"/>
  <c r="AW145" i="7" s="1"/>
  <c r="L124" i="7"/>
  <c r="AO145" i="7" s="1"/>
  <c r="AT145" i="7"/>
  <c r="L142" i="7" s="1"/>
  <c r="P119" i="1"/>
  <c r="EI146" i="1"/>
  <c r="EI18" i="1" s="1"/>
  <c r="DJ39" i="3"/>
  <c r="L112" i="7"/>
  <c r="L111" i="7" s="1"/>
  <c r="AW120" i="7" s="1"/>
  <c r="C335" i="7"/>
  <c r="G334" i="7"/>
  <c r="AE336" i="7"/>
  <c r="AD336" i="7"/>
  <c r="AT120" i="7"/>
  <c r="L117" i="7" s="1"/>
  <c r="DJ38" i="3"/>
  <c r="L109" i="7"/>
  <c r="L106" i="7" s="1"/>
  <c r="AW116" i="7"/>
  <c r="AN116" i="7"/>
  <c r="GM30" i="1"/>
  <c r="GN30" i="1" s="1"/>
  <c r="DJ12" i="3"/>
  <c r="L87" i="7"/>
  <c r="L77" i="7"/>
  <c r="DJ11" i="3"/>
  <c r="L86" i="7"/>
  <c r="L417" i="7"/>
  <c r="AW95" i="7"/>
  <c r="AN95" i="7"/>
  <c r="DJ9" i="3"/>
  <c r="L82" i="7"/>
  <c r="DJ10" i="3"/>
  <c r="L85" i="7"/>
  <c r="L84" i="7" s="1"/>
  <c r="AW101" i="7" s="1"/>
  <c r="GM38" i="1"/>
  <c r="GN38" i="1" s="1"/>
  <c r="G16" i="2"/>
  <c r="C50" i="7"/>
  <c r="K46" i="7"/>
  <c r="AZ109" i="1"/>
  <c r="F120" i="1" s="1"/>
  <c r="L346" i="7"/>
  <c r="L66" i="7"/>
  <c r="L67" i="7"/>
  <c r="F16" i="2"/>
  <c r="C49" i="7"/>
  <c r="P127" i="1"/>
  <c r="U16" i="2" s="1"/>
  <c r="F128" i="1"/>
  <c r="C51" i="7" s="1"/>
  <c r="AU146" i="1"/>
  <c r="F165" i="1" s="1"/>
  <c r="EL146" i="1"/>
  <c r="EL18" i="1" s="1"/>
  <c r="EA109" i="1"/>
  <c r="EA22" i="1" s="1"/>
  <c r="ER109" i="1"/>
  <c r="ER146" i="1" s="1"/>
  <c r="AI109" i="1"/>
  <c r="AI22" i="1" s="1"/>
  <c r="GB22" i="1"/>
  <c r="ES109" i="1"/>
  <c r="DZ22" i="1"/>
  <c r="DM109" i="1"/>
  <c r="AG22" i="1"/>
  <c r="T109" i="1"/>
  <c r="AJ22" i="1"/>
  <c r="W109" i="1"/>
  <c r="GM75" i="1"/>
  <c r="GN75" i="1" s="1"/>
  <c r="DY22" i="1"/>
  <c r="DL109" i="1"/>
  <c r="GM86" i="1"/>
  <c r="GN86" i="1" s="1"/>
  <c r="CY94" i="1"/>
  <c r="X94" i="1" s="1"/>
  <c r="AZ285" i="7" s="1"/>
  <c r="CZ94" i="1"/>
  <c r="Y94" i="1" s="1"/>
  <c r="BA285" i="7" s="1"/>
  <c r="DJ211" i="3"/>
  <c r="AH22" i="1"/>
  <c r="U109" i="1"/>
  <c r="CY92" i="1"/>
  <c r="X92" i="1" s="1"/>
  <c r="AZ284" i="7" s="1"/>
  <c r="CZ92" i="1"/>
  <c r="Y92" i="1" s="1"/>
  <c r="BA284" i="7" s="1"/>
  <c r="CP59" i="1"/>
  <c r="O59" i="1" s="1"/>
  <c r="DJ146" i="3"/>
  <c r="CY75" i="1"/>
  <c r="X75" i="1" s="1"/>
  <c r="CZ75" i="1"/>
  <c r="Y75" i="1" s="1"/>
  <c r="Q100" i="1"/>
  <c r="R24" i="1"/>
  <c r="R101" i="1"/>
  <c r="R90" i="1"/>
  <c r="DJ104" i="3"/>
  <c r="S61" i="1"/>
  <c r="P91" i="1"/>
  <c r="EB22" i="1"/>
  <c r="DO109" i="1"/>
  <c r="DJ22" i="3"/>
  <c r="GM41" i="1"/>
  <c r="GN41" i="1" s="1"/>
  <c r="DJ79" i="3"/>
  <c r="DJ89" i="3"/>
  <c r="DJ98" i="3"/>
  <c r="DJ2" i="3"/>
  <c r="DJ218" i="3"/>
  <c r="CY77" i="1"/>
  <c r="X77" i="1" s="1"/>
  <c r="GM77" i="1" s="1"/>
  <c r="GN77" i="1" s="1"/>
  <c r="CZ77" i="1"/>
  <c r="Y77" i="1" s="1"/>
  <c r="AQ18" i="1"/>
  <c r="F156" i="1"/>
  <c r="EG18" i="1"/>
  <c r="P150" i="1"/>
  <c r="Q101" i="1"/>
  <c r="P90" i="1"/>
  <c r="R25" i="1"/>
  <c r="Q61" i="1"/>
  <c r="DJ51" i="3"/>
  <c r="Q91" i="1"/>
  <c r="Q27" i="1"/>
  <c r="Q90" i="1"/>
  <c r="P96" i="1"/>
  <c r="DJ37" i="3"/>
  <c r="P73" i="1"/>
  <c r="CP94" i="1"/>
  <c r="O94" i="1" s="1"/>
  <c r="P97" i="1"/>
  <c r="CP92" i="1"/>
  <c r="O92" i="1" s="1"/>
  <c r="GM92" i="1" s="1"/>
  <c r="GN92" i="1" s="1"/>
  <c r="R53" i="1"/>
  <c r="P101" i="1"/>
  <c r="R85" i="1"/>
  <c r="DJ179" i="3"/>
  <c r="S90" i="1"/>
  <c r="P25" i="1"/>
  <c r="P61" i="1"/>
  <c r="AO18" i="1"/>
  <c r="F150" i="1"/>
  <c r="CP81" i="1"/>
  <c r="O81" i="1" s="1"/>
  <c r="R91" i="1"/>
  <c r="DJ20" i="3"/>
  <c r="S27" i="1"/>
  <c r="R96" i="1"/>
  <c r="Q26" i="1"/>
  <c r="DJ77" i="3"/>
  <c r="S52" i="1"/>
  <c r="DJ155" i="3"/>
  <c r="S73" i="1"/>
  <c r="DJ200" i="3"/>
  <c r="S97" i="1"/>
  <c r="DJ7" i="3"/>
  <c r="CZ63" i="1"/>
  <c r="Y63" i="1" s="1"/>
  <c r="CY63" i="1"/>
  <c r="X63" i="1" s="1"/>
  <c r="DJ8" i="3"/>
  <c r="DJ167" i="3"/>
  <c r="S84" i="1"/>
  <c r="Q53" i="1"/>
  <c r="DJ97" i="3"/>
  <c r="P60" i="1"/>
  <c r="CZ49" i="1"/>
  <c r="Y49" i="1" s="1"/>
  <c r="CY49" i="1"/>
  <c r="X49" i="1" s="1"/>
  <c r="EU18" i="1"/>
  <c r="P162" i="1"/>
  <c r="DJ173" i="3"/>
  <c r="S85" i="1"/>
  <c r="DJ3" i="3"/>
  <c r="S25" i="1"/>
  <c r="Q42" i="1"/>
  <c r="CY62" i="1"/>
  <c r="X62" i="1" s="1"/>
  <c r="AZ208" i="7" s="1"/>
  <c r="L206" i="7" s="1"/>
  <c r="CZ62" i="1"/>
  <c r="Y62" i="1" s="1"/>
  <c r="BA208" i="7" s="1"/>
  <c r="L207" i="7" s="1"/>
  <c r="CY57" i="1"/>
  <c r="X57" i="1" s="1"/>
  <c r="CZ57" i="1"/>
  <c r="Y57" i="1" s="1"/>
  <c r="GM57" i="1" s="1"/>
  <c r="GN57" i="1" s="1"/>
  <c r="DJ106" i="3"/>
  <c r="R43" i="1"/>
  <c r="Q72" i="1"/>
  <c r="R27" i="1"/>
  <c r="CZ66" i="1"/>
  <c r="Y66" i="1" s="1"/>
  <c r="BA228" i="7" s="1"/>
  <c r="L227" i="7" s="1"/>
  <c r="CY66" i="1"/>
  <c r="X66" i="1" s="1"/>
  <c r="AZ228" i="7" s="1"/>
  <c r="L226" i="7" s="1"/>
  <c r="CY81" i="1"/>
  <c r="X81" i="1" s="1"/>
  <c r="CZ81" i="1"/>
  <c r="Y81" i="1" s="1"/>
  <c r="CY59" i="1"/>
  <c r="X59" i="1" s="1"/>
  <c r="CZ59" i="1"/>
  <c r="Y59" i="1" s="1"/>
  <c r="DJ191" i="3"/>
  <c r="S96" i="1"/>
  <c r="DJ5" i="3"/>
  <c r="S26" i="1"/>
  <c r="DJ193" i="3"/>
  <c r="Q52" i="1"/>
  <c r="AT18" i="1"/>
  <c r="F164" i="1"/>
  <c r="R73" i="1"/>
  <c r="R97" i="1"/>
  <c r="CP83" i="1"/>
  <c r="O83" i="1" s="1"/>
  <c r="CY55" i="1"/>
  <c r="X55" i="1" s="1"/>
  <c r="GM55" i="1" s="1"/>
  <c r="GN55" i="1" s="1"/>
  <c r="CZ55" i="1"/>
  <c r="Y55" i="1" s="1"/>
  <c r="EH18" i="1"/>
  <c r="P155" i="1"/>
  <c r="DJ203" i="3"/>
  <c r="P84" i="1"/>
  <c r="P53" i="1"/>
  <c r="Q60" i="1"/>
  <c r="AX22" i="1"/>
  <c r="AX146" i="1"/>
  <c r="F116" i="1"/>
  <c r="BB18" i="1"/>
  <c r="F159" i="1"/>
  <c r="Q85" i="1"/>
  <c r="Q25" i="1"/>
  <c r="DJ35" i="3"/>
  <c r="S42" i="1"/>
  <c r="P43" i="1"/>
  <c r="R72" i="1"/>
  <c r="P27" i="1"/>
  <c r="Q96" i="1"/>
  <c r="R26" i="1"/>
  <c r="CP49" i="1"/>
  <c r="O49" i="1" s="1"/>
  <c r="GM49" i="1" s="1"/>
  <c r="GN49" i="1" s="1"/>
  <c r="DJ169" i="3"/>
  <c r="R52" i="1"/>
  <c r="Q73" i="1"/>
  <c r="Q97" i="1"/>
  <c r="DJ44" i="3"/>
  <c r="I107" i="1"/>
  <c r="GM107" i="1" s="1"/>
  <c r="K107" i="1"/>
  <c r="GM105" i="1"/>
  <c r="CZ67" i="1"/>
  <c r="Y67" i="1" s="1"/>
  <c r="CY67" i="1"/>
  <c r="X67" i="1" s="1"/>
  <c r="GM67" i="1" s="1"/>
  <c r="GN67" i="1" s="1"/>
  <c r="DJ49" i="3"/>
  <c r="S48" i="1"/>
  <c r="R84" i="1"/>
  <c r="CZ79" i="1"/>
  <c r="Y79" i="1" s="1"/>
  <c r="CY79" i="1"/>
  <c r="X79" i="1" s="1"/>
  <c r="DJ86" i="3"/>
  <c r="S53" i="1"/>
  <c r="DJ209" i="3"/>
  <c r="S100" i="1"/>
  <c r="DJ95" i="3"/>
  <c r="S60" i="1"/>
  <c r="Q24" i="1"/>
  <c r="P85" i="1"/>
  <c r="CP66" i="1"/>
  <c r="O66" i="1" s="1"/>
  <c r="R42" i="1"/>
  <c r="BC18" i="1"/>
  <c r="F162" i="1"/>
  <c r="DJ42" i="3"/>
  <c r="S43" i="1"/>
  <c r="DJ143" i="3"/>
  <c r="S72" i="1"/>
  <c r="CY83" i="1"/>
  <c r="X83" i="1" s="1"/>
  <c r="CZ83" i="1"/>
  <c r="Y83" i="1" s="1"/>
  <c r="DJ215" i="3"/>
  <c r="S101" i="1"/>
  <c r="DJ185" i="3"/>
  <c r="S91" i="1"/>
  <c r="GM79" i="1"/>
  <c r="GN79" i="1" s="1"/>
  <c r="P26" i="1"/>
  <c r="P52" i="1"/>
  <c r="AP18" i="1"/>
  <c r="F155" i="1"/>
  <c r="Q84" i="1"/>
  <c r="GM40" i="1"/>
  <c r="GN40" i="1" s="1"/>
  <c r="R100" i="1"/>
  <c r="CP100" i="1" s="1"/>
  <c r="O100" i="1" s="1"/>
  <c r="R60" i="1"/>
  <c r="DJ1" i="3"/>
  <c r="S24" i="1"/>
  <c r="DJ202" i="3"/>
  <c r="ET18" i="1"/>
  <c r="P159" i="1"/>
  <c r="P42" i="1"/>
  <c r="I106" i="1"/>
  <c r="K106" i="1"/>
  <c r="E337" i="7" s="1"/>
  <c r="GM104" i="1"/>
  <c r="Q43" i="1"/>
  <c r="P72" i="1"/>
  <c r="GM66" i="1" l="1"/>
  <c r="GN66" i="1" s="1"/>
  <c r="CP27" i="1"/>
  <c r="O27" i="1" s="1"/>
  <c r="AT333" i="7"/>
  <c r="L330" i="7" s="1"/>
  <c r="L319" i="7"/>
  <c r="AO313" i="7"/>
  <c r="L304" i="7"/>
  <c r="AW313" i="7" s="1"/>
  <c r="BA109" i="1"/>
  <c r="GM94" i="1"/>
  <c r="GN94" i="1" s="1"/>
  <c r="L286" i="7"/>
  <c r="L283" i="7"/>
  <c r="EP146" i="1"/>
  <c r="P153" i="1" s="1"/>
  <c r="L265" i="7"/>
  <c r="GM88" i="1"/>
  <c r="GN88" i="1" s="1"/>
  <c r="AN267" i="7"/>
  <c r="AW267" i="7"/>
  <c r="P165" i="1"/>
  <c r="EP22" i="1"/>
  <c r="AO228" i="7"/>
  <c r="L222" i="7"/>
  <c r="P156" i="1"/>
  <c r="AO208" i="7"/>
  <c r="L203" i="7"/>
  <c r="L181" i="7"/>
  <c r="AW190" i="7" s="1"/>
  <c r="AT190" i="7"/>
  <c r="L187" i="7" s="1"/>
  <c r="L173" i="7"/>
  <c r="AO167" i="7"/>
  <c r="L156" i="7"/>
  <c r="AW167" i="7" s="1"/>
  <c r="AU18" i="1"/>
  <c r="L140" i="7"/>
  <c r="AZ22" i="1"/>
  <c r="AZ146" i="1"/>
  <c r="AZ18" i="1" s="1"/>
  <c r="AO120" i="7"/>
  <c r="L114" i="7"/>
  <c r="GM106" i="1"/>
  <c r="HD106" i="1" s="1"/>
  <c r="L337" i="7" s="1"/>
  <c r="AD338" i="7"/>
  <c r="G337" i="7"/>
  <c r="AE338" i="7"/>
  <c r="ER22" i="1"/>
  <c r="P120" i="1"/>
  <c r="DN109" i="1"/>
  <c r="DN146" i="1" s="1"/>
  <c r="AT101" i="7"/>
  <c r="L76" i="7"/>
  <c r="L355" i="7"/>
  <c r="L353" i="7" s="1"/>
  <c r="L426" i="7"/>
  <c r="L424" i="7" s="1"/>
  <c r="P164" i="1"/>
  <c r="AN228" i="7"/>
  <c r="K228" i="7"/>
  <c r="I228" i="7" s="1"/>
  <c r="AN208" i="7"/>
  <c r="K208" i="7"/>
  <c r="I208" i="7" s="1"/>
  <c r="CP42" i="1"/>
  <c r="O42" i="1" s="1"/>
  <c r="CP26" i="1"/>
  <c r="O26" i="1" s="1"/>
  <c r="CP24" i="1"/>
  <c r="O24" i="1" s="1"/>
  <c r="V109" i="1"/>
  <c r="V146" i="1" s="1"/>
  <c r="CP53" i="1"/>
  <c r="O53" i="1" s="1"/>
  <c r="GM62" i="1"/>
  <c r="GN62" i="1" s="1"/>
  <c r="GM63" i="1"/>
  <c r="GN63" i="1" s="1"/>
  <c r="CP85" i="1"/>
  <c r="O85" i="1" s="1"/>
  <c r="CP25" i="1"/>
  <c r="O25" i="1" s="1"/>
  <c r="DU109" i="1"/>
  <c r="CP72" i="1"/>
  <c r="O72" i="1" s="1"/>
  <c r="CY101" i="1"/>
  <c r="X101" i="1" s="1"/>
  <c r="CZ101" i="1"/>
  <c r="Y101" i="1" s="1"/>
  <c r="CY48" i="1"/>
  <c r="X48" i="1" s="1"/>
  <c r="AZ145" i="7" s="1"/>
  <c r="L143" i="7" s="1"/>
  <c r="CZ48" i="1"/>
  <c r="Y48" i="1" s="1"/>
  <c r="BA145" i="7" s="1"/>
  <c r="L144" i="7" s="1"/>
  <c r="CZ42" i="1"/>
  <c r="Y42" i="1" s="1"/>
  <c r="BA120" i="7" s="1"/>
  <c r="L119" i="7" s="1"/>
  <c r="CY42" i="1"/>
  <c r="X42" i="1" s="1"/>
  <c r="AZ120" i="7" s="1"/>
  <c r="L118" i="7" s="1"/>
  <c r="CZ97" i="1"/>
  <c r="Y97" i="1" s="1"/>
  <c r="CY97" i="1"/>
  <c r="X97" i="1" s="1"/>
  <c r="CY27" i="1"/>
  <c r="X27" i="1" s="1"/>
  <c r="CZ27" i="1"/>
  <c r="Y27" i="1" s="1"/>
  <c r="CY90" i="1"/>
  <c r="X90" i="1" s="1"/>
  <c r="AZ289" i="7" s="1"/>
  <c r="L287" i="7" s="1"/>
  <c r="CZ90" i="1"/>
  <c r="Y90" i="1" s="1"/>
  <c r="BA289" i="7" s="1"/>
  <c r="L288" i="7" s="1"/>
  <c r="CP73" i="1"/>
  <c r="O73" i="1" s="1"/>
  <c r="ES22" i="1"/>
  <c r="P129" i="1"/>
  <c r="W16" i="2" s="1"/>
  <c r="ES146" i="1"/>
  <c r="CZ100" i="1"/>
  <c r="Y100" i="1" s="1"/>
  <c r="BA333" i="7" s="1"/>
  <c r="L332" i="7" s="1"/>
  <c r="CY100" i="1"/>
  <c r="X100" i="1" s="1"/>
  <c r="AZ333" i="7" s="1"/>
  <c r="L331" i="7" s="1"/>
  <c r="GM83" i="1"/>
  <c r="GN83" i="1" s="1"/>
  <c r="CY85" i="1"/>
  <c r="X85" i="1" s="1"/>
  <c r="CZ85" i="1"/>
  <c r="Y85" i="1" s="1"/>
  <c r="CP91" i="1"/>
  <c r="O91" i="1" s="1"/>
  <c r="AE109" i="1"/>
  <c r="GM59" i="1"/>
  <c r="GN59" i="1" s="1"/>
  <c r="W22" i="1"/>
  <c r="W146" i="1"/>
  <c r="F133" i="1"/>
  <c r="DN22" i="1"/>
  <c r="DV109" i="1"/>
  <c r="CY26" i="1"/>
  <c r="X26" i="1" s="1"/>
  <c r="AZ101" i="7" s="1"/>
  <c r="L99" i="7" s="1"/>
  <c r="CZ26" i="1"/>
  <c r="Y26" i="1" s="1"/>
  <c r="BA101" i="7" s="1"/>
  <c r="L100" i="7" s="1"/>
  <c r="CY84" i="1"/>
  <c r="X84" i="1" s="1"/>
  <c r="AZ271" i="7" s="1"/>
  <c r="L269" i="7" s="1"/>
  <c r="CZ84" i="1"/>
  <c r="Y84" i="1" s="1"/>
  <c r="BA271" i="7" s="1"/>
  <c r="L270" i="7" s="1"/>
  <c r="CY73" i="1"/>
  <c r="X73" i="1" s="1"/>
  <c r="CZ73" i="1"/>
  <c r="Y73" i="1" s="1"/>
  <c r="DW109" i="1"/>
  <c r="EP18" i="1"/>
  <c r="CY24" i="1"/>
  <c r="X24" i="1" s="1"/>
  <c r="AZ70" i="7" s="1"/>
  <c r="CZ24" i="1"/>
  <c r="Y24" i="1" s="1"/>
  <c r="BA70" i="7" s="1"/>
  <c r="AF109" i="1"/>
  <c r="CP52" i="1"/>
  <c r="O52" i="1" s="1"/>
  <c r="CZ53" i="1"/>
  <c r="Y53" i="1" s="1"/>
  <c r="CY53" i="1"/>
  <c r="X53" i="1" s="1"/>
  <c r="CP84" i="1"/>
  <c r="O84" i="1" s="1"/>
  <c r="GM81" i="1"/>
  <c r="GN81" i="1" s="1"/>
  <c r="CP101" i="1"/>
  <c r="O101" i="1" s="1"/>
  <c r="CP90" i="1"/>
  <c r="O90" i="1" s="1"/>
  <c r="ER18" i="1"/>
  <c r="P157" i="1"/>
  <c r="CP48" i="1"/>
  <c r="O48" i="1" s="1"/>
  <c r="T22" i="1"/>
  <c r="T146" i="1"/>
  <c r="F130" i="1"/>
  <c r="CY60" i="1"/>
  <c r="X60" i="1" s="1"/>
  <c r="AZ190" i="7" s="1"/>
  <c r="L188" i="7" s="1"/>
  <c r="CZ60" i="1"/>
  <c r="Y60" i="1" s="1"/>
  <c r="BA190" i="7" s="1"/>
  <c r="L189" i="7" s="1"/>
  <c r="AX18" i="1"/>
  <c r="F153" i="1"/>
  <c r="CY25" i="1"/>
  <c r="X25" i="1" s="1"/>
  <c r="CZ25" i="1"/>
  <c r="Y25" i="1" s="1"/>
  <c r="DX109" i="1"/>
  <c r="CY72" i="1"/>
  <c r="X72" i="1" s="1"/>
  <c r="AZ253" i="7" s="1"/>
  <c r="L251" i="7" s="1"/>
  <c r="CZ72" i="1"/>
  <c r="Y72" i="1" s="1"/>
  <c r="BA253" i="7" s="1"/>
  <c r="L252" i="7" s="1"/>
  <c r="HD105" i="1"/>
  <c r="GE109" i="1" s="1"/>
  <c r="GN105" i="1"/>
  <c r="CP43" i="1"/>
  <c r="O43" i="1" s="1"/>
  <c r="CY96" i="1"/>
  <c r="X96" i="1" s="1"/>
  <c r="AZ313" i="7" s="1"/>
  <c r="L311" i="7" s="1"/>
  <c r="CZ96" i="1"/>
  <c r="Y96" i="1" s="1"/>
  <c r="BA313" i="7" s="1"/>
  <c r="L312" i="7" s="1"/>
  <c r="CY52" i="1"/>
  <c r="X52" i="1" s="1"/>
  <c r="AZ167" i="7" s="1"/>
  <c r="L165" i="7" s="1"/>
  <c r="CZ52" i="1"/>
  <c r="Y52" i="1" s="1"/>
  <c r="BA167" i="7" s="1"/>
  <c r="L166" i="7" s="1"/>
  <c r="CP96" i="1"/>
  <c r="O96" i="1" s="1"/>
  <c r="AC109" i="1"/>
  <c r="U22" i="1"/>
  <c r="F131" i="1"/>
  <c r="U146" i="1"/>
  <c r="CY61" i="1"/>
  <c r="X61" i="1" s="1"/>
  <c r="CZ61" i="1"/>
  <c r="Y61" i="1" s="1"/>
  <c r="DM22" i="1"/>
  <c r="DM146" i="1"/>
  <c r="P131" i="1"/>
  <c r="BA22" i="1"/>
  <c r="F129" i="1"/>
  <c r="H16" i="2" s="1"/>
  <c r="BA146" i="1"/>
  <c r="CP60" i="1"/>
  <c r="O60" i="1" s="1"/>
  <c r="DO22" i="1"/>
  <c r="P133" i="1"/>
  <c r="DO146" i="1"/>
  <c r="HD104" i="1"/>
  <c r="GN104" i="1"/>
  <c r="CZ91" i="1"/>
  <c r="Y91" i="1" s="1"/>
  <c r="CY91" i="1"/>
  <c r="X91" i="1" s="1"/>
  <c r="CY43" i="1"/>
  <c r="X43" i="1" s="1"/>
  <c r="CZ43" i="1"/>
  <c r="Y43" i="1" s="1"/>
  <c r="AD109" i="1"/>
  <c r="HD107" i="1"/>
  <c r="GN107" i="1"/>
  <c r="CP61" i="1"/>
  <c r="O61" i="1" s="1"/>
  <c r="CP97" i="1"/>
  <c r="O97" i="1" s="1"/>
  <c r="DL22" i="1"/>
  <c r="P130" i="1"/>
  <c r="DL146" i="1"/>
  <c r="GM27" i="1" l="1"/>
  <c r="GN27" i="1" s="1"/>
  <c r="GM53" i="1"/>
  <c r="GN53" i="1" s="1"/>
  <c r="GM96" i="1"/>
  <c r="GN96" i="1" s="1"/>
  <c r="GN106" i="1"/>
  <c r="AO333" i="7"/>
  <c r="L328" i="7"/>
  <c r="L308" i="7"/>
  <c r="AN289" i="7"/>
  <c r="K289" i="7"/>
  <c r="I289" i="7" s="1"/>
  <c r="GM84" i="1"/>
  <c r="GN84" i="1" s="1"/>
  <c r="F157" i="1"/>
  <c r="V22" i="1"/>
  <c r="AO190" i="7"/>
  <c r="L186" i="7"/>
  <c r="P132" i="1"/>
  <c r="L160" i="7"/>
  <c r="CM109" i="1"/>
  <c r="CM22" i="1" s="1"/>
  <c r="L334" i="7"/>
  <c r="BB338" i="7"/>
  <c r="AN338" i="7"/>
  <c r="K338" i="7"/>
  <c r="I338" i="7" s="1"/>
  <c r="F132" i="1"/>
  <c r="K49" i="7" s="1"/>
  <c r="AO101" i="7"/>
  <c r="L90" i="7"/>
  <c r="K47" i="7"/>
  <c r="L351" i="7"/>
  <c r="L422" i="7"/>
  <c r="L429" i="7"/>
  <c r="L358" i="7"/>
  <c r="L98" i="7"/>
  <c r="AN253" i="7"/>
  <c r="K253" i="7"/>
  <c r="I253" i="7" s="1"/>
  <c r="K167" i="7"/>
  <c r="I167" i="7" s="1"/>
  <c r="AN167" i="7"/>
  <c r="AN313" i="7"/>
  <c r="K313" i="7"/>
  <c r="I313" i="7" s="1"/>
  <c r="K101" i="7"/>
  <c r="I101" i="7" s="1"/>
  <c r="AN101" i="7"/>
  <c r="K48" i="7"/>
  <c r="G440" i="7"/>
  <c r="AN120" i="7"/>
  <c r="K120" i="7"/>
  <c r="I120" i="7" s="1"/>
  <c r="K190" i="7"/>
  <c r="I190" i="7" s="1"/>
  <c r="AN190" i="7"/>
  <c r="K145" i="7"/>
  <c r="I145" i="7" s="1"/>
  <c r="AN145" i="7"/>
  <c r="L431" i="7"/>
  <c r="L69" i="7"/>
  <c r="L360" i="7"/>
  <c r="K271" i="7"/>
  <c r="I271" i="7" s="1"/>
  <c r="AN271" i="7"/>
  <c r="K333" i="7"/>
  <c r="I333" i="7" s="1"/>
  <c r="AN333" i="7"/>
  <c r="GM97" i="1"/>
  <c r="GN97" i="1" s="1"/>
  <c r="L68" i="7"/>
  <c r="L430" i="7"/>
  <c r="L359" i="7"/>
  <c r="GM48" i="1"/>
  <c r="GN48" i="1" s="1"/>
  <c r="GM85" i="1"/>
  <c r="GN85" i="1" s="1"/>
  <c r="GM26" i="1"/>
  <c r="GN26" i="1" s="1"/>
  <c r="GM42" i="1"/>
  <c r="GN42" i="1" s="1"/>
  <c r="GM90" i="1"/>
  <c r="GN90" i="1" s="1"/>
  <c r="GM100" i="1"/>
  <c r="GN100" i="1" s="1"/>
  <c r="GM61" i="1"/>
  <c r="GN61" i="1" s="1"/>
  <c r="GM60" i="1"/>
  <c r="GN60" i="1" s="1"/>
  <c r="GM43" i="1"/>
  <c r="GN43" i="1" s="1"/>
  <c r="EC109" i="1"/>
  <c r="W18" i="1"/>
  <c r="F170" i="1"/>
  <c r="AC22" i="1"/>
  <c r="P109" i="1"/>
  <c r="CE109" i="1"/>
  <c r="CF109" i="1"/>
  <c r="CH109" i="1"/>
  <c r="GE22" i="1"/>
  <c r="EV109" i="1"/>
  <c r="ES18" i="1"/>
  <c r="P166" i="1"/>
  <c r="DV22" i="1"/>
  <c r="DI109" i="1"/>
  <c r="AE22" i="1"/>
  <c r="R109" i="1"/>
  <c r="GM72" i="1"/>
  <c r="GN72" i="1" s="1"/>
  <c r="GM52" i="1"/>
  <c r="GN52" i="1" s="1"/>
  <c r="GM91" i="1"/>
  <c r="GN91" i="1" s="1"/>
  <c r="DU22" i="1"/>
  <c r="FW109" i="1"/>
  <c r="FX109" i="1"/>
  <c r="FZ109" i="1"/>
  <c r="DH109" i="1"/>
  <c r="BA18" i="1"/>
  <c r="F166" i="1"/>
  <c r="T18" i="1"/>
  <c r="F167" i="1"/>
  <c r="DW22" i="1"/>
  <c r="DJ109" i="1"/>
  <c r="DO18" i="1"/>
  <c r="P170" i="1"/>
  <c r="DM18" i="1"/>
  <c r="P168" i="1"/>
  <c r="V18" i="1"/>
  <c r="F169" i="1"/>
  <c r="AF22" i="1"/>
  <c r="S109" i="1"/>
  <c r="DN18" i="1"/>
  <c r="P169" i="1"/>
  <c r="GM25" i="1"/>
  <c r="DT109" i="1"/>
  <c r="DX22" i="1"/>
  <c r="DK109" i="1"/>
  <c r="AL109" i="1"/>
  <c r="GM73" i="1"/>
  <c r="GN73" i="1" s="1"/>
  <c r="AB109" i="1"/>
  <c r="AD22" i="1"/>
  <c r="Q109" i="1"/>
  <c r="DL18" i="1"/>
  <c r="P167" i="1"/>
  <c r="U18" i="1"/>
  <c r="F168" i="1"/>
  <c r="ED109" i="1"/>
  <c r="GM101" i="1"/>
  <c r="GN101" i="1" s="1"/>
  <c r="AK109" i="1"/>
  <c r="GM24" i="1"/>
  <c r="AN70" i="7" l="1"/>
  <c r="G441" i="7"/>
  <c r="BD109" i="1"/>
  <c r="F134" i="1" s="1"/>
  <c r="AN336" i="7"/>
  <c r="BB336" i="7"/>
  <c r="K336" i="7"/>
  <c r="I336" i="7" s="1"/>
  <c r="L349" i="7"/>
  <c r="L347" i="7" s="1"/>
  <c r="L420" i="7"/>
  <c r="L418" i="7" s="1"/>
  <c r="K70" i="7"/>
  <c r="I70" i="7" s="1"/>
  <c r="P22" i="1"/>
  <c r="P146" i="1"/>
  <c r="F112" i="1"/>
  <c r="DK22" i="1"/>
  <c r="DK146" i="1"/>
  <c r="P124" i="1"/>
  <c r="DI22" i="1"/>
  <c r="DI146" i="1"/>
  <c r="P121" i="1"/>
  <c r="CE22" i="1"/>
  <c r="AV109" i="1"/>
  <c r="DT22" i="1"/>
  <c r="DG109" i="1"/>
  <c r="GN24" i="1"/>
  <c r="CB109" i="1" s="1"/>
  <c r="CA109" i="1"/>
  <c r="Q22" i="1"/>
  <c r="Q146" i="1"/>
  <c r="F121" i="1"/>
  <c r="GN25" i="1"/>
  <c r="FT109" i="1" s="1"/>
  <c r="FS109" i="1"/>
  <c r="AK22" i="1"/>
  <c r="X109" i="1"/>
  <c r="DH22" i="1"/>
  <c r="DH146" i="1"/>
  <c r="P112" i="1"/>
  <c r="EV22" i="1"/>
  <c r="P134" i="1"/>
  <c r="EV146" i="1"/>
  <c r="AB22" i="1"/>
  <c r="O109" i="1"/>
  <c r="FZ22" i="1"/>
  <c r="EQ109" i="1"/>
  <c r="EC22" i="1"/>
  <c r="DP109" i="1"/>
  <c r="ED22" i="1"/>
  <c r="DQ109" i="1"/>
  <c r="S22" i="1"/>
  <c r="F124" i="1"/>
  <c r="S146" i="1"/>
  <c r="DJ22" i="1"/>
  <c r="P123" i="1"/>
  <c r="DJ146" i="1"/>
  <c r="FX22" i="1"/>
  <c r="EO109" i="1"/>
  <c r="R22" i="1"/>
  <c r="F123" i="1"/>
  <c r="R146" i="1"/>
  <c r="CH22" i="1"/>
  <c r="AY109" i="1"/>
  <c r="AL22" i="1"/>
  <c r="Y109" i="1"/>
  <c r="FW22" i="1"/>
  <c r="EN109" i="1"/>
  <c r="CF22" i="1"/>
  <c r="AW109" i="1"/>
  <c r="BD146" i="1" l="1"/>
  <c r="BD18" i="1" s="1"/>
  <c r="BD22" i="1"/>
  <c r="L428" i="7"/>
  <c r="L415" i="7" s="1"/>
  <c r="L357" i="7"/>
  <c r="L344" i="7" s="1"/>
  <c r="L342" i="7" s="1"/>
  <c r="L413" i="7" s="1"/>
  <c r="DQ22" i="1"/>
  <c r="P136" i="1"/>
  <c r="DQ146" i="1"/>
  <c r="Y22" i="1"/>
  <c r="Y146" i="1"/>
  <c r="F136" i="1"/>
  <c r="EN22" i="1"/>
  <c r="P114" i="1"/>
  <c r="EN146" i="1"/>
  <c r="DI18" i="1"/>
  <c r="P158" i="1"/>
  <c r="CB22" i="1"/>
  <c r="AS109" i="1"/>
  <c r="Y16" i="2"/>
  <c r="CA22" i="1"/>
  <c r="AR109" i="1"/>
  <c r="DJ18" i="1"/>
  <c r="P160" i="1"/>
  <c r="DP22" i="1"/>
  <c r="P135" i="1"/>
  <c r="DP146" i="1"/>
  <c r="DG22" i="1"/>
  <c r="P111" i="1"/>
  <c r="DG146" i="1"/>
  <c r="DK18" i="1"/>
  <c r="P161" i="1"/>
  <c r="FS22" i="1"/>
  <c r="EJ109" i="1"/>
  <c r="FT22" i="1"/>
  <c r="EK109" i="1"/>
  <c r="AV22" i="1"/>
  <c r="AV146" i="1"/>
  <c r="F114" i="1"/>
  <c r="EO22" i="1"/>
  <c r="P115" i="1"/>
  <c r="EO146" i="1"/>
  <c r="EV18" i="1"/>
  <c r="P171" i="1"/>
  <c r="AY22" i="1"/>
  <c r="F117" i="1"/>
  <c r="AY146" i="1"/>
  <c r="EQ22" i="1"/>
  <c r="P117" i="1"/>
  <c r="EQ146" i="1"/>
  <c r="R18" i="1"/>
  <c r="F160" i="1"/>
  <c r="S18" i="1"/>
  <c r="F161" i="1"/>
  <c r="P18" i="1"/>
  <c r="F149" i="1"/>
  <c r="F171" i="1"/>
  <c r="DH18" i="1"/>
  <c r="P149" i="1"/>
  <c r="AW22" i="1"/>
  <c r="F115" i="1"/>
  <c r="AW146" i="1"/>
  <c r="J16" i="2"/>
  <c r="O22" i="1"/>
  <c r="O146" i="1"/>
  <c r="F111" i="1"/>
  <c r="X22" i="1"/>
  <c r="F135" i="1"/>
  <c r="X146" i="1"/>
  <c r="Q18" i="1"/>
  <c r="F158" i="1"/>
  <c r="AV18" i="1" l="1"/>
  <c r="F151" i="1"/>
  <c r="DG18" i="1"/>
  <c r="P148" i="1"/>
  <c r="AR22" i="1"/>
  <c r="F137" i="1"/>
  <c r="F138" i="1" s="1"/>
  <c r="F139" i="1" s="1"/>
  <c r="F140" i="1" s="1"/>
  <c r="AR146" i="1"/>
  <c r="EK22" i="1"/>
  <c r="P126" i="1"/>
  <c r="T16" i="2" s="1"/>
  <c r="X16" i="2" s="1"/>
  <c r="AC16" i="2" s="1"/>
  <c r="EK146" i="1"/>
  <c r="DP18" i="1"/>
  <c r="P172" i="1"/>
  <c r="AS22" i="1"/>
  <c r="AS146" i="1"/>
  <c r="F126" i="1"/>
  <c r="Y18" i="1"/>
  <c r="F173" i="1"/>
  <c r="X18" i="1"/>
  <c r="F172" i="1"/>
  <c r="O18" i="1"/>
  <c r="F148" i="1"/>
  <c r="EQ18" i="1"/>
  <c r="P154" i="1"/>
  <c r="EO18" i="1"/>
  <c r="P152" i="1"/>
  <c r="EJ22" i="1"/>
  <c r="P137" i="1"/>
  <c r="P138" i="1" s="1"/>
  <c r="P139" i="1" s="1"/>
  <c r="P140" i="1" s="1"/>
  <c r="EJ146" i="1"/>
  <c r="DQ18" i="1"/>
  <c r="P173" i="1"/>
  <c r="AW18" i="1"/>
  <c r="F152" i="1"/>
  <c r="AY18" i="1"/>
  <c r="F154" i="1"/>
  <c r="EN18" i="1"/>
  <c r="P151" i="1"/>
  <c r="E16" i="2" l="1"/>
  <c r="I16" i="2" s="1"/>
  <c r="N16" i="2" s="1"/>
  <c r="C48" i="7"/>
  <c r="C45" i="7" s="1"/>
  <c r="F144" i="1"/>
  <c r="F141" i="1"/>
  <c r="F142" i="1" s="1"/>
  <c r="AS18" i="1"/>
  <c r="F163" i="1"/>
  <c r="AR18" i="1"/>
  <c r="F174" i="1"/>
  <c r="EJ18" i="1"/>
  <c r="P174" i="1"/>
  <c r="P144" i="1"/>
  <c r="P141" i="1"/>
  <c r="P142" i="1" s="1"/>
  <c r="EK18" i="1"/>
  <c r="P163" i="1"/>
  <c r="F175" i="1" l="1"/>
  <c r="F176" i="1"/>
  <c r="F177" i="1" s="1"/>
  <c r="P176" i="1"/>
  <c r="P177" i="1" s="1"/>
  <c r="P175" i="1"/>
</calcChain>
</file>

<file path=xl/sharedStrings.xml><?xml version="1.0" encoding="utf-8"?>
<sst xmlns="http://schemas.openxmlformats.org/spreadsheetml/2006/main" count="8892" uniqueCount="672">
  <si>
    <t>Smeta.RU  (495) 974-1589</t>
  </si>
  <si>
    <t>_PS_</t>
  </si>
  <si>
    <t>Smeta.RU</t>
  </si>
  <si>
    <t/>
  </si>
  <si>
    <t>Новый объект_(Копия)_(Копия)</t>
  </si>
  <si>
    <t>Ремонт кровли ОПС Порецкое вариант со скатной кровлей</t>
  </si>
  <si>
    <t>Сметные нормы списания</t>
  </si>
  <si>
    <t>Коды ценников</t>
  </si>
  <si>
    <t>ФСНБ-2022_И19</t>
  </si>
  <si>
    <t>Версия 1.19.0 для ФСНБ-2022 И19</t>
  </si>
  <si>
    <t>ФСНБ-2022 - Изменения И19</t>
  </si>
  <si>
    <t>Поправки для ФСНБ-2022 от 21.08.2026 г И19 (55/пр) Капитальный ремонт жилых и общественных зданий</t>
  </si>
  <si>
    <t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t>
  </si>
  <si>
    <t>ГСН</t>
  </si>
  <si>
    <t>Чувашская Республика - Чувашия</t>
  </si>
  <si>
    <t>02-01-01</t>
  </si>
  <si>
    <t>Новая локальная смета</t>
  </si>
  <si>
    <t>1</t>
  </si>
  <si>
    <t>46-04-008-02</t>
  </si>
  <si>
    <t>Разборка покрытий кровель: из профнастила</t>
  </si>
  <si>
    <t>100 м2</t>
  </si>
  <si>
    <t>ГЭСН-2022, 46-04-008-02, приказ Минстроя России от 18.05.2022 г. № 378/пр</t>
  </si>
  <si>
    <t>Общестроительные работы</t>
  </si>
  <si>
    <t>Работы по реконструкции зданий и сооружений</t>
  </si>
  <si>
    <t>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</si>
  <si>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ФЕР-46</t>
  </si>
  <si>
    <t>Пр/812-040.2-1</t>
  </si>
  <si>
    <t>Пр/774-040.2</t>
  </si>
  <si>
    <t>2</t>
  </si>
  <si>
    <t>12-01-033-01</t>
  </si>
  <si>
    <t>Монтаж кровли из профилированного листа для объектов непроизводственного назначения: простой</t>
  </si>
  <si>
    <t>ГЭСН-2022, 12-01-033-01, приказ Минстроя России от 18.05.2022 г. № 378/пр</t>
  </si>
  <si>
    <t>*1,25</t>
  </si>
  <si>
    <t>*1,15</t>
  </si>
  <si>
    <t>*0,9</t>
  </si>
  <si>
    <t>*0,85</t>
  </si>
  <si>
    <t>Кровли</t>
  </si>
  <si>
    <t>ФЕР-12</t>
  </si>
  <si>
    <t>Поправка: 421/пр_2020_п.58_пп.б</t>
  </si>
  <si>
    <t>Пр/812-012.0-1</t>
  </si>
  <si>
    <t>Пр/774-012.0</t>
  </si>
  <si>
    <t>2,1</t>
  </si>
  <si>
    <t>08.3.09.02-0003</t>
  </si>
  <si>
    <t>Профнастил оцинкованный с лакокрасочным или полимерным покрытием НС35-1000-0,7</t>
  </si>
  <si>
    <t>м2</t>
  </si>
  <si>
    <t>ФСБЦ-2022 доп.8, 08.3.09.02-0003, приказ Минстроя России от 14.11.2023 г. № 817/пр</t>
  </si>
  <si>
    <t>2,2</t>
  </si>
  <si>
    <t>01.7.15.14-1048</t>
  </si>
  <si>
    <t>Шурупы самонарезающие стальные оцинкованные кровельные с шестигранной головкой и шайбой, наконечник сверло, диаметр 4,8 мм, длина 80 мм</t>
  </si>
  <si>
    <t>100 ШТ</t>
  </si>
  <si>
    <t>ФСБЦ-2022 доп.12, 01.7.15.14-1048, приказ Минстроя России от 07.11.2024 г. № 747/пр</t>
  </si>
  <si>
    <t>Ремонтно-строительные работы</t>
  </si>
  <si>
    <t>Крыши, кровли</t>
  </si>
  <si>
    <t>рФЕР-58</t>
  </si>
  <si>
    <t>Пр/812-092.0-1</t>
  </si>
  <si>
    <t>Пр/774-092.0</t>
  </si>
  <si>
    <t>Крыши, кровля</t>
  </si>
  <si>
    <t>2,3</t>
  </si>
  <si>
    <t>12.1.03.02-1096</t>
  </si>
  <si>
    <t>Планка карнизная из оцинкованной стали с полимерным покрытием для устройства кровли, размеры 100х69 мм</t>
  </si>
  <si>
    <t>м</t>
  </si>
  <si>
    <t>ФСБЦ-2022, 12.1.03.02-1096, приказ Минстроя России от 18.05.2022 г. № 378/пр</t>
  </si>
  <si>
    <t>2,4</t>
  </si>
  <si>
    <t>12.1.03.02-1092</t>
  </si>
  <si>
    <t>Планка ендовы верхняя из оцинкованной стали с полимерным покрытием для устройства кровли, размеры 76х76 мм</t>
  </si>
  <si>
    <t>ФСБЦ-2022, 12.1.03.02-1092, приказ Минстроя России от 18.05.2022 г. № 378/пр</t>
  </si>
  <si>
    <t>2,5</t>
  </si>
  <si>
    <t>12.1.03.02-1094</t>
  </si>
  <si>
    <t>Планка ендовы нижняя из оцинкованной стали с полимерным покрытием для устройства кровли, размеры 298х298 мм</t>
  </si>
  <si>
    <t>ФСБЦ-2022, 12.1.03.02-1094, приказ Минстроя России от 18.05.2022 г. № 378/пр</t>
  </si>
  <si>
    <t>2,6</t>
  </si>
  <si>
    <t>12.1.03.02-1100</t>
  </si>
  <si>
    <t>Планка примыкания из оцинкованной стали для устройства кровли, с полимерным покрытием, размеры 150х250 мм</t>
  </si>
  <si>
    <t>ФСБЦ-2022, 12.1.03.02-1100, приказ Минстроя России от 18.05.2022 г. № 378/пр</t>
  </si>
  <si>
    <t>2,7</t>
  </si>
  <si>
    <t>12.1.03.02-1098</t>
  </si>
  <si>
    <t>Планка конька плоского из оцинкованной стали с полимерным покрытием для устройства кровли, размеры 150х150 мм</t>
  </si>
  <si>
    <t>ФСБЦ-2022, 12.1.03.02-1098, приказ Минстроя России от 18.05.2022 г. № 378/пр</t>
  </si>
  <si>
    <t>3</t>
  </si>
  <si>
    <t>58-01-018-02</t>
  </si>
  <si>
    <t>Смена обрешетки с прозорами: из досок толщиной свыше 30 до 50 мм</t>
  </si>
  <si>
    <t>ГЭСНр-2022 доп.19, 58-01-018-02, приказ Минстроя России от 12.08.2026 г. № 527/пр</t>
  </si>
  <si>
    <t>3,1</t>
  </si>
  <si>
    <t>11.1.03.05-0008</t>
  </si>
  <si>
    <t>Доска необрезная лиственных пород (береза), естественной влажности, длина 2-6,5 м, все ширины, толщина 45 мм и более, сорт II</t>
  </si>
  <si>
    <t>м3</t>
  </si>
  <si>
    <t>ФСБЦ-2022, 11.1.03.05-0008, приказ Минстроя России от 18.05.2022 г. № 378/пр</t>
  </si>
  <si>
    <t>3,2</t>
  </si>
  <si>
    <t>999-9900</t>
  </si>
  <si>
    <t>Строительный мусор</t>
  </si>
  <si>
    <t>т</t>
  </si>
  <si>
    <t>4</t>
  </si>
  <si>
    <t>10-01-010-01</t>
  </si>
  <si>
    <t>Смена элементов каркаса: из брусьев</t>
  </si>
  <si>
    <t>ГЭСН-2022 доп.19, 10-01-010-01, приказ Минстроя России от 12.08.2026 г. № 527/пр</t>
  </si>
  <si>
    <t>Деревянные конструкции</t>
  </si>
  <si>
    <t>ФЕР-10</t>
  </si>
  <si>
    <t>Пр/812-010.0-1</t>
  </si>
  <si>
    <t>Пр/774-010.0</t>
  </si>
  <si>
    <t>4,1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</si>
  <si>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</si>
  <si>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</si>
  <si>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ФСБЦ-2022, 11.1.03.01-0066, приказ Минстроя России от 18.05.2022 г. № 378/пр</t>
  </si>
  <si>
    <t>5</t>
  </si>
  <si>
    <t>58-01-020-02</t>
  </si>
  <si>
    <t>Смена обделок из листовой стали (поясков, сандриков, отливов, карнизов) шириной: до 0,7 м</t>
  </si>
  <si>
    <t>100 м</t>
  </si>
  <si>
    <t>ГЭСНр-2022, 58-01-020-02, приказ Минстроя России от 18.05.2022 г. № 378/пр</t>
  </si>
  <si>
    <t>5,1</t>
  </si>
  <si>
    <t>Профнастил оцинкованный с лакокрасочным или полимерным покрытием Н35-1000-0,7</t>
  </si>
  <si>
    <t>5,2</t>
  </si>
  <si>
    <t>5,3</t>
  </si>
  <si>
    <t>6</t>
  </si>
  <si>
    <t>12-01-037-04</t>
  </si>
  <si>
    <t>Смена подкровельной пленочной гидроизоляции</t>
  </si>
  <si>
    <t>ГЭСН-2022 доп.17, 12-01-037-04, приказ Минстроя России от 17.02.2026 г. № 91/пр</t>
  </si>
  <si>
    <t>7</t>
  </si>
  <si>
    <t>53-01-026-03</t>
  </si>
  <si>
    <t>Ремонт разрушенной части поверхности толщиной слоя 10 мм бетонных и железобетонных конструкций</t>
  </si>
  <si>
    <t>ГЭСНр-2022, 53-01-026-03, приказ Минстроя России от 18.05.2022 г. № 378/пр</t>
  </si>
  <si>
    <t>Стены</t>
  </si>
  <si>
    <t>рФЕР-53</t>
  </si>
  <si>
    <t>Пр/812-087.0-1</t>
  </si>
  <si>
    <t>Пр/774-087.0</t>
  </si>
  <si>
    <t>7,1</t>
  </si>
  <si>
    <t>04.3.02.09-0932</t>
  </si>
  <si>
    <t>Смеси сухие гидроизоляционные тампонажные на цементной основе с содержанием кварцевого песка для устранения активных протечек бетонных и железобетонных конструкций, срок схватывания 3 мин, класс В10 (М150), F200, W6-W14, расход 1900 кг/м3</t>
  </si>
  <si>
    <t>кг</t>
  </si>
  <si>
    <t>ФСБЦ-2022 доп.3, 04.3.02.09-0932, приказ Минстроя России от 26.10.2022 г. № 905/пр</t>
  </si>
  <si>
    <t>8</t>
  </si>
  <si>
    <t>53-01-015-01</t>
  </si>
  <si>
    <t>Ремонт кирпичной кладки парапетов отдельными местами</t>
  </si>
  <si>
    <t>ГЭСНр-2022, 53-01-015-01, приказ Минстроя России от 18.05.2022 г. № 378/пр</t>
  </si>
  <si>
    <t>8,1</t>
  </si>
  <si>
    <t>06.1.01.05-0019</t>
  </si>
  <si>
    <t>Кирпич керамический лицевой полнотелый одинарный, размеры 250х120х65 мм, марка М200</t>
  </si>
  <si>
    <t>1000 ШТ</t>
  </si>
  <si>
    <t>ФСБЦ-2022 доп.14, 06.1.01.05-0019, приказ Минстроя России от 19.05.2025 г. № 299/пр</t>
  </si>
  <si>
    <t>8,2</t>
  </si>
  <si>
    <t>9</t>
  </si>
  <si>
    <t>58-01-019-05</t>
  </si>
  <si>
    <t>Смена мелких покрытий из листовой стали в кровлях металлических: настенных желобов</t>
  </si>
  <si>
    <t>ГЭСНр-2022, 58-01-019-05, приказ Минстроя России от 18.05.2022 г. № 378/пр</t>
  </si>
  <si>
    <t>9,1</t>
  </si>
  <si>
    <t>12.1.01.05-0014</t>
  </si>
  <si>
    <t>Кронштейн желоба металлический для водосточных систем, покрытие полиэстер, диаметр желоба 185 мм, длина кронштейна 350 мм</t>
  </si>
  <si>
    <t>ШТ</t>
  </si>
  <si>
    <t>ФСБЦ-2022 доп.14, 12.1.01.05-0014, приказ Минстроя России от 19.05.2025 г. № 299/пр</t>
  </si>
  <si>
    <t>9,2</t>
  </si>
  <si>
    <t>12.1.01.05-0036</t>
  </si>
  <si>
    <t>Желоб металлический для водосточных систем, покрытие полиэстер, диаметр желоба 185 мм, длина 3000 мм</t>
  </si>
  <si>
    <t>ФСБЦ-2022 доп.14, 12.1.01.05-0036, приказ Минстроя России от 19.05.2025 г. № 299/пр</t>
  </si>
  <si>
    <t>9,3</t>
  </si>
  <si>
    <t>12.1.01.05-0044</t>
  </si>
  <si>
    <t>Заглушка желоба из оцинкованной стали для водосточных систем, диаметр желоба 185 мм</t>
  </si>
  <si>
    <t>ФСБЦ-2022 доп.14, 12.1.01.05-0044, приказ Минстроя России от 19.05.2025 г. № 299/пр</t>
  </si>
  <si>
    <t>9,4</t>
  </si>
  <si>
    <t>12.1.01.05-0083</t>
  </si>
  <si>
    <t>Угол желоба 90° универсальный для водосточных систем, покрытие полиэстер, диаметр желоба 185 мм</t>
  </si>
  <si>
    <t>ФСБЦ-2022 доп.14, 12.1.01.05-0083, приказ Минстроя России от 19.05.2025 г. № 299/пр</t>
  </si>
  <si>
    <t>9,5</t>
  </si>
  <si>
    <t>10</t>
  </si>
  <si>
    <t>58-01-010-06</t>
  </si>
  <si>
    <t>Смена: воронок водосточных труб с земли, лестниц или подмостей</t>
  </si>
  <si>
    <t>ГЭСНр-2022 доп.17, 58-01-010-06, приказ Минстроя России от 17.02.2026 г. № 91/пр</t>
  </si>
  <si>
    <t>10,1</t>
  </si>
  <si>
    <t>08.1.02.01-1010</t>
  </si>
  <si>
    <t>Воронка для сбора атмосферных осадков из оцинкованной стали, толщина 0,5 мм, диаметр 180 мм</t>
  </si>
  <si>
    <t>ФСБЦ-2022, 08.1.02.01-1010, приказ Минстроя России от 18.05.2022 г. № 378/пр</t>
  </si>
  <si>
    <t>10,2</t>
  </si>
  <si>
    <t>11</t>
  </si>
  <si>
    <t>58-01-010-01</t>
  </si>
  <si>
    <t>Смена: прямых звеньев водосточных труб с земли, лестниц или подмостей</t>
  </si>
  <si>
    <t>ГЭСНр-2022 доп.17, 58-01-010-01, приказ Минстроя России от 17.02.2026 г. № 91/пр</t>
  </si>
  <si>
    <t>11,1</t>
  </si>
  <si>
    <t>12.1.01.05-0064</t>
  </si>
  <si>
    <t>Труба металлическая для водосточных систем, окрашенная, диаметр трубы 100 мм, длина трубы 2000 мм</t>
  </si>
  <si>
    <t>ФСБЦ-2022 доп.14, 12.1.01.05-0064, приказ Минстроя России от 19.05.2025 г. № 299/пр</t>
  </si>
  <si>
    <t>11,2</t>
  </si>
  <si>
    <t>12.1.01.05-0022</t>
  </si>
  <si>
    <t>Хомут трубы металлический с двумя креплениями для водосточных систем, окрашенный, диаметр хомута 100 мм</t>
  </si>
  <si>
    <t>ФСБЦ-2022 доп.14, 12.1.01.05-0022, приказ Минстроя России от 19.05.2025 г. № 299/пр</t>
  </si>
  <si>
    <t>12</t>
  </si>
  <si>
    <t>12-01-012-01</t>
  </si>
  <si>
    <t>Ограждение кровель перилами</t>
  </si>
  <si>
    <t>ГЭСН-2022 доп.9, 12-01-012-01, приказ Минстроя России от 16.02.2024 г. № 102/пр</t>
  </si>
  <si>
    <t>)*1,25</t>
  </si>
  <si>
    <t>)*1,15</t>
  </si>
  <si>
    <t>)*0,9</t>
  </si>
  <si>
    <t>)*0,85</t>
  </si>
  <si>
    <t>12,1</t>
  </si>
  <si>
    <t>07.2.05.01-0034</t>
  </si>
  <si>
    <t>Перила-ограждения металлические</t>
  </si>
  <si>
    <t>ФСБЦ-2022 доп.5, 07.2.05.01-0034, приказ Минстроя России от 10.02.2023 г. № 84/пр</t>
  </si>
  <si>
    <t>13</t>
  </si>
  <si>
    <t>12-01-032-02</t>
  </si>
  <si>
    <t>Монтаж снегозадержателя: решетчатого и трубчатого</t>
  </si>
  <si>
    <t>ГЭСН-2022 доп.15, 12-01-032-02, приказ Минстроя России от 14.08.2025 г. № 490/пр</t>
  </si>
  <si>
    <t>13,1</t>
  </si>
  <si>
    <t>15.2.02.04-0040</t>
  </si>
  <si>
    <t>Снегозадержатель стальной оцинкованный для кровель, длина снегозадержателя 3000 мм</t>
  </si>
  <si>
    <t>КОМПЛ</t>
  </si>
  <si>
    <t>ФСБЦ-2022 доп.14, 15.2.02.04-0040, приказ Минстроя России от 19.05.2025 г. № 299/пр</t>
  </si>
  <si>
    <t>14</t>
  </si>
  <si>
    <t>47-1</t>
  </si>
  <si>
    <t>Погрузка в автотранспортное средство: мусор строительный с погрузкой вручную</t>
  </si>
  <si>
    <t>1т груза</t>
  </si>
  <si>
    <t>Погрузочно-разгрузочные работы</t>
  </si>
  <si>
    <t>812/пр и 774/пр п.106</t>
  </si>
  <si>
    <t>Пр/812-106.0-1</t>
  </si>
  <si>
    <t>Пр/774-106.0</t>
  </si>
  <si>
    <t>15</t>
  </si>
  <si>
    <t>02-15-1-01-0020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</si>
  <si>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</si>
  <si>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Автомобили бортовые</t>
  </si>
  <si>
    <t>Перевозка строительных грузов автомобильным транспортом</t>
  </si>
  <si>
    <t>Перевозка строительных грузов автомобильным транспортом, тракторами и прицепами</t>
  </si>
  <si>
    <t>812/пр и 774/пр п.107</t>
  </si>
  <si>
    <t>Пр/812-107.0-1</t>
  </si>
  <si>
    <t>Пр/774-107.0</t>
  </si>
  <si>
    <t>ПЗ</t>
  </si>
  <si>
    <t>Прямые затраты</t>
  </si>
  <si>
    <t>СтМатОб</t>
  </si>
  <si>
    <t>Стоимость материальных ресурсов (всего)</t>
  </si>
  <si>
    <t>СтМатОбЗак</t>
  </si>
  <si>
    <t>Стоимость материалов и оборудования заказчика</t>
  </si>
  <si>
    <t>СтМатОбПод</t>
  </si>
  <si>
    <t>Стоимость материалов и оборудования подрядчика</t>
  </si>
  <si>
    <t>СтМат</t>
  </si>
  <si>
    <t>Стоимость материалов (всего)</t>
  </si>
  <si>
    <t>СтМатЗак</t>
  </si>
  <si>
    <t>Стоимость материалов заказчика</t>
  </si>
  <si>
    <t>СтМатПод</t>
  </si>
  <si>
    <t>Стоимость материалов подрядчика</t>
  </si>
  <si>
    <t>Оборуд</t>
  </si>
  <si>
    <t>Стоимость оборудования (всего)</t>
  </si>
  <si>
    <t>ОборудЗак</t>
  </si>
  <si>
    <t>Стоимость оборудования заказчика</t>
  </si>
  <si>
    <t>ОборудПод</t>
  </si>
  <si>
    <t>Стоимость оборудования подрядчика</t>
  </si>
  <si>
    <t>ЭММ</t>
  </si>
  <si>
    <t>Эксплуатация машин</t>
  </si>
  <si>
    <t>ЭММсНРиСП</t>
  </si>
  <si>
    <t>Эксплуатация машин по ТСН-2001.16</t>
  </si>
  <si>
    <t>ЗПМ</t>
  </si>
  <si>
    <t>ЗП машинистов</t>
  </si>
  <si>
    <t>ОЗП</t>
  </si>
  <si>
    <t>Основная ЗП рабочих</t>
  </si>
  <si>
    <t>ОЗПсНРиСП</t>
  </si>
  <si>
    <t>Основная ЗП рабочих по ТСН-2001.16</t>
  </si>
  <si>
    <t>Строит</t>
  </si>
  <si>
    <t>Строительные работы с НР и СП</t>
  </si>
  <si>
    <t>Монтаж</t>
  </si>
  <si>
    <t>Монтажные работы с НР и СП</t>
  </si>
  <si>
    <t>Прочие</t>
  </si>
  <si>
    <t>Прочие работы с НР и СП</t>
  </si>
  <si>
    <t>ПрочиеЗатр</t>
  </si>
  <si>
    <t>Прочие затраты по ТСН-2001.16</t>
  </si>
  <si>
    <t>ВозврМат</t>
  </si>
  <si>
    <t>Возврат материалов</t>
  </si>
  <si>
    <t>ТрудСтр</t>
  </si>
  <si>
    <t>Трудозатраты строителей</t>
  </si>
  <si>
    <t>ТрудМаш</t>
  </si>
  <si>
    <t>Трудозатраты машинистов</t>
  </si>
  <si>
    <t>ТранспМат</t>
  </si>
  <si>
    <t>Транспорт материалов</t>
  </si>
  <si>
    <t>Перевозка</t>
  </si>
  <si>
    <t>Перевозка грузов</t>
  </si>
  <si>
    <t>НР</t>
  </si>
  <si>
    <t>Накладные расходы</t>
  </si>
  <si>
    <t>СмПриб</t>
  </si>
  <si>
    <t>Сметная прибыль</t>
  </si>
  <si>
    <t>Всего</t>
  </si>
  <si>
    <t>Всего с НР и СП</t>
  </si>
  <si>
    <t>И</t>
  </si>
  <si>
    <t>Итого по смете</t>
  </si>
  <si>
    <t>Непредвиденные работы 2%</t>
  </si>
  <si>
    <t>Итого с непредвиденными работами</t>
  </si>
  <si>
    <t>НДС</t>
  </si>
  <si>
    <t>НДС 22%</t>
  </si>
  <si>
    <t>с 1.01.2026. п. 3 ст. 164 НК РФ в ред. Федерального закона от 28.11.2025 № 425-ФЗ</t>
  </si>
  <si>
    <t>В</t>
  </si>
  <si>
    <t>ВСЕГО</t>
  </si>
  <si>
    <t>д.б.</t>
  </si>
  <si>
    <t>р</t>
  </si>
  <si>
    <t>Итого</t>
  </si>
  <si>
    <t>СТР_РЕК</t>
  </si>
  <si>
    <t>СТРОИТЕЛЬСТВО и РЕКОНСТРУКЦИЯ  зданий и сооружений всех назначений</t>
  </si>
  <si>
    <t>Строительство и реконструкция</t>
  </si>
  <si>
    <t>РЕМ_ЖИЛ</t>
  </si>
  <si>
    <t>КАП. РЕМ. ЖИЛЫХ И ОБЩЕСТВЕННЫХ ЗДАНИЙ</t>
  </si>
  <si>
    <t>Капитальный ремонт жилых и общественных зданий</t>
  </si>
  <si>
    <t>РЕМ_ПР</t>
  </si>
  <si>
    <t>КАП. РЕМ. ПРОИЗВОДСТВЕННЫХ ЗД. и СООРУЖЕНИЙ,  НАРУЖНЫХ ИНЖЕНЕРНЫХ СЕТЕЙ, УЛИЦ И ДОРОГ МЕСТНОГО ЗНАЧЕНИЯ, ИНЖ,СООРУЖЕНИЙ ( ГИДРОТЕХ,СООРУЖ, МОСТОВ И ПУТЕПРОВОДОВ И Т.П.)</t>
  </si>
  <si>
    <t>Капитальный ремонт прозводственных зданий</t>
  </si>
  <si>
    <t>Территория</t>
  </si>
  <si>
    <t>для территории Российской Федерации, не относящейся к районам Крайнего Севера и приравненным к ним местностям</t>
  </si>
  <si>
    <t>МПРКС</t>
  </si>
  <si>
    <t>для территории Российской Федерации, относящейся к местностям, приравненным к районам Крайнего Севера</t>
  </si>
  <si>
    <t>РКС</t>
  </si>
  <si>
    <t>для территории Российской Федерации, относящейся к районам Крайнего Севера</t>
  </si>
  <si>
    <t>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</si>
  <si>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АЭС.</t>
  </si>
  <si>
    <t>Для сборников ФЕР ( при производстве работ на технически сложных объектах ):  ·  { СЛЖ } - (вкл.)    - работа на сложных объектах  (к=1,2 к НР)           ·  { СЛЖ } - (выкл.) - работа на обычных объектах</t>
  </si>
  <si>
    <t>Сложные объекты</t>
  </si>
  <si>
    <t>СТНДРТ</t>
  </si>
  <si>
    <t>При определении сметной стоимости строительства объектов капитального строительства (за исключением АЭС).</t>
  </si>
  <si>
    <t>АЭС_ПНР</t>
  </si>
  <si>
    <t>При определении сметной стоимости строительства объектов капитального строительства АЭС. Пусконаладочные работы (за исключением технологического оборудования АЭС).</t>
  </si>
  <si>
    <t>АЭС</t>
  </si>
  <si>
    <t>АЭС_ПНР_ТЕХ</t>
  </si>
  <si>
    <t>При определении сметной стоимости строительства объектов капитального строительства АЭС. Пусконаладочные работы технологического оборудования АЭС.</t>
  </si>
  <si>
    <t>Для сборника ФЕРм -39  и ФЕРМ-08  ( при работах по контролю сварных соединений) :    {мАЭС} - ( вкл.)  -     при выполнении работ по на АЭС  (HР=101%; СП= 68%;             {мАЭС} - (выкл.) -  при выполнении работ  на обычных объектах</t>
  </si>
  <si>
    <t>АЭС, ПНР технологического оборудования АЭС.</t>
  </si>
  <si>
    <t>ОПТ/В</t>
  </si>
  <si>
    <t>{вкл}    - Прокладка  МЕЖДУГОРОДНЫХ  ВОЛОКОННО-ОПТИЧЕСКИХ ЛИНИЙ (для ФЕРм10, отд. 6 разд.3)  {выкл} - Прокладка  ГОРОДСКИХ               ВОЛОКОННО-ОПТИЧЕСКИХ ЛИНИЙ  (для ФЕРм10, отд. 6 разд.3)</t>
  </si>
  <si>
    <t>Для сборников ФЕРм-10  ( волоконно-оптические линии связи ): ·  {М_ГОР_опт} -  ( вкл.)  - междугородные сети связи ( НР=120% , СП=70% )           ·  {М_ГОР_опт} - ( выкл.) - городские сети связи  ( НР=100%; СП=65%)</t>
  </si>
  <si>
    <t>Прокладка междугородных в/опт. кабелей</t>
  </si>
  <si>
    <t>АВИ</t>
  </si>
  <si>
    <t>(вкл)   -  При работах по ДИСПЕТЧЕРИЗАЦИИ управления движением АВИАТРАНСПОРТОМ {вкл}  (монтажные работы )</t>
  </si>
  <si>
    <t>Для сборников ФЕРм 08;10;11 :    · {мАВИА} -  (вкл.)     -  производство монтажных  работы по диспетчеризации управления  движением авиатранспортном (НР=95%, СП=55%) ;    ·            {мАВИА} -  (выкл. ) -  при производстве работ на прочих объектах , кром</t>
  </si>
  <si>
    <t>Диспетчеризация авиатранспорта</t>
  </si>
  <si>
    <t>ЗАКР</t>
  </si>
  <si>
    <t>{вкл}   -  Обслуживающие и сопутствующие работы в тоннелях при  производстве работ ЗАКРЫТЫМ СПОСОБОМ   {выкл} - Обслуживающие и сопутствующие работы в тоннелях при  производстве работ  ОТКРЫТЫМ</t>
  </si>
  <si>
    <t>Для сборника ФЕР -29 ( сопутствующие работы в тоннелях и метро. ): ·  {ЗАКР} - (вкл.)     -  при выполнении работ в тоннелях  и метро закрытым способом  (НР=145% , СП=75%); ·                {ЗАКР} - (выкл.) -   при выполнении работ в тоннелях и метро  отк</t>
  </si>
  <si>
    <t>Производство работ закрытым способом (обслуживающие процессы)</t>
  </si>
  <si>
    <t>АВТО_ДРГ</t>
  </si>
  <si>
    <t>{вкл} - НР и СП по п.021.0 "Автомобильные дороги" (раздел 2 нормы 27-02-010-01:07)  {выкл} - НР и СП по п.021.1 Устройство покрытий дорожек, тротуаров, мостовых и площадок и прочее (раздел 2 нормы 27-02-010-01:07)</t>
  </si>
  <si>
    <t>ГОР</t>
  </si>
  <si>
    <t>(вкл) - ФЕРм-08, выполнение работ на горнорудных объектах  (выкл) - ФЕРм-08, выполнение работ на других объектах</t>
  </si>
  <si>
    <t>Выполнение работ на горнорудных объектах</t>
  </si>
  <si>
    <t>ОБ_ПР</t>
  </si>
  <si>
    <t>Объект производственного назначения</t>
  </si>
  <si>
    <t>ОБ_НПР</t>
  </si>
  <si>
    <t>Объект непроизводственного назначения</t>
  </si>
  <si>
    <t>К_НР_РЕМ</t>
  </si>
  <si>
    <t>при ремонте жилых и общественных зданий если  ( если {РЕМ_ЖИЛ}= [вкл.]</t>
  </si>
  <si>
    <t>Для сборников  ФЕР и  ФЕРмр :  · Значение {_МДСрем_НР}= 0,90 -  при ремонте зданий жилого и гражданского назначений ( 0,90 к НР) ;  · Значение {_МДСрем_НР}= 1,00  - при строительстве  и реконструкции  объектов всех назначений</t>
  </si>
  <si>
    <t>п.25</t>
  </si>
  <si>
    <t>К_СП_РЕМ</t>
  </si>
  <si>
    <t>к нормам СП при капитальном ремонте зданий и сооружений всех назначений ( если или {РЕМ_ЖИЛ}=[вкл] , или (РЕМ_ПР}=[вкл] )</t>
  </si>
  <si>
    <t>Для сборников  ФЕР и  ФЕРмр :   · Значение {_МДСрем_СП} = 0.85  -  при ремонте зданий всех назначений ( 0,85 к СП);   · Значение {_МДСрем_СП} = 1,00 -  при строительстве  и реконструкции  объектов всех назначений</t>
  </si>
  <si>
    <t>п.16</t>
  </si>
  <si>
    <t>К_НР_СЛЖ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</si>
  <si>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объектов атомных электрических станций.  ( если {СЛЖ} = [вкл] )</t>
  </si>
  <si>
    <t>п.27 СЛОЖН</t>
  </si>
  <si>
    <t>К_НР_АЭС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</si>
  <si>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Для объектов атомных электрических станций.  ( если {АЭС} = [вкл] )</t>
  </si>
  <si>
    <t>п.27 АЭС</t>
  </si>
  <si>
    <t>Р_ОКР</t>
  </si>
  <si>
    <t>Разрядность округления результата расчета НР и СП  (с 05.04.2020 - до семи знаков после запятой)</t>
  </si>
  <si>
    <t>Лист_НРиСП</t>
  </si>
  <si>
    <t>Уровень цен</t>
  </si>
  <si>
    <t>Вид цен</t>
  </si>
  <si>
    <t>Чувашская Республика, КТЦ к ФСНБ-2022, 1 квартал 2026 г</t>
  </si>
  <si>
    <t>Сборник индексов</t>
  </si>
  <si>
    <t>Чувашская Республика к ФСНБ-2022 ФГИС ЦС</t>
  </si>
  <si>
    <t>Письмо Минстроя России  «О размещении индексов изменения сметной стоимости строительства по группам однородных строительных ресурсов на I квартал 2026 года»</t>
  </si>
  <si>
    <t>Справочная информация</t>
  </si>
  <si>
    <t>Письмо Минстроя России от 25.02.2026 № 9859-ИФ/09</t>
  </si>
  <si>
    <t>Постановление Кабинета Министров Чувашской Республики</t>
  </si>
  <si>
    <t>Постановление Кабинета Министров Чувашской Республики от 22.04.2025 г. № 213</t>
  </si>
  <si>
    <t>Чувашская Республика, КТЦ к ФСНБ-2022, 3 квартал 2026 г</t>
  </si>
  <si>
    <t>Письмо Минстроя России  «О размещении индексов изменения сметной стоимости строительства по группам однородных строительных ресурсов на III квартал 2026 года»</t>
  </si>
  <si>
    <t>Письмо Минстроя России от 24.08.2026 № 52419-ИФ/09</t>
  </si>
  <si>
    <t>Постановление Кабинета Министров Чувашской Республики от 25.03.2026 г. № 143</t>
  </si>
  <si>
    <t>_OBSM_</t>
  </si>
  <si>
    <t>1-100-20</t>
  </si>
  <si>
    <t>Средний разряд работы 2,0</t>
  </si>
  <si>
    <t>чел.-ч.</t>
  </si>
  <si>
    <t>91.06.03-055</t>
  </si>
  <si>
    <t>ФСЭМ-2022, 91.06.03-055, приказ Минстроя России от 18.05.2022 г. № 378/пр</t>
  </si>
  <si>
    <t>Лебедки электрические тяговым усилием 19,62 кН (2 т)</t>
  </si>
  <si>
    <t>маш.-ч</t>
  </si>
  <si>
    <t>1-100-32</t>
  </si>
  <si>
    <t>Средний разряд работы 3,2</t>
  </si>
  <si>
    <t>4-100-00</t>
  </si>
  <si>
    <t>Затраты труда машинистов</t>
  </si>
  <si>
    <t>91.05.01-017</t>
  </si>
  <si>
    <t>ФСЭМ-2022 доп.3, 91.05.01-017, приказ Минстроя России от 26.10.2022 г. № 905/пр</t>
  </si>
  <si>
    <t>Краны башенные, грузоподъемность 8 т</t>
  </si>
  <si>
    <t>4-100-060</t>
  </si>
  <si>
    <t>91.05.05-015</t>
  </si>
  <si>
    <t>ФСЭМ-2022, 91.05.05-015, приказ Минстроя России от 18.05.2022 г. № 378/пр</t>
  </si>
  <si>
    <t>Краны на автомобильном ходу, грузоподъемность 16 т</t>
  </si>
  <si>
    <t>91.14.02-001</t>
  </si>
  <si>
    <t>ФСЭМ-2022 доп.7, 91.14.02-001, приказ Минстроя России от 02.08.2023 г. № 551/пр</t>
  </si>
  <si>
    <t>Автомобили бортовые, грузоподъемность до 5 т</t>
  </si>
  <si>
    <t>4-100-040</t>
  </si>
  <si>
    <t>01.7.03.04-0001</t>
  </si>
  <si>
    <t>ФСБЦ-2022, 01.7.03.04-0001, приказ Минстроя России от 18.05.2022 г. № 378/пр</t>
  </si>
  <si>
    <t>Электроэнергия</t>
  </si>
  <si>
    <t>КВТ-Ч</t>
  </si>
  <si>
    <t>01.7.15.08-0011</t>
  </si>
  <si>
    <t>ФСБЦ-2022, 01.7.15.08-0011, приказ Минстроя России от 18.05.2022 г. № 378/пр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</si>
  <si>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</si>
  <si>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</si>
  <si>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ФСБЦ-2022 доп.12, 01.7.15.14-0083, приказ Минстроя России от 07.11.2024 г. № 747/пр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</si>
  <si>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</si>
  <si>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1-100-22</t>
  </si>
  <si>
    <t>Средний разряд работы 2,2</t>
  </si>
  <si>
    <t>91.06.03-060</t>
  </si>
  <si>
    <t>ФСЭМ-2022, 91.06.03-060, приказ Минстроя России от 18.05.2022 г. № 378/пр</t>
  </si>
  <si>
    <t>Лебедки электрические тяговым усилием до 5,79 кН (0,59 т)</t>
  </si>
  <si>
    <t>01.7.15.06-0111</t>
  </si>
  <si>
    <t>ФСБЦ-2022, 01.7.15.06-0111, приказ Минстроя России от 18.05.2022 г. № 378/пр</t>
  </si>
  <si>
    <t>Гвозди строительные</t>
  </si>
  <si>
    <t>1-100-28</t>
  </si>
  <si>
    <t>Средний разряд работы 2,8</t>
  </si>
  <si>
    <t>01.3.01.01-0002</t>
  </si>
  <si>
    <t>ФСБЦ-2022 доп.19, 01.3.01.01-0002, приказ Минстроя России от 12.08.2026 г. № 527/пр</t>
  </si>
  <si>
    <t>Бензин автомобильный АИ-95</t>
  </si>
  <si>
    <t>01.7.15.03-0042</t>
  </si>
  <si>
    <t>ФСБЦ-2022, 01.7.15.03-0042, приказ Минстроя России от 18.05.2022 г. № 378/пр</t>
  </si>
  <si>
    <t>Болты с гайками и шайбами строительные</t>
  </si>
  <si>
    <t>08.1.02.11-0001</t>
  </si>
  <si>
    <t>ФСБЦ-2022, 08.1.02.11-0001, приказ Минстроя России от 18.05.2022 г. № 378/пр</t>
  </si>
  <si>
    <t>Поковки из квадратных заготовок, масса 1,5-4,5 кг</t>
  </si>
  <si>
    <t>11.1.03.05-0065</t>
  </si>
  <si>
    <t>ФСБЦ-2022, 11.1.03.05-0065, приказ Минстроя России от 18.05.2022 г. № 378/пр</t>
  </si>
  <si>
    <t>Доска необрезная хвойных пород, естественной влажности, длина 2-6,5 м, ширина 100-250, толщина 30-50 мм, сорт III</t>
  </si>
  <si>
    <t>11.1.03.06-0078</t>
  </si>
  <si>
    <t>ФСБЦ-2022 доп.4, 11.1.03.06-0078, приказ Минстроя России от 27.12.2022 г. № 1133/пр</t>
  </si>
  <si>
    <t>Доска обрезная хвойных пород, естественной влажности, длина 2-6,5 м, ширина 100-250 мм, толщина 44-50 мм, сорт II</t>
  </si>
  <si>
    <t>12.1.02.06-0012</t>
  </si>
  <si>
    <t>ФСБЦ-2022, 12.1.02.06-0012, приказ Минстроя России от 18.05.2022 г. № 378/пр</t>
  </si>
  <si>
    <t>Рубероид кровельный РКК-350</t>
  </si>
  <si>
    <t>14.2.04.01-0001</t>
  </si>
  <si>
    <t>ФСБЦ-2022, 14.2.04.01-0001, приказ Минстроя России от 18.05.2022 г. № 378/пр</t>
  </si>
  <si>
    <t>Смола каменноугольная для дорожного строительства</t>
  </si>
  <si>
    <t>14.5.06.03-0002</t>
  </si>
  <si>
    <t>ФСБЦ-2022, 14.5.06.03-0002, приказ Минстроя России от 18.05.2022 г. № 378/пр</t>
  </si>
  <si>
    <t>Паста антисептическая</t>
  </si>
  <si>
    <t>1-100-30</t>
  </si>
  <si>
    <t>Средний разряд работы 3,0</t>
  </si>
  <si>
    <t>91.06.06-048</t>
  </si>
  <si>
    <t>ФСЭМ-2022, 91.06.06-048, приказ Минстроя России от 18.05.2022 г. № 378/пр</t>
  </si>
  <si>
    <t>Подъемники одномачтовые, грузоподъемность до 500 кг, высота подъема 45 м</t>
  </si>
  <si>
    <t>4-100-030</t>
  </si>
  <si>
    <t>08.3.03.05-0001</t>
  </si>
  <si>
    <t>ФСБЦ-2022, 08.3.03.05-0001, приказ Минстроя России от 18.05.2022 г. № 378/пр</t>
  </si>
  <si>
    <t>Проволока канатная оцинкованная, диаметр 2,6 мм</t>
  </si>
  <si>
    <t>1-100-35</t>
  </si>
  <si>
    <t>Средний разряд работы 3,5</t>
  </si>
  <si>
    <t>91.06.06-045</t>
  </si>
  <si>
    <t>ФСЭМ-2022, 91.06.06-045, приказ Минстроя России от 18.05.2022 г. № 378/пр</t>
  </si>
  <si>
    <t>Подъемники одномачтовые, грузоподъемность до 500 кг, высота подъема 15 м</t>
  </si>
  <si>
    <t>01.7.06.01-0011</t>
  </si>
  <si>
    <t>ФСБЦ-2022, 01.7.06.01-0011, приказ Минстроя России от 18.05.2022 г. № 378/пр</t>
  </si>
  <si>
    <t>Ленты герметизирующие гидроизоляционные, пароизоляционные бутилкаучуковые, дублированные холстом с одной стороны, с липким слоем с одной стороны, цвет серый, ширина 100 мм, толщина 1,5 мм</t>
  </si>
  <si>
    <t>01.7.15.14-0181</t>
  </si>
  <si>
    <t>ФСБЦ-2022 доп.12, 01.7.15.14-0181, приказ Минстроя России от 07.11.2024 г. № 747/пр</t>
  </si>
  <si>
    <t>Шурупы самонарезающие стальные оксидированные с потайной головкой и крестообразным шлицем, остроконечные, диаметр 2,5 мм, длина 25 мм</t>
  </si>
  <si>
    <t>12.1.01.03-0039</t>
  </si>
  <si>
    <t>ФСБЦ-2022 доп.17, 12.1.01.03-0039, приказ Минстроя России от 17.02.2026 г. № 91/пр</t>
  </si>
  <si>
    <t>Пленка подкровельная гидроизоляционная, антиконденсатная, основа полипропиленовая ткань ламинированная с двух сторон полипропиленом, прочность при продольном/поперечном растяжении 900/800 Н/50 мм, поверхностная плотность 130 г/м2</t>
  </si>
  <si>
    <t>12.1.03.09-1008</t>
  </si>
  <si>
    <t>ФСБЦ-2022, 12.1.03.09-1008, приказ Минстроя России от 18.05.2022 г. № 378/пр</t>
  </si>
  <si>
    <t>Элемент вентиляционный нижней защитной пленки из ПВХ, размеры 360х120х20 мм</t>
  </si>
  <si>
    <t>1-100-31</t>
  </si>
  <si>
    <t>Средний разряд работы 3,1</t>
  </si>
  <si>
    <t>91.21.22-638</t>
  </si>
  <si>
    <t>ФСЭМ-2022, 91.21.22-638, приказ Минстроя России от 18.05.2022 г. № 378/пр</t>
  </si>
  <si>
    <t>Пылесосы промышленные, мощность до 2000 Вт</t>
  </si>
  <si>
    <t>01.7.03.01-0001</t>
  </si>
  <si>
    <t>ФСБЦ-2022, 01.7.03.01-0001, приказ Минстроя России от 18.05.2022 г. № 378/пр</t>
  </si>
  <si>
    <t>Вода</t>
  </si>
  <si>
    <t>1-100-23</t>
  </si>
  <si>
    <t>Средний разряд работы 2,3</t>
  </si>
  <si>
    <t>04.3.01.12-0003</t>
  </si>
  <si>
    <t>ФСБЦ-2022, 04.3.01.12-0003, приказ Минстроя России от 18.05.2022 г. № 378/пр</t>
  </si>
  <si>
    <t>Раствор кладочный, цементно-известковый, М50</t>
  </si>
  <si>
    <t>01.7.15.03-0012</t>
  </si>
  <si>
    <t>ФСБЦ-2022 доп.11, 01.7.15.03-0012, приказ Минстроя России от 09.08.2024 г. № 524/пр</t>
  </si>
  <si>
    <t>Болты стальные с шестигранной головкой, в комплекте с шестигранной гайкой и плоской круглой шайбой, диаметр резьбы М10, длина болта 16-160 мм</t>
  </si>
  <si>
    <t>08.3.03.06-0002</t>
  </si>
  <si>
    <t>ФСБЦ-2022, 08.3.03.06-0002, приказ Минстроя России от 18.05.2022 г. № 378/пр</t>
  </si>
  <si>
    <t>Проволока горячекатаная в мотках, диаметр 6,3-6,5 мм</t>
  </si>
  <si>
    <t>1-100-33</t>
  </si>
  <si>
    <t>Затраты труда рабочих (Средний разряд - 3,3)</t>
  </si>
  <si>
    <t>91.17.04-233</t>
  </si>
  <si>
    <t>ФСЭМ-2022, 91.17.04-233, приказ Минстроя России от 18.05.2022 г. № 378/пр</t>
  </si>
  <si>
    <t>Аппараты сварочные для ручной дуговой сварки, сварочный ток до 350 А</t>
  </si>
  <si>
    <t>01.7.11.07-0054</t>
  </si>
  <si>
    <t>ФСБЦ-2022, 01.7.11.07-0054, приказ Минстроя России от 18.05.2022 г. № 378/пр</t>
  </si>
  <si>
    <t>Электроды сварочные для сварки низколегированных и углеродистых сталей АНО-6, Э42, диаметр 6 мм</t>
  </si>
  <si>
    <t>01.7.19.04-0031</t>
  </si>
  <si>
    <t>ФСБЦ-2022, 01.7.19.04-0031, приказ Минстроя России от 18.05.2022 г. № 378/пр</t>
  </si>
  <si>
    <t>Прокладки резиновые (пластина техническая прессованная)</t>
  </si>
  <si>
    <t>1-100-38</t>
  </si>
  <si>
    <t>Средний разряд работы 3,8</t>
  </si>
  <si>
    <t>91.06.06-046</t>
  </si>
  <si>
    <t>ФСЭМ-2022, 91.06.06-046, приказ Минстроя России от 18.05.2022 г. № 378/пр</t>
  </si>
  <si>
    <t>Подъемники одномачтовые, грузоподъемность до 500 кг, высота подъема 25 м</t>
  </si>
  <si>
    <t>08.1.02.07</t>
  </si>
  <si>
    <t>Дополнительные элементы кровли из профлиста: коньки, разжелобки и проч.</t>
  </si>
  <si>
    <t>08.3.09.01</t>
  </si>
  <si>
    <t>Стальной гнутый профиль (профилированный настил)</t>
  </si>
  <si>
    <t>11.1.03.05</t>
  </si>
  <si>
    <t>Доски необрезные</t>
  </si>
  <si>
    <t>11.1.03.01</t>
  </si>
  <si>
    <t>Брус обрезной хвойных пород (ель, сосна), естественной влажности, длина 2-6,5 м, ширина 100 и более мм, толщина 100 и более мм</t>
  </si>
  <si>
    <t>08.3.05.05</t>
  </si>
  <si>
    <t>Сталь листовая оцинкованная</t>
  </si>
  <si>
    <t>04.3.02.09</t>
  </si>
  <si>
    <t>Смеси сухие гидроизоляционные проникающие</t>
  </si>
  <si>
    <t>06.1.01.05</t>
  </si>
  <si>
    <t>Кирпич</t>
  </si>
  <si>
    <t>08.1.02.01</t>
  </si>
  <si>
    <t>Воронки</t>
  </si>
  <si>
    <t>Трубы</t>
  </si>
  <si>
    <t>07.2.07.13</t>
  </si>
  <si>
    <t>Конструкции стальные перил</t>
  </si>
  <si>
    <t>Конструкции стальные</t>
  </si>
  <si>
    <t>421/пр_2020_п.58_пп.б</t>
  </si>
  <si>
    <t>Методика 421/пр (О.П.)</t>
  </si>
  <si>
    <t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t>
  </si>
  <si>
    <t>При отсутствии необходимых норм (единичных расценок), включенных в сборники ГЭСНр (ФЕРр, ТЕРр), сметные затраты на работы по капитальному ремонту и реконструкции объектов капитального строительства могут быть определены по сметным нормам, включенным в ГЭСН (ФЕР, ТЕР), аналогичным технологическим процессам в новом строительстве, в том числе по возведению новых конструктивных элементов</t>
  </si>
  <si>
    <t>Поправка: 421/пр_2020_п.58_пп.б
Наименование: При отсутствии необходимых норм (единичных расценок), включенных в сборники ГЭСНр (ФЕРр, ТЕРр), сметные затраты на работы по капитальному ремонту и реконструкции объектов капитального строительства могут быть определены по сметным нормам, включенным в ГЭСН (ФЕР, ТЕР), аналогичным технологическим процессам в новом строительстве, в том числе по возведению новых конструктивных элементов</t>
  </si>
  <si>
    <t>Поправка: 421/пр_2020_п.58_пп.б_x000D_
Наименование: При отсутствии необходимых норм (единичных расценок), включенных в сборники ГЭСНр (ФЕРр, ТЕРр), сметные затраты на работы по капитальному ремонту и реконструкции объектов капитального строительства могут быть определены по сметным нормам, включенным в ГЭСН (ФЕР, ТЕР), аналогичным технологическим процессам в новом строительстве, в том числе по возведению новых конструктивных элементов</t>
  </si>
  <si>
    <t>Наименование программного продукта</t>
  </si>
  <si>
    <t>Наименование редакции сметных нормативов</t>
  </si>
  <si>
    <t>Реквизиты приказа Минстроя России об утверждении дополнений и изменений к сметным нормативам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</si>
  <si>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N 326/пр 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</si>
  <si>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N 1452</t>
  </si>
  <si>
    <t>Обоснование принятых текущих цен на строительные ресурсы</t>
  </si>
  <si>
    <t>Наименование субъекта Российской Федерации</t>
  </si>
  <si>
    <t>Наименование зоны субъекта Российской Федерации</t>
  </si>
  <si>
    <t>(наименование стройки)</t>
  </si>
  <si>
    <t>(наименование объекта капитального строительства)</t>
  </si>
  <si>
    <t>(наименование работ и затрат)</t>
  </si>
  <si>
    <t>Составлен</t>
  </si>
  <si>
    <t>методом</t>
  </si>
  <si>
    <t>Основание</t>
  </si>
  <si>
    <t>(проектная и (или) иная техническая документация)</t>
  </si>
  <si>
    <t>Сметная стоимость</t>
  </si>
  <si>
    <t>тыс. руб.</t>
  </si>
  <si>
    <t>Средства на оплату труда рабочих</t>
  </si>
  <si>
    <t>в том числе:</t>
  </si>
  <si>
    <t>Средства на оплату труда машинистов</t>
  </si>
  <si>
    <t>строительных работ</t>
  </si>
  <si>
    <t xml:space="preserve">Нормативные затраты труда рабочих </t>
  </si>
  <si>
    <t xml:space="preserve">монтажных работ    </t>
  </si>
  <si>
    <t xml:space="preserve">Нормативные затраты труда машинистов </t>
  </si>
  <si>
    <t xml:space="preserve">оборудования         </t>
  </si>
  <si>
    <t xml:space="preserve">прочих затрат     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</si>
  <si>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</si>
  <si>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</si>
  <si>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</si>
  <si>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</si>
  <si>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</si>
  <si>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</si>
  <si>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</si>
  <si>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</si>
  <si>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</si>
  <si>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</si>
  <si>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</si>
  <si>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</si>
  <si>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</si>
  <si>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Программа для ЭВМ «Программа: «Smeta.RU» версия 12»</t>
  </si>
  <si>
    <t>ФГИС ЦС, конъюнктурный анализ</t>
  </si>
  <si>
    <t>Ресурсно-индексным</t>
  </si>
  <si>
    <t>Составлен(а) в текущем уровне цен на март 2026 года</t>
  </si>
  <si>
    <t>ГЭСН 46-04-008-02</t>
  </si>
  <si>
    <t>ОТ (ЗТ)</t>
  </si>
  <si>
    <t>ЭМ</t>
  </si>
  <si>
    <t>ОТм(ЗТм)</t>
  </si>
  <si>
    <t>Итого прямые затраты</t>
  </si>
  <si>
    <t>ФОТ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</si>
  <si>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</si>
  <si>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</si>
  <si>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</si>
  <si>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</si>
  <si>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=</t>
  </si>
  <si>
    <t>ГЭСН 12-01-033-01</t>
  </si>
  <si>
    <t>При отсутствии необходимых норм (единичных расценок), включенных в сборники ГЭСНр (ФЕРр, ТЕРр), сметные затраты на работы по капитальному ремонту и реконструкции объектов капитального строительства могут быть определены по сметным нормам, включенным в ГЭСН (ФЕР, ТЕР), аналогичным технологическим процессам в новом строительстве, в том числе по возведению новых конструктивных элементов
ЭМ *1,25; ЗТ *1,15; ЗТм *1,25; НР *0,9; СП *0,85</t>
  </si>
  <si>
    <t>ОТм(ЗТм) Средний разряд машинистов 6</t>
  </si>
  <si>
    <t>ОТм(ЗТм) Средний разряд машинистов 4</t>
  </si>
  <si>
    <t>М</t>
  </si>
  <si>
    <t>2.1</t>
  </si>
  <si>
    <t>2.2</t>
  </si>
  <si>
    <t>2.3</t>
  </si>
  <si>
    <t>2.4</t>
  </si>
  <si>
    <t>2.5</t>
  </si>
  <si>
    <t>2.6</t>
  </si>
  <si>
    <t>2.7</t>
  </si>
  <si>
    <t>Пр/812-012.0-1;_x000D_
п.25</t>
  </si>
  <si>
    <t>НР Кровли</t>
  </si>
  <si>
    <t>Пр/774-012.0;_x000D_
п.16</t>
  </si>
  <si>
    <t>СП Кровли</t>
  </si>
  <si>
    <t>ГЭСНр 58-01-018-02</t>
  </si>
  <si>
    <t>3.1</t>
  </si>
  <si>
    <t>3.2</t>
  </si>
  <si>
    <t>НР Крыши, кровля</t>
  </si>
  <si>
    <t>СП Крыши, кровля</t>
  </si>
  <si>
    <t>ГЭСН 10-01-010-01</t>
  </si>
  <si>
    <t>4.1</t>
  </si>
  <si>
    <t>НР Деревянные конструкции</t>
  </si>
  <si>
    <t>СП Деревянные конструкции</t>
  </si>
  <si>
    <t>ГЭСНр 58-01-020-02</t>
  </si>
  <si>
    <t>ОТм(ЗТм) Средний разряд машинистов 3</t>
  </si>
  <si>
    <t>5.1</t>
  </si>
  <si>
    <t>5.2</t>
  </si>
  <si>
    <t>5.3</t>
  </si>
  <si>
    <t>ГЭСН 12-01-037-04</t>
  </si>
  <si>
    <t>ГЭСНр 53-01-026-03</t>
  </si>
  <si>
    <t>7.1</t>
  </si>
  <si>
    <t>НР Стены</t>
  </si>
  <si>
    <t>СП Стены</t>
  </si>
  <si>
    <t>ГЭСНр 53-01-015-01</t>
  </si>
  <si>
    <t>8.1</t>
  </si>
  <si>
    <t>8.2</t>
  </si>
  <si>
    <t>ГЭСНр 58-01-019-05</t>
  </si>
  <si>
    <t>9.1</t>
  </si>
  <si>
    <t>9.2</t>
  </si>
  <si>
    <t>9.3</t>
  </si>
  <si>
    <t>9.4</t>
  </si>
  <si>
    <t>9.5</t>
  </si>
  <si>
    <t>ГЭСНр 58-01-010-06</t>
  </si>
  <si>
    <t>10.1</t>
  </si>
  <si>
    <t>10.2</t>
  </si>
  <si>
    <t>ГЭСНр 58-01-010-01</t>
  </si>
  <si>
    <t>11.1</t>
  </si>
  <si>
    <t>11.2</t>
  </si>
  <si>
    <t>ГЭСН 12-01-012-01</t>
  </si>
  <si>
    <r>
      <t>Ограждение кровель перилами</t>
    </r>
    <r>
      <rPr>
        <i/>
        <sz val="10"/>
        <rFont val="Arial"/>
        <family val="2"/>
        <charset val="204"/>
      </rPr>
      <t xml:space="preserve">
Поправки к: 
ЭМ )*1,25;   
ЗТ )*1,15;   
ЗТм )*1,25;   
НР )*0,9;   
СП )*0,85</t>
    </r>
  </si>
  <si>
    <t>12.1</t>
  </si>
  <si>
    <t>ГЭСН 12-01-032-02</t>
  </si>
  <si>
    <t>13.1</t>
  </si>
  <si>
    <t>ИТОГИ ПО СМЕТЕ</t>
  </si>
  <si>
    <t>ВСЕГО строительные работы</t>
  </si>
  <si>
    <t>в том числе</t>
  </si>
  <si>
    <t>Всего прямые затраты</t>
  </si>
  <si>
    <t xml:space="preserve">  оплата труда (ОТ)</t>
  </si>
  <si>
    <t xml:space="preserve">  эксплуатация машин и механизмов</t>
  </si>
  <si>
    <t xml:space="preserve">  в том числе</t>
  </si>
  <si>
    <t xml:space="preserve">    в том числе</t>
  </si>
  <si>
    <t xml:space="preserve">    доплаты к оплате труда машинистов</t>
  </si>
  <si>
    <t xml:space="preserve">  материальные ресурсы</t>
  </si>
  <si>
    <t xml:space="preserve">    материальные ресурсы без учета дополнительной перевозки</t>
  </si>
  <si>
    <t xml:space="preserve">    дополнительная перевозка материальных ресурсов</t>
  </si>
  <si>
    <t xml:space="preserve">  перевозка</t>
  </si>
  <si>
    <t>ФОТ (справочно)</t>
  </si>
  <si>
    <t>накладные расходы</t>
  </si>
  <si>
    <t>сметная прибыль</t>
  </si>
  <si>
    <t xml:space="preserve">  оплата труда машинистов (ОТм)</t>
  </si>
  <si>
    <t>ВСЕГО монтажные работы</t>
  </si>
  <si>
    <t>ВСЕГО оборудование</t>
  </si>
  <si>
    <t xml:space="preserve">  оборудование без учета дополнительной перевозки</t>
  </si>
  <si>
    <t xml:space="preserve">  дополнительная перевозка оборудования</t>
  </si>
  <si>
    <t>ВСЕГО прочие затраты</t>
  </si>
  <si>
    <t xml:space="preserve">   прочие затраты</t>
  </si>
  <si>
    <t xml:space="preserve">   прочие перевозки</t>
  </si>
  <si>
    <t xml:space="preserve">   Хозяйственный инвентарь</t>
  </si>
  <si>
    <t>Пусконаладочные работы</t>
  </si>
  <si>
    <t>ВСЕГО по смете</t>
  </si>
  <si>
    <t>Всего ФОТ (справочно)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</si>
  <si>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</si>
  <si>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</si>
  <si>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</si>
  <si>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</si>
  <si>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>Справочно</t>
  </si>
  <si>
    <t xml:space="preserve">  материальные ресурсы, отсутствующие в ФРСН</t>
  </si>
  <si>
    <t xml:space="preserve">  оборудование, отсутствующие в ФРСН</t>
  </si>
  <si>
    <t xml:space="preserve">  затраты труда рабочих</t>
  </si>
  <si>
    <t xml:space="preserve">  затраты труда машинистов</t>
  </si>
  <si>
    <t xml:space="preserve">Составил   </t>
  </si>
  <si>
    <t>[должность,подпись(инициалы,фамилия)]</t>
  </si>
  <si>
    <t xml:space="preserve">Проверил   </t>
  </si>
  <si>
    <t>429020, Чувашская Республика, Порецкий район, с. Порецкое, ул. Ленина, д. 5</t>
  </si>
  <si>
    <t>на выполнение работ по ремонту кровли отделения почтовой связи 429020, расположенного по адресу: Чувашская Республика, Порецкий район, с. Порецкое, ул. Ленина, д. 5 для нужд УФПС Чувашской Республики</t>
  </si>
  <si>
    <t>Ведомость объемов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</si>
</sst>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#,##0.00;[Red]\-\ #,##0.00"/>
    <numFmt numFmtId="166" formatCode="#,##0.00#####;[Red]\-\ #,##0.00#####"/>
    <numFmt numFmtId="167" formatCode="#,##0.00############;[Red]\-\ #,##0.00############"/>
  </numFmts>
  <fonts count="28" x14ac:knownFonts="1">
    <font>
      <sz val="10"/>
      <name val="Arial"/>
      <charset val="204"/>
    </font>
    <font>
      <b/>
      <sz val="10"/>
      <color indexed="12"/>
      <name val="Arial"/>
      <charset val="204"/>
    </font>
    <font>
      <sz val="10"/>
      <color indexed="18"/>
      <name val="Arial"/>
      <charset val="204"/>
    </font>
    <font>
      <b/>
      <sz val="10"/>
      <color indexed="16"/>
      <name val="Arial"/>
      <charset val="204"/>
    </font>
    <font>
      <b/>
      <sz val="10"/>
      <color indexed="20"/>
      <name val="Arial"/>
      <charset val="204"/>
    </font>
    <font>
      <b/>
      <sz val="10"/>
      <color indexed="17"/>
      <name val="Arial"/>
      <charset val="204"/>
    </font>
    <font>
      <sz val="10"/>
      <color indexed="17"/>
      <name val="Arial"/>
      <charset val="204"/>
    </font>
    <font>
      <sz val="10"/>
      <color indexed="12"/>
      <name val="Arial"/>
      <charset val="204"/>
    </font>
    <font>
      <sz val="10"/>
      <color indexed="14"/>
      <name val="Arial"/>
      <charset val="204"/>
    </font>
    <font>
      <sz val="10"/>
      <color indexed="16"/>
      <name val="Arial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 Cyr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sz val="9"/>
      <color rgb="FF000000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0" fillId="0" borderId="0" xfId="0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11" fillId="0" borderId="0" xfId="0" applyFont="1"/>
    <xf numFmtId="0" fontId="12" fillId="0" borderId="0" xfId="0" applyNumberFormat="1" applyFont="1" applyAlignment="1"/>
    <xf numFmtId="0" fontId="12" fillId="0" borderId="0" xfId="0" applyNumberFormat="1" applyFont="1" applyAlignment="1">
      <alignment vertical="top" wrapText="1"/>
    </xf>
    <xf numFmtId="0" fontId="12" fillId="0" borderId="2" xfId="0" applyNumberFormat="1" applyFont="1" applyBorder="1" applyAlignment="1">
      <alignment vertical="top"/>
    </xf>
    <xf numFmtId="0" fontId="12" fillId="0" borderId="0" xfId="0" applyNumberFormat="1" applyFont="1" applyAlignment="1">
      <alignment horizontal="left" vertical="top" wrapText="1"/>
    </xf>
    <xf numFmtId="0" fontId="12" fillId="0" borderId="2" xfId="0" applyNumberFormat="1" applyFont="1" applyBorder="1" applyAlignment="1">
      <alignment horizontal="left" vertical="top" wrapText="1"/>
    </xf>
    <xf numFmtId="0" fontId="13" fillId="0" borderId="0" xfId="0" applyNumberFormat="1" applyFont="1" applyAlignment="1"/>
    <xf numFmtId="0" fontId="13" fillId="0" borderId="2" xfId="0" applyNumberFormat="1" applyFont="1" applyBorder="1" applyAlignment="1"/>
    <xf numFmtId="0" fontId="19" fillId="0" borderId="0" xfId="0" applyNumberFormat="1" applyFont="1" applyAlignment="1"/>
    <xf numFmtId="0" fontId="19" fillId="0" borderId="0" xfId="0" applyNumberFormat="1" applyFont="1" applyAlignment="1">
      <alignment wrapText="1"/>
    </xf>
    <xf numFmtId="0" fontId="20" fillId="0" borderId="0" xfId="0" applyNumberFormat="1" applyFont="1" applyAlignment="1">
      <alignment vertical="center" wrapText="1"/>
    </xf>
    <xf numFmtId="0" fontId="20" fillId="0" borderId="0" xfId="0" applyNumberFormat="1" applyFont="1" applyAlignment="1">
      <alignment horizontal="center" wrapText="1"/>
    </xf>
    <xf numFmtId="0" fontId="12" fillId="0" borderId="0" xfId="0" applyNumberFormat="1" applyFont="1" applyAlignment="1">
      <alignment horizontal="center"/>
    </xf>
    <xf numFmtId="0" fontId="12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/>
    <xf numFmtId="0" fontId="12" fillId="0" borderId="0" xfId="0" applyNumberFormat="1" applyFont="1" applyAlignment="1">
      <alignment horizontal="left" wrapText="1"/>
    </xf>
    <xf numFmtId="0" fontId="12" fillId="0" borderId="0" xfId="0" applyNumberFormat="1" applyFont="1" applyAlignment="1">
      <alignment wrapText="1"/>
    </xf>
    <xf numFmtId="0" fontId="15" fillId="0" borderId="0" xfId="0" applyNumberFormat="1" applyFont="1" applyAlignment="1"/>
    <xf numFmtId="14" fontId="19" fillId="0" borderId="0" xfId="0" applyNumberFormat="1" applyFont="1" applyAlignment="1"/>
    <xf numFmtId="0" fontId="12" fillId="0" borderId="0" xfId="0" applyNumberFormat="1" applyFont="1" applyAlignment="1">
      <alignment horizontal="right"/>
    </xf>
    <xf numFmtId="0" fontId="17" fillId="0" borderId="0" xfId="0" applyNumberFormat="1" applyFont="1" applyAlignment="1"/>
    <xf numFmtId="164" fontId="12" fillId="0" borderId="0" xfId="0" applyNumberFormat="1" applyFont="1" applyAlignment="1">
      <alignment horizontal="right"/>
    </xf>
    <xf numFmtId="0" fontId="19" fillId="0" borderId="1" xfId="0" applyNumberFormat="1" applyFont="1" applyBorder="1" applyAlignment="1"/>
    <xf numFmtId="0" fontId="12" fillId="0" borderId="7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/>
    </xf>
    <xf numFmtId="0" fontId="19" fillId="0" borderId="0" xfId="0" applyNumberFormat="1" applyFont="1" applyAlignment="1">
      <alignment horizontal="center"/>
    </xf>
    <xf numFmtId="0" fontId="19" fillId="0" borderId="7" xfId="0" applyNumberFormat="1" applyFont="1" applyBorder="1" applyAlignment="1">
      <alignment horizontal="center"/>
    </xf>
    <xf numFmtId="0" fontId="12" fillId="0" borderId="1" xfId="0" applyNumberFormat="1" applyFont="1" applyBorder="1" applyAlignment="1">
      <alignment horizontal="left" vertical="top" wrapText="1"/>
    </xf>
    <xf numFmtId="0" fontId="22" fillId="0" borderId="0" xfId="0" quotePrefix="1" applyFont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horizontal="right" vertical="top" wrapText="1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right" vertical="top" wrapText="1"/>
    </xf>
    <xf numFmtId="165" fontId="22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 wrapText="1"/>
    </xf>
    <xf numFmtId="166" fontId="22" fillId="0" borderId="0" xfId="0" applyNumberFormat="1" applyFont="1" applyAlignment="1">
      <alignment horizontal="right" vertical="top"/>
    </xf>
    <xf numFmtId="165" fontId="24" fillId="0" borderId="0" xfId="0" applyNumberFormat="1" applyFont="1" applyAlignment="1">
      <alignment horizontal="right" vertical="top"/>
    </xf>
    <xf numFmtId="0" fontId="22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/>
    </xf>
    <xf numFmtId="165" fontId="22" fillId="0" borderId="1" xfId="0" applyNumberFormat="1" applyFont="1" applyBorder="1" applyAlignment="1">
      <alignment horizontal="right" vertical="top"/>
    </xf>
    <xf numFmtId="0" fontId="22" fillId="0" borderId="1" xfId="0" applyFont="1" applyBorder="1" applyAlignment="1">
      <alignment horizontal="right" vertical="top" wrapText="1"/>
    </xf>
    <xf numFmtId="165" fontId="0" fillId="0" borderId="0" xfId="0" applyNumberFormat="1"/>
    <xf numFmtId="165" fontId="22" fillId="0" borderId="0" xfId="0" applyNumberFormat="1" applyFont="1" applyAlignment="1">
      <alignment horizontal="right"/>
    </xf>
    <xf numFmtId="0" fontId="24" fillId="0" borderId="0" xfId="0" applyFont="1" applyAlignment="1">
      <alignment horizontal="left" vertical="top" wrapText="1"/>
    </xf>
    <xf numFmtId="0" fontId="22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quotePrefix="1" applyFont="1" applyAlignment="1">
      <alignment vertical="top" wrapText="1"/>
    </xf>
    <xf numFmtId="0" fontId="0" fillId="0" borderId="1" xfId="0" applyBorder="1"/>
    <xf numFmtId="0" fontId="10" fillId="0" borderId="1" xfId="0" applyFont="1" applyBorder="1" applyAlignment="1">
      <alignment vertical="top" wrapText="1"/>
    </xf>
    <xf numFmtId="0" fontId="22" fillId="0" borderId="1" xfId="0" quotePrefix="1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4" fillId="0" borderId="0" xfId="0" applyFont="1" applyAlignment="1">
      <alignment vertical="top"/>
    </xf>
    <xf numFmtId="0" fontId="14" fillId="0" borderId="0" xfId="0" applyFont="1" applyAlignment="1">
      <alignment horizontal="left" vertical="top" wrapText="1"/>
    </xf>
    <xf numFmtId="0" fontId="24" fillId="0" borderId="0" xfId="0" applyFont="1" applyAlignment="1">
      <alignment horizontal="right" vertical="top"/>
    </xf>
    <xf numFmtId="0" fontId="24" fillId="0" borderId="2" xfId="0" applyFont="1" applyBorder="1" applyAlignment="1">
      <alignment vertical="top"/>
    </xf>
    <xf numFmtId="0" fontId="14" fillId="0" borderId="2" xfId="0" applyFont="1" applyBorder="1" applyAlignment="1">
      <alignment horizontal="left" vertical="top" wrapText="1"/>
    </xf>
    <xf numFmtId="165" fontId="24" fillId="0" borderId="2" xfId="0" applyNumberFormat="1" applyFont="1" applyBorder="1" applyAlignment="1">
      <alignment horizontal="right" vertical="top"/>
    </xf>
    <xf numFmtId="0" fontId="24" fillId="0" borderId="2" xfId="0" applyFont="1" applyBorder="1" applyAlignment="1">
      <alignment horizontal="right" vertical="top"/>
    </xf>
    <xf numFmtId="167" fontId="22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165" fontId="12" fillId="0" borderId="0" xfId="0" applyNumberFormat="1" applyFont="1" applyAlignment="1"/>
    <xf numFmtId="165" fontId="13" fillId="0" borderId="0" xfId="0" applyNumberFormat="1" applyFont="1" applyAlignment="1"/>
    <xf numFmtId="166" fontId="13" fillId="0" borderId="0" xfId="0" applyNumberFormat="1" applyFont="1" applyAlignment="1"/>
    <xf numFmtId="0" fontId="13" fillId="0" borderId="0" xfId="0" applyNumberFormat="1" applyFont="1" applyAlignment="1">
      <alignment horizontal="right"/>
    </xf>
    <xf numFmtId="0" fontId="12" fillId="0" borderId="0" xfId="0" applyNumberFormat="1" applyFont="1" applyAlignment="1">
      <alignment horizontal="right" vertical="center"/>
    </xf>
    <xf numFmtId="0" fontId="19" fillId="0" borderId="0" xfId="0" applyNumberFormat="1" applyFont="1" applyAlignment="1">
      <alignment horizontal="left"/>
    </xf>
    <xf numFmtId="0" fontId="19" fillId="0" borderId="1" xfId="0" applyNumberFormat="1" applyFont="1" applyBorder="1" applyAlignment="1">
      <alignment horizontal="left"/>
    </xf>
    <xf numFmtId="0" fontId="19" fillId="0" borderId="0" xfId="0" applyNumberFormat="1" applyFont="1" applyAlignment="1">
      <alignment horizontal="right"/>
    </xf>
    <xf numFmtId="0" fontId="27" fillId="0" borderId="0" xfId="0" applyFont="1"/>
    <xf numFmtId="0" fontId="14" fillId="0" borderId="0" xfId="0" applyFont="1"/>
    <xf numFmtId="165" fontId="24" fillId="0" borderId="0" xfId="0" applyNumberFormat="1" applyFont="1" applyAlignment="1">
      <alignment horizontal="right"/>
    </xf>
    <xf numFmtId="0" fontId="26" fillId="0" borderId="2" xfId="0" applyNumberFormat="1" applyFont="1" applyBorder="1" applyAlignment="1">
      <alignment horizontal="center"/>
    </xf>
    <xf numFmtId="0" fontId="25" fillId="0" borderId="0" xfId="0" applyFont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3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165" fontId="24" fillId="0" borderId="0" xfId="0" applyNumberFormat="1" applyFont="1" applyAlignment="1">
      <alignment horizontal="left" vertical="top"/>
    </xf>
    <xf numFmtId="165" fontId="24" fillId="0" borderId="2" xfId="0" applyNumberFormat="1" applyFont="1" applyBorder="1" applyAlignment="1">
      <alignment horizontal="right" vertical="top"/>
    </xf>
    <xf numFmtId="0" fontId="24" fillId="0" borderId="2" xfId="0" applyFont="1" applyBorder="1" applyAlignment="1">
      <alignment horizontal="left" vertical="top" wrapText="1"/>
    </xf>
    <xf numFmtId="0" fontId="25" fillId="0" borderId="0" xfId="0" applyFont="1" applyAlignment="1">
      <alignment vertical="top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 wrapText="1"/>
    </xf>
    <xf numFmtId="165" fontId="12" fillId="0" borderId="0" xfId="0" applyNumberFormat="1" applyFont="1" applyAlignment="1">
      <alignment horizontal="right"/>
    </xf>
    <xf numFmtId="0" fontId="12" fillId="0" borderId="0" xfId="0" applyNumberFormat="1" applyFont="1" applyAlignment="1">
      <alignment horizontal="right"/>
    </xf>
    <xf numFmtId="0" fontId="16" fillId="0" borderId="1" xfId="0" applyNumberFormat="1" applyFont="1" applyBorder="1" applyAlignment="1">
      <alignment horizontal="center" wrapText="1"/>
    </xf>
    <xf numFmtId="0" fontId="18" fillId="0" borderId="2" xfId="0" applyNumberFormat="1" applyFont="1" applyBorder="1" applyAlignment="1">
      <alignment horizontal="center" vertical="top" wrapText="1"/>
    </xf>
    <xf numFmtId="0" fontId="16" fillId="0" borderId="0" xfId="0" applyNumberFormat="1" applyFont="1" applyAlignment="1">
      <alignment horizontal="center" wrapText="1"/>
    </xf>
    <xf numFmtId="0" fontId="21" fillId="0" borderId="1" xfId="0" applyNumberFormat="1" applyFont="1" applyBorder="1" applyAlignment="1">
      <alignment horizontal="center" wrapText="1"/>
    </xf>
    <xf numFmtId="0" fontId="12" fillId="0" borderId="1" xfId="0" applyNumberFormat="1" applyFont="1" applyBorder="1" applyAlignment="1">
      <alignment horizontal="left" wrapText="1"/>
    </xf>
    <xf numFmtId="0" fontId="12" fillId="0" borderId="0" xfId="0" applyNumberFormat="1" applyFont="1" applyAlignment="1">
      <alignment horizontal="left" vertical="top" wrapText="1"/>
    </xf>
    <xf numFmtId="0" fontId="12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56"/>
  <sheetViews>
    <sheetView tabSelected="1" view="pageBreakPreview" zoomScale="80" zoomScaleNormal="100" zoomScaleSheetLayoutView="80" workbookViewId="0">
      <selection activeCell="K1" sqref="K1"/>
    </sheetView>
  </sheetViews>
  <sheetFormatPr defaultRowHeight="12.75" x14ac:dyDescent="0.2"/>
  <cols>
    <col min="1" max="1" width="5.7109375" customWidth="1"/>
    <col min="2" max="2" width="20.7109375" customWidth="1"/>
    <col min="3" max="3" width="44" customWidth="1"/>
    <col min="4" max="4" width="10.7109375" customWidth="1"/>
    <col min="5" max="12" width="15.7109375" customWidth="1"/>
    <col min="15" max="92" width="0" hidden="1" customWidth="1"/>
    <col min="93" max="93" width="108.7109375" hidden="1" customWidth="1"/>
    <col min="94" max="100" width="0" hidden="1" customWidth="1"/>
    <col min="101" max="101" width="173.7109375" hidden="1" customWidth="1"/>
  </cols>
  <sheetData>
    <row r="1" spans="1:93" ht="24" customHeight="1" x14ac:dyDescent="0.25">
      <c r="J1" s="88"/>
    </row>
    <row r="2" spans="1:93" ht="17.45" customHeight="1" x14ac:dyDescent="0.25">
      <c r="J2" s="88"/>
    </row>
    <row r="3" spans="1:93" ht="19.149999999999999" customHeight="1" x14ac:dyDescent="0.25">
      <c r="J3" s="88"/>
    </row>
    <row r="4" spans="1:93" ht="17.45" customHeight="1" x14ac:dyDescent="0.25">
      <c r="J4" s="88"/>
    </row>
    <row r="5" spans="1:93" ht="18" customHeight="1" x14ac:dyDescent="0.25">
      <c r="J5" s="88"/>
    </row>
    <row r="6" spans="1:93" ht="18" x14ac:dyDescent="0.25">
      <c r="J6" s="88"/>
    </row>
    <row r="7" spans="1:93" ht="18" x14ac:dyDescent="0.25">
      <c r="J7" s="88"/>
    </row>
    <row r="8" spans="1:93" x14ac:dyDescent="0.2">
      <c r="A8" s="17" t="str">
        <f>Source!B1</f>
        <v>Smeta.RU  (495) 974-1589</v>
      </c>
    </row>
    <row r="9" spans="1:93" ht="12.75" customHeight="1" x14ac:dyDescent="0.2">
      <c r="A9" s="122" t="s">
        <v>520</v>
      </c>
      <c r="B9" s="122"/>
      <c r="C9" s="122"/>
      <c r="D9" s="122"/>
      <c r="E9" s="122"/>
      <c r="F9" s="123" t="s">
        <v>559</v>
      </c>
      <c r="G9" s="123"/>
      <c r="H9" s="123"/>
      <c r="I9" s="123"/>
      <c r="J9" s="123"/>
      <c r="K9" s="123"/>
      <c r="L9" s="123"/>
    </row>
    <row r="10" spans="1:93" ht="13.15" customHeight="1" x14ac:dyDescent="0.2">
      <c r="A10" s="19"/>
      <c r="B10" s="19"/>
      <c r="C10" s="19"/>
      <c r="D10" s="19"/>
      <c r="E10" s="19"/>
      <c r="F10" s="20"/>
      <c r="G10" s="20"/>
      <c r="H10" s="20"/>
      <c r="I10" s="20"/>
      <c r="J10" s="20"/>
      <c r="K10" s="20"/>
      <c r="L10" s="20"/>
    </row>
    <row r="11" spans="1:93" ht="25.5" x14ac:dyDescent="0.2">
      <c r="A11" s="122" t="s">
        <v>521</v>
      </c>
      <c r="B11" s="122"/>
      <c r="C11" s="122"/>
      <c r="D11" s="122"/>
      <c r="E11" s="122"/>
      <c r="F11" s="123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  <c r="G11" s="123"/>
      <c r="H11" s="123"/>
      <c r="I11" s="123"/>
      <c r="J11" s="123"/>
      <c r="K11" s="123"/>
      <c r="L11" s="123"/>
      <c r="CO11" s="45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</row>
    <row r="12" spans="1:93" ht="13.15" customHeight="1" x14ac:dyDescent="0.2">
      <c r="A12" s="19"/>
      <c r="B12" s="19"/>
      <c r="C12" s="19"/>
      <c r="D12" s="19"/>
      <c r="E12" s="19"/>
      <c r="F12" s="20"/>
      <c r="G12" s="20"/>
      <c r="H12" s="20"/>
      <c r="I12" s="20"/>
      <c r="J12" s="20"/>
      <c r="K12" s="20"/>
      <c r="L12" s="20"/>
    </row>
    <row r="13" spans="1:93" ht="153" x14ac:dyDescent="0.2">
      <c r="A13" s="122" t="s">
        <v>522</v>
      </c>
      <c r="B13" s="122"/>
      <c r="C13" s="122"/>
      <c r="D13" s="122"/>
      <c r="E13" s="122"/>
      <c r="F13" s="123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  <c r="G13" s="123"/>
      <c r="H13" s="123"/>
      <c r="I13" s="123"/>
      <c r="J13" s="123"/>
      <c r="K13" s="123"/>
      <c r="L13" s="123"/>
      <c r="CO13" s="45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</row>
    <row r="14" spans="1:93" ht="13.15" customHeight="1" x14ac:dyDescent="0.2">
      <c r="A14" s="19"/>
      <c r="B14" s="19"/>
      <c r="C14" s="19"/>
      <c r="D14" s="19"/>
      <c r="E14" s="19"/>
      <c r="F14" s="20"/>
      <c r="G14" s="20"/>
      <c r="H14" s="20"/>
      <c r="I14" s="20"/>
      <c r="J14" s="20"/>
      <c r="K14" s="20"/>
      <c r="L14" s="20"/>
    </row>
    <row r="15" spans="1:93" ht="76.5" customHeight="1" x14ac:dyDescent="0.2">
      <c r="A15" s="122" t="s">
        <v>523</v>
      </c>
      <c r="B15" s="122"/>
      <c r="C15" s="122"/>
      <c r="D15" s="122"/>
      <c r="E15" s="122"/>
      <c r="F15" s="123" t="s">
        <v>359</v>
      </c>
      <c r="G15" s="123"/>
      <c r="H15" s="123"/>
      <c r="I15" s="123"/>
      <c r="J15" s="123"/>
      <c r="K15" s="123"/>
      <c r="L15" s="123"/>
    </row>
    <row r="16" spans="1:93" ht="13.15" customHeight="1" x14ac:dyDescent="0.2">
      <c r="A16" s="19"/>
      <c r="B16" s="19"/>
      <c r="C16" s="19"/>
      <c r="D16" s="19"/>
      <c r="E16" s="19"/>
      <c r="F16" s="20"/>
      <c r="G16" s="20"/>
      <c r="H16" s="20"/>
      <c r="I16" s="20"/>
      <c r="J16" s="20"/>
      <c r="K16" s="20"/>
      <c r="L16" s="20"/>
    </row>
    <row r="17" spans="1:12" ht="38.25" customHeight="1" x14ac:dyDescent="0.2">
      <c r="A17" s="122" t="s">
        <v>524</v>
      </c>
      <c r="B17" s="122"/>
      <c r="C17" s="122"/>
      <c r="D17" s="122"/>
      <c r="E17" s="122"/>
      <c r="F17" s="123" t="s">
        <v>361</v>
      </c>
      <c r="G17" s="123"/>
      <c r="H17" s="123"/>
      <c r="I17" s="123"/>
      <c r="J17" s="123"/>
      <c r="K17" s="123"/>
      <c r="L17" s="123"/>
    </row>
    <row r="18" spans="1:12" ht="13.15" customHeight="1" x14ac:dyDescent="0.2">
      <c r="A18" s="21"/>
      <c r="B18" s="21"/>
      <c r="C18" s="21"/>
      <c r="D18" s="21"/>
      <c r="E18" s="21"/>
      <c r="F18" s="22"/>
      <c r="G18" s="22"/>
      <c r="H18" s="22"/>
      <c r="I18" s="22"/>
      <c r="J18" s="22"/>
      <c r="K18" s="22"/>
      <c r="L18" s="22"/>
    </row>
    <row r="19" spans="1:12" ht="13.15" customHeight="1" x14ac:dyDescent="0.2">
      <c r="A19" s="122" t="s">
        <v>525</v>
      </c>
      <c r="B19" s="122"/>
      <c r="C19" s="122"/>
      <c r="D19" s="122"/>
      <c r="E19" s="122"/>
      <c r="F19" s="123" t="s">
        <v>560</v>
      </c>
      <c r="G19" s="123"/>
      <c r="H19" s="123"/>
      <c r="I19" s="123"/>
      <c r="J19" s="123"/>
      <c r="K19" s="123"/>
      <c r="L19" s="123"/>
    </row>
    <row r="20" spans="1:12" ht="12.75" customHeight="1" x14ac:dyDescent="0.2">
      <c r="A20" s="21"/>
      <c r="B20" s="21"/>
      <c r="C20" s="21"/>
      <c r="D20" s="21"/>
      <c r="E20" s="21"/>
      <c r="F20" s="22"/>
      <c r="G20" s="22"/>
      <c r="H20" s="22"/>
      <c r="I20" s="22"/>
      <c r="J20" s="22"/>
      <c r="K20" s="22"/>
      <c r="L20" s="22"/>
    </row>
    <row r="21" spans="1:12" ht="12.75" customHeight="1" x14ac:dyDescent="0.2">
      <c r="A21" s="122" t="s">
        <v>526</v>
      </c>
      <c r="B21" s="122"/>
      <c r="C21" s="122"/>
      <c r="D21" s="122"/>
      <c r="E21" s="122"/>
      <c r="F21" s="123" t="str">
        <f>IF(Source!CZ12 &lt;&gt; "", Source!CZ12, "")</f>
        <v>Чувашская Республика - Чувашия</v>
      </c>
      <c r="G21" s="123"/>
      <c r="H21" s="123"/>
      <c r="I21" s="123"/>
      <c r="J21" s="123"/>
      <c r="K21" s="123"/>
      <c r="L21" s="123"/>
    </row>
    <row r="22" spans="1:12" ht="12.75" customHeight="1" x14ac:dyDescent="0.2">
      <c r="A22" s="21"/>
      <c r="B22" s="21"/>
      <c r="C22" s="21"/>
      <c r="D22" s="21"/>
      <c r="E22" s="21"/>
      <c r="F22" s="22"/>
      <c r="G22" s="22"/>
      <c r="H22" s="22"/>
      <c r="I22" s="22"/>
      <c r="J22" s="22"/>
      <c r="K22" s="22"/>
      <c r="L22" s="20"/>
    </row>
    <row r="23" spans="1:12" ht="12.75" customHeight="1" x14ac:dyDescent="0.2">
      <c r="A23" s="122" t="s">
        <v>527</v>
      </c>
      <c r="B23" s="122"/>
      <c r="C23" s="122"/>
      <c r="D23" s="122"/>
      <c r="E23" s="122"/>
      <c r="F23" s="123" t="str">
        <f>IF(Source!DA12 &lt;&gt; "", Source!DA12, "")</f>
        <v>Чувашская Республика - Чувашия</v>
      </c>
      <c r="G23" s="123"/>
      <c r="H23" s="123"/>
      <c r="I23" s="123"/>
      <c r="J23" s="123"/>
      <c r="K23" s="123"/>
      <c r="L23" s="123"/>
    </row>
    <row r="24" spans="1:12" ht="12.75" customHeight="1" x14ac:dyDescent="0.2">
      <c r="A24" s="23"/>
      <c r="B24" s="23"/>
      <c r="C24" s="23"/>
      <c r="D24" s="23"/>
      <c r="E24" s="23"/>
      <c r="F24" s="24"/>
      <c r="G24" s="24"/>
      <c r="H24" s="24"/>
      <c r="I24" s="24"/>
      <c r="J24" s="24"/>
      <c r="K24" s="24"/>
      <c r="L24" s="24"/>
    </row>
    <row r="25" spans="1:12" ht="12.75" customHeight="1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ht="15.75" customHeight="1" x14ac:dyDescent="0.25">
      <c r="A26" s="117" t="s">
        <v>669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</row>
    <row r="27" spans="1:12" ht="14.25" customHeight="1" x14ac:dyDescent="0.2">
      <c r="A27" s="118" t="s">
        <v>528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</row>
    <row r="28" spans="1:12" ht="13.9" customHeight="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 ht="15.75" customHeight="1" x14ac:dyDescent="0.25">
      <c r="A29" s="117" t="s">
        <v>669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</row>
    <row r="30" spans="1:12" ht="14.25" customHeight="1" x14ac:dyDescent="0.2">
      <c r="A30" s="118" t="s">
        <v>529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</row>
    <row r="31" spans="1:12" ht="14.25" customHeight="1" x14ac:dyDescent="0.2">
      <c r="A31" s="25"/>
      <c r="B31" s="25"/>
      <c r="C31" s="25"/>
      <c r="D31" s="25"/>
      <c r="E31" s="25"/>
      <c r="F31" s="26"/>
      <c r="G31" s="26"/>
      <c r="H31" s="26"/>
      <c r="I31" s="26"/>
      <c r="J31" s="26"/>
      <c r="K31" s="26"/>
      <c r="L31" s="26"/>
    </row>
    <row r="32" spans="1:12" ht="15.75" customHeight="1" x14ac:dyDescent="0.25">
      <c r="A32" s="119" t="str">
        <f>CONCATENATE( "ЛОКАЛЬНАЯ СМЕТА № ", Source!L20, " ",Source!CM20)</f>
        <v xml:space="preserve">ЛОКАЛЬНАЯ СМЕТА № 02-01-01 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</row>
    <row r="33" spans="1:12" ht="13.9" customHeight="1" x14ac:dyDescent="0.25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7"/>
    </row>
    <row r="34" spans="1:12" ht="39" customHeight="1" x14ac:dyDescent="0.25">
      <c r="A34" s="120" t="s">
        <v>670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</row>
    <row r="35" spans="1:12" ht="14.25" customHeight="1" x14ac:dyDescent="0.2">
      <c r="A35" s="118" t="s">
        <v>530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</row>
    <row r="36" spans="1:12" ht="13.9" customHeight="1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1:12" ht="13.9" customHeight="1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ht="13.15" customHeight="1" x14ac:dyDescent="0.2">
      <c r="A38" s="18" t="s">
        <v>531</v>
      </c>
      <c r="B38" s="18"/>
      <c r="C38" s="30" t="s">
        <v>561</v>
      </c>
      <c r="D38" s="18" t="s">
        <v>532</v>
      </c>
      <c r="E38" s="18"/>
      <c r="F38" s="18"/>
      <c r="G38" s="18"/>
      <c r="H38" s="18"/>
      <c r="I38" s="18"/>
      <c r="J38" s="18"/>
      <c r="K38" s="18"/>
      <c r="L38" s="18"/>
    </row>
    <row r="39" spans="1:12" ht="13.15" customHeight="1" x14ac:dyDescent="0.2">
      <c r="A39" s="18"/>
      <c r="B39" s="18"/>
      <c r="C39" s="31"/>
      <c r="D39" s="18"/>
      <c r="E39" s="18"/>
      <c r="F39" s="18"/>
      <c r="G39" s="18"/>
      <c r="H39" s="18"/>
      <c r="I39" s="18"/>
      <c r="J39" s="18"/>
      <c r="K39" s="18"/>
      <c r="L39" s="18"/>
    </row>
    <row r="40" spans="1:12" ht="13.15" customHeight="1" x14ac:dyDescent="0.2">
      <c r="A40" s="18" t="s">
        <v>533</v>
      </c>
      <c r="B40" s="18"/>
      <c r="C40" s="121" t="s">
        <v>671</v>
      </c>
      <c r="D40" s="121"/>
      <c r="E40" s="121"/>
      <c r="F40" s="121"/>
      <c r="G40" s="121"/>
      <c r="H40" s="121"/>
      <c r="I40" s="121"/>
      <c r="J40" s="121"/>
      <c r="K40" s="121"/>
      <c r="L40" s="121"/>
    </row>
    <row r="41" spans="1:12" ht="12.75" customHeight="1" x14ac:dyDescent="0.2">
      <c r="A41" s="32"/>
      <c r="B41" s="33"/>
      <c r="C41" s="118" t="s">
        <v>534</v>
      </c>
      <c r="D41" s="118"/>
      <c r="E41" s="118"/>
      <c r="F41" s="118"/>
      <c r="G41" s="118"/>
      <c r="H41" s="118"/>
      <c r="I41" s="118"/>
      <c r="J41" s="118"/>
      <c r="K41" s="118"/>
      <c r="L41" s="118"/>
    </row>
    <row r="42" spans="1:12" ht="13.9" customHeight="1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ht="13.9" customHeight="1" x14ac:dyDescent="0.2">
      <c r="A43" s="34" t="s">
        <v>562</v>
      </c>
      <c r="B43" s="25"/>
      <c r="C43" s="25"/>
      <c r="D43" s="35"/>
      <c r="E43" s="25"/>
      <c r="F43" s="25"/>
      <c r="G43" s="25"/>
      <c r="H43" s="25"/>
      <c r="I43" s="25"/>
      <c r="J43" s="25"/>
      <c r="K43" s="25"/>
      <c r="L43" s="25"/>
    </row>
    <row r="44" spans="1:12" ht="13.9" customHeight="1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ht="13.9" hidden="1" customHeight="1" x14ac:dyDescent="0.2">
      <c r="A45" s="34" t="s">
        <v>535</v>
      </c>
      <c r="B45" s="25"/>
      <c r="C45" s="115">
        <f>C48+C49+C50+C51</f>
        <v>3432.04</v>
      </c>
      <c r="D45" s="116"/>
      <c r="E45" s="18" t="s">
        <v>536</v>
      </c>
      <c r="F45" s="23"/>
      <c r="G45" s="23"/>
      <c r="H45" s="23"/>
      <c r="I45" s="23"/>
      <c r="J45" s="23"/>
      <c r="K45" s="23"/>
      <c r="L45" s="25"/>
    </row>
    <row r="46" spans="1:12" ht="13.9" hidden="1" customHeight="1" x14ac:dyDescent="0.2">
      <c r="A46" s="34"/>
      <c r="B46" s="25"/>
      <c r="C46" s="79"/>
      <c r="D46" s="36"/>
      <c r="E46" s="18"/>
      <c r="F46" s="23"/>
      <c r="G46" s="18" t="s">
        <v>537</v>
      </c>
      <c r="H46" s="25"/>
      <c r="I46" s="18"/>
      <c r="J46" s="18"/>
      <c r="K46" s="81">
        <f>ROUND(SUM(AR59:AR449)/1000, 2)</f>
        <v>484.92</v>
      </c>
      <c r="L46" s="18" t="s">
        <v>536</v>
      </c>
    </row>
    <row r="47" spans="1:12" ht="13.9" hidden="1" customHeight="1" x14ac:dyDescent="0.2">
      <c r="A47" s="25"/>
      <c r="B47" s="37" t="s">
        <v>538</v>
      </c>
      <c r="C47" s="80"/>
      <c r="D47" s="25"/>
      <c r="E47" s="18"/>
      <c r="F47" s="23"/>
      <c r="G47" s="18" t="s">
        <v>539</v>
      </c>
      <c r="H47" s="25"/>
      <c r="I47" s="18"/>
      <c r="J47" s="18"/>
      <c r="K47" s="81">
        <f>ROUND(SUM(AT59:AT449)/1000, 2)</f>
        <v>3.08</v>
      </c>
      <c r="L47" s="18" t="s">
        <v>536</v>
      </c>
    </row>
    <row r="48" spans="1:12" ht="13.9" hidden="1" customHeight="1" x14ac:dyDescent="0.2">
      <c r="A48" s="25"/>
      <c r="B48" s="34" t="s">
        <v>540</v>
      </c>
      <c r="C48" s="115">
        <f>ROUND((Source!F126)/1000, 2)</f>
        <v>3432.04</v>
      </c>
      <c r="D48" s="116"/>
      <c r="E48" s="18" t="s">
        <v>536</v>
      </c>
      <c r="F48" s="23"/>
      <c r="G48" s="18" t="s">
        <v>541</v>
      </c>
      <c r="H48" s="25"/>
      <c r="I48" s="18"/>
      <c r="J48" s="36"/>
      <c r="K48" s="82">
        <f>Source!F131</f>
        <v>1348.9777799999999</v>
      </c>
      <c r="L48" s="18" t="s">
        <v>369</v>
      </c>
    </row>
    <row r="49" spans="1:83" ht="13.9" hidden="1" customHeight="1" x14ac:dyDescent="0.2">
      <c r="A49" s="25"/>
      <c r="B49" s="34" t="s">
        <v>542</v>
      </c>
      <c r="C49" s="115">
        <f>ROUND((Source!F127)/1000, 2)</f>
        <v>0</v>
      </c>
      <c r="D49" s="116"/>
      <c r="E49" s="18" t="s">
        <v>536</v>
      </c>
      <c r="F49" s="23"/>
      <c r="G49" s="18" t="s">
        <v>543</v>
      </c>
      <c r="H49" s="25"/>
      <c r="I49" s="18"/>
      <c r="J49" s="38"/>
      <c r="K49" s="82">
        <f>Source!F132</f>
        <v>6.9950000000000001</v>
      </c>
      <c r="L49" s="18" t="s">
        <v>369</v>
      </c>
    </row>
    <row r="50" spans="1:83" ht="13.9" hidden="1" customHeight="1" x14ac:dyDescent="0.2">
      <c r="A50" s="25"/>
      <c r="B50" s="34" t="s">
        <v>544</v>
      </c>
      <c r="C50" s="115">
        <f>ROUND((Source!F118)/1000, 2)</f>
        <v>0</v>
      </c>
      <c r="D50" s="116"/>
      <c r="E50" s="18" t="s">
        <v>536</v>
      </c>
      <c r="F50" s="23"/>
      <c r="G50" s="18"/>
      <c r="H50" s="18"/>
      <c r="I50" s="18"/>
      <c r="J50" s="18"/>
      <c r="K50" s="23"/>
      <c r="L50" s="18"/>
    </row>
    <row r="51" spans="1:83" ht="13.9" hidden="1" customHeight="1" x14ac:dyDescent="0.2">
      <c r="A51" s="25"/>
      <c r="B51" s="34" t="s">
        <v>545</v>
      </c>
      <c r="C51" s="115">
        <f>ROUND((Source!F128)/1000, 2)</f>
        <v>0</v>
      </c>
      <c r="D51" s="116"/>
      <c r="E51" s="18" t="s">
        <v>536</v>
      </c>
      <c r="F51" s="23"/>
      <c r="G51" s="18"/>
      <c r="H51" s="18"/>
      <c r="I51" s="18"/>
      <c r="J51" s="18"/>
      <c r="K51" s="23"/>
      <c r="L51" s="18"/>
    </row>
    <row r="52" spans="1:83" ht="13.9" hidden="1" customHeight="1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</row>
    <row r="53" spans="1:83" ht="13.15" customHeight="1" x14ac:dyDescent="0.2">
      <c r="A53" s="103" t="s">
        <v>546</v>
      </c>
      <c r="B53" s="103" t="s">
        <v>547</v>
      </c>
      <c r="C53" s="103" t="s">
        <v>548</v>
      </c>
      <c r="D53" s="103" t="s">
        <v>549</v>
      </c>
      <c r="E53" s="106" t="s">
        <v>550</v>
      </c>
      <c r="F53" s="107"/>
      <c r="G53" s="108"/>
      <c r="H53" s="106" t="s">
        <v>551</v>
      </c>
      <c r="I53" s="107"/>
      <c r="J53" s="107"/>
      <c r="K53" s="107"/>
      <c r="L53" s="108"/>
    </row>
    <row r="54" spans="1:83" ht="13.15" customHeight="1" x14ac:dyDescent="0.2">
      <c r="A54" s="104"/>
      <c r="B54" s="104"/>
      <c r="C54" s="104"/>
      <c r="D54" s="104"/>
      <c r="E54" s="109"/>
      <c r="F54" s="110"/>
      <c r="G54" s="111"/>
      <c r="H54" s="109"/>
      <c r="I54" s="110"/>
      <c r="J54" s="110"/>
      <c r="K54" s="110"/>
      <c r="L54" s="111"/>
    </row>
    <row r="55" spans="1:83" ht="13.15" customHeight="1" x14ac:dyDescent="0.2">
      <c r="A55" s="104"/>
      <c r="B55" s="104"/>
      <c r="C55" s="104"/>
      <c r="D55" s="104"/>
      <c r="E55" s="109"/>
      <c r="F55" s="110"/>
      <c r="G55" s="111"/>
      <c r="H55" s="109"/>
      <c r="I55" s="110"/>
      <c r="J55" s="110"/>
      <c r="K55" s="110"/>
      <c r="L55" s="111"/>
    </row>
    <row r="56" spans="1:83" ht="13.15" customHeight="1" x14ac:dyDescent="0.2">
      <c r="A56" s="104"/>
      <c r="B56" s="104"/>
      <c r="C56" s="104"/>
      <c r="D56" s="104"/>
      <c r="E56" s="112"/>
      <c r="F56" s="113"/>
      <c r="G56" s="114"/>
      <c r="H56" s="112"/>
      <c r="I56" s="113"/>
      <c r="J56" s="113"/>
      <c r="K56" s="113"/>
      <c r="L56" s="114"/>
    </row>
    <row r="57" spans="1:83" ht="52.9" customHeight="1" x14ac:dyDescent="0.2">
      <c r="A57" s="105"/>
      <c r="B57" s="105"/>
      <c r="C57" s="105"/>
      <c r="D57" s="105"/>
      <c r="E57" s="40" t="s">
        <v>552</v>
      </c>
      <c r="F57" s="40" t="s">
        <v>553</v>
      </c>
      <c r="G57" s="41" t="s">
        <v>554</v>
      </c>
      <c r="H57" s="40" t="s">
        <v>555</v>
      </c>
      <c r="I57" s="40" t="s">
        <v>556</v>
      </c>
      <c r="J57" s="40" t="s">
        <v>557</v>
      </c>
      <c r="K57" s="40" t="s">
        <v>553</v>
      </c>
      <c r="L57" s="40" t="s">
        <v>558</v>
      </c>
    </row>
    <row r="58" spans="1:83" ht="13.9" customHeight="1" x14ac:dyDescent="0.2">
      <c r="A58" s="42">
        <v>1</v>
      </c>
      <c r="B58" s="42">
        <v>2</v>
      </c>
      <c r="C58" s="42">
        <v>3</v>
      </c>
      <c r="D58" s="42">
        <v>4</v>
      </c>
      <c r="E58" s="42">
        <v>5</v>
      </c>
      <c r="F58" s="42">
        <v>6</v>
      </c>
      <c r="G58" s="42">
        <v>7</v>
      </c>
      <c r="H58" s="42">
        <v>8</v>
      </c>
      <c r="I58" s="42">
        <v>9</v>
      </c>
      <c r="J58" s="42">
        <v>10</v>
      </c>
      <c r="K58" s="44">
        <v>11</v>
      </c>
      <c r="L58" s="44">
        <v>12</v>
      </c>
    </row>
    <row r="59" spans="1:83" ht="28.5" x14ac:dyDescent="0.2">
      <c r="A59" s="46" t="s">
        <v>17</v>
      </c>
      <c r="B59" s="48" t="s">
        <v>563</v>
      </c>
      <c r="C59" s="48" t="str">
        <f>Source!G24</f>
        <v>Разборка покрытий кровель: из профнастила</v>
      </c>
      <c r="D59" s="49" t="str">
        <f>Source!H24</f>
        <v>100 м2</v>
      </c>
      <c r="E59" s="50">
        <f>Source!K24</f>
        <v>5.8</v>
      </c>
      <c r="F59" s="50"/>
      <c r="G59" s="50">
        <f>Source!I24</f>
        <v>5.8</v>
      </c>
      <c r="H59" s="52"/>
      <c r="I59" s="51"/>
      <c r="J59" s="52"/>
      <c r="K59" s="51"/>
      <c r="L59" s="52"/>
    </row>
    <row r="60" spans="1:83" x14ac:dyDescent="0.2">
      <c r="C60" s="53" t="str">
        <f>"Объем: "&amp;Source!I24&amp;"=580/"&amp;"100"</f>
        <v>Объем: 5,8=580/100</v>
      </c>
    </row>
    <row r="61" spans="1:83" ht="15" x14ac:dyDescent="0.2">
      <c r="A61" s="47"/>
      <c r="B61" s="50">
        <v>1</v>
      </c>
      <c r="C61" s="47" t="s">
        <v>564</v>
      </c>
      <c r="D61" s="49" t="s">
        <v>369</v>
      </c>
      <c r="E61" s="54"/>
      <c r="F61" s="50"/>
      <c r="G61" s="50">
        <f>Source!U24</f>
        <v>49.764000000000003</v>
      </c>
      <c r="H61" s="50"/>
      <c r="I61" s="50"/>
      <c r="J61" s="50"/>
      <c r="K61" s="50"/>
      <c r="L61" s="55">
        <f>SUM(L62:L62)-SUMIF(CE62:CE62, 1, L62:L62)</f>
        <v>16393.75</v>
      </c>
    </row>
    <row r="62" spans="1:83" ht="14.25" x14ac:dyDescent="0.2">
      <c r="A62" s="48"/>
      <c r="B62" s="48" t="s">
        <v>367</v>
      </c>
      <c r="C62" s="48" t="s">
        <v>368</v>
      </c>
      <c r="D62" s="49" t="s">
        <v>369</v>
      </c>
      <c r="E62" s="50">
        <v>8.58</v>
      </c>
      <c r="F62" s="50"/>
      <c r="G62" s="50">
        <f>SmtRes!CX1</f>
        <v>49.764000000000003</v>
      </c>
      <c r="H62" s="52"/>
      <c r="I62" s="51"/>
      <c r="J62" s="52">
        <f>SmtRes!CZ1</f>
        <v>329.43</v>
      </c>
      <c r="K62" s="51"/>
      <c r="L62" s="52">
        <f>SmtRes!DI1</f>
        <v>16393.75</v>
      </c>
    </row>
    <row r="63" spans="1:83" ht="15" x14ac:dyDescent="0.2">
      <c r="A63" s="47"/>
      <c r="B63" s="50">
        <v>2</v>
      </c>
      <c r="C63" s="47" t="s">
        <v>565</v>
      </c>
      <c r="D63" s="49"/>
      <c r="E63" s="54"/>
      <c r="F63" s="50"/>
      <c r="G63" s="50"/>
      <c r="H63" s="50"/>
      <c r="I63" s="50"/>
      <c r="J63" s="50"/>
      <c r="K63" s="50"/>
      <c r="L63" s="55">
        <f>SUM(L64:L65)-SUMIF(CE64:CE65, 1, L64:L65)</f>
        <v>194.75</v>
      </c>
    </row>
    <row r="64" spans="1:83" ht="15" hidden="1" x14ac:dyDescent="0.2">
      <c r="A64" s="47"/>
      <c r="B64" s="50"/>
      <c r="C64" s="47" t="s">
        <v>566</v>
      </c>
      <c r="D64" s="49" t="s">
        <v>369</v>
      </c>
      <c r="E64" s="54"/>
      <c r="F64" s="50"/>
      <c r="G64" s="50">
        <f>Source!V24</f>
        <v>0</v>
      </c>
      <c r="H64" s="50"/>
      <c r="I64" s="50"/>
      <c r="J64" s="50"/>
      <c r="K64" s="50"/>
      <c r="L64" s="55">
        <f>SUMIF(CE65:CE65, 1, L65:L65)</f>
        <v>0</v>
      </c>
      <c r="CE64">
        <v>1</v>
      </c>
    </row>
    <row r="65" spans="1:101" ht="28.5" x14ac:dyDescent="0.2">
      <c r="A65" s="48"/>
      <c r="B65" s="48" t="s">
        <v>370</v>
      </c>
      <c r="C65" s="56" t="s">
        <v>372</v>
      </c>
      <c r="D65" s="57" t="s">
        <v>373</v>
      </c>
      <c r="E65" s="58">
        <v>1.88</v>
      </c>
      <c r="F65" s="58"/>
      <c r="G65" s="58">
        <f>SmtRes!CX2</f>
        <v>10.904</v>
      </c>
      <c r="H65" s="59">
        <f>SmtRes!CZ2</f>
        <v>11.45</v>
      </c>
      <c r="I65" s="60">
        <f>SmtRes!AJ2</f>
        <v>1.56</v>
      </c>
      <c r="J65" s="59">
        <f>ROUND(H65*I65, 2)</f>
        <v>17.86</v>
      </c>
      <c r="K65" s="60"/>
      <c r="L65" s="59">
        <f>SmtRes!DG2</f>
        <v>194.75</v>
      </c>
    </row>
    <row r="66" spans="1:101" ht="15" x14ac:dyDescent="0.2">
      <c r="A66" s="48"/>
      <c r="B66" s="48"/>
      <c r="C66" s="63" t="s">
        <v>567</v>
      </c>
      <c r="D66" s="49"/>
      <c r="E66" s="50"/>
      <c r="F66" s="50"/>
      <c r="G66" s="50"/>
      <c r="H66" s="52"/>
      <c r="I66" s="51"/>
      <c r="J66" s="52"/>
      <c r="K66" s="51"/>
      <c r="L66" s="52">
        <f>L61+L63+L64</f>
        <v>16588.5</v>
      </c>
    </row>
    <row r="67" spans="1:101" ht="14.25" x14ac:dyDescent="0.2">
      <c r="A67" s="48"/>
      <c r="B67" s="48"/>
      <c r="C67" s="48" t="s">
        <v>568</v>
      </c>
      <c r="D67" s="49"/>
      <c r="E67" s="50"/>
      <c r="F67" s="50"/>
      <c r="G67" s="50"/>
      <c r="H67" s="52"/>
      <c r="I67" s="51"/>
      <c r="J67" s="52"/>
      <c r="K67" s="51"/>
      <c r="L67" s="52">
        <f>SUM(AR59:AR70)+SUM(AS59:AS70)+SUM(AT59:AT70)+SUM(AU59:AU70)+SUM(AV59:AV70)</f>
        <v>16393.75</v>
      </c>
    </row>
    <row r="68" spans="1:101" ht="71.25" x14ac:dyDescent="0.2">
      <c r="A68" s="48"/>
      <c r="B68" s="48" t="s">
        <v>26</v>
      </c>
      <c r="C68" s="48" t="s">
        <v>569</v>
      </c>
      <c r="D68" s="49" t="s">
        <v>570</v>
      </c>
      <c r="E68" s="50">
        <f>Source!BZ24</f>
        <v>91</v>
      </c>
      <c r="F68" s="50"/>
      <c r="G68" s="50">
        <f>Source!AT24</f>
        <v>91</v>
      </c>
      <c r="H68" s="52"/>
      <c r="I68" s="51"/>
      <c r="J68" s="52"/>
      <c r="K68" s="51"/>
      <c r="L68" s="52">
        <f>SUM(AZ59:AZ70)</f>
        <v>14918.31</v>
      </c>
    </row>
    <row r="69" spans="1:101" ht="71.25" x14ac:dyDescent="0.2">
      <c r="A69" s="56"/>
      <c r="B69" s="56" t="s">
        <v>27</v>
      </c>
      <c r="C69" s="56" t="s">
        <v>571</v>
      </c>
      <c r="D69" s="57" t="s">
        <v>570</v>
      </c>
      <c r="E69" s="58">
        <f>Source!CA24</f>
        <v>52</v>
      </c>
      <c r="F69" s="58"/>
      <c r="G69" s="58">
        <f>Source!AU24</f>
        <v>52</v>
      </c>
      <c r="H69" s="59"/>
      <c r="I69" s="60"/>
      <c r="J69" s="59"/>
      <c r="K69" s="60"/>
      <c r="L69" s="59">
        <f>SUM(BA59:BA70)</f>
        <v>8524.75</v>
      </c>
    </row>
    <row r="70" spans="1:101" ht="15" x14ac:dyDescent="0.2">
      <c r="C70" s="99" t="s">
        <v>572</v>
      </c>
      <c r="D70" s="99"/>
      <c r="E70" s="99"/>
      <c r="F70" s="99"/>
      <c r="G70" s="99"/>
      <c r="H70" s="99"/>
      <c r="I70" s="100">
        <f>IF(E59&lt;&gt;0,K70/E59, 0)</f>
        <v>6901.9931034482761</v>
      </c>
      <c r="J70" s="100"/>
      <c r="K70" s="100">
        <f>L61+L63+L68+L69+L64</f>
        <v>40031.56</v>
      </c>
      <c r="L70" s="100"/>
      <c r="AD70">
        <f>ROUND((Source!AT24/100)*((ROUND(SUMIF(SmtRes!AQ1:'SmtRes'!AQ2,"=1",SmtRes!AD1:'SmtRes'!AD2)*Source!I24, 2)+ROUND(SUMIF(SmtRes!AQ1:'SmtRes'!AQ2,"=1",SmtRes!AC1:'SmtRes'!AC2)*Source!I24, 2))), 2)</f>
        <v>1738.73</v>
      </c>
      <c r="AE70">
        <f>ROUND((Source!AU24/100)*((ROUND(SUMIF(SmtRes!AQ1:'SmtRes'!AQ2,"=1",SmtRes!AD1:'SmtRes'!AD2)*Source!I24, 2)+ROUND(SUMIF(SmtRes!AQ1:'SmtRes'!AQ2,"=1",SmtRes!AC1:'SmtRes'!AC2)*Source!I24, 2))), 2)</f>
        <v>993.56</v>
      </c>
      <c r="AN70" s="61">
        <f>L61+L63+L68+L69+L64</f>
        <v>40031.56</v>
      </c>
      <c r="AO70" s="61">
        <f>L63</f>
        <v>194.75</v>
      </c>
      <c r="AQ70" t="s">
        <v>573</v>
      </c>
      <c r="AR70" s="61">
        <f>L61</f>
        <v>16393.75</v>
      </c>
      <c r="AT70" s="61">
        <f>L64</f>
        <v>0</v>
      </c>
      <c r="AV70" t="s">
        <v>573</v>
      </c>
      <c r="AW70">
        <f>0</f>
        <v>0</v>
      </c>
      <c r="AZ70">
        <f>Source!X24</f>
        <v>14918.31</v>
      </c>
      <c r="BA70">
        <f>Source!Y24</f>
        <v>8524.75</v>
      </c>
      <c r="CD70">
        <v>1</v>
      </c>
    </row>
    <row r="71" spans="1:101" ht="42.75" x14ac:dyDescent="0.2">
      <c r="A71" s="46" t="s">
        <v>28</v>
      </c>
      <c r="B71" s="48" t="s">
        <v>574</v>
      </c>
      <c r="C71" s="48" t="str">
        <f>Source!G26</f>
        <v>Монтаж кровли из профилированного листа для объектов непроизводственного назначения: простой</v>
      </c>
      <c r="D71" s="49" t="str">
        <f>Source!H26</f>
        <v>100 м2</v>
      </c>
      <c r="E71" s="50">
        <f>Source!K26</f>
        <v>5.8</v>
      </c>
      <c r="F71" s="50"/>
      <c r="G71" s="50">
        <f>Source!I26</f>
        <v>5.8</v>
      </c>
      <c r="H71" s="52"/>
      <c r="I71" s="51"/>
      <c r="J71" s="52"/>
      <c r="K71" s="51"/>
      <c r="L71" s="52"/>
    </row>
    <row r="72" spans="1:101" ht="51" x14ac:dyDescent="0.2">
      <c r="B72" s="65" t="s">
        <v>514</v>
      </c>
      <c r="C72" s="102" t="s">
        <v>575</v>
      </c>
      <c r="D72" s="102"/>
      <c r="E72" s="102"/>
      <c r="F72" s="102"/>
      <c r="G72" s="102"/>
      <c r="H72" s="102"/>
      <c r="I72" s="102"/>
      <c r="J72" s="102"/>
      <c r="K72" s="102"/>
      <c r="L72" s="102"/>
      <c r="CW72" s="66" t="s">
        <v>575</v>
      </c>
    </row>
    <row r="73" spans="1:101" x14ac:dyDescent="0.2">
      <c r="C73" s="53" t="str">
        <f>"Объем: "&amp;Source!I26&amp;"=580/"&amp;"100"</f>
        <v>Объем: 5,8=580/100</v>
      </c>
    </row>
    <row r="74" spans="1:101" ht="15" x14ac:dyDescent="0.2">
      <c r="A74" s="47"/>
      <c r="B74" s="50">
        <v>1</v>
      </c>
      <c r="C74" s="47" t="s">
        <v>564</v>
      </c>
      <c r="D74" s="49" t="s">
        <v>369</v>
      </c>
      <c r="E74" s="54"/>
      <c r="F74" s="50"/>
      <c r="G74" s="50">
        <f>Source!U26</f>
        <v>216.108</v>
      </c>
      <c r="H74" s="50"/>
      <c r="I74" s="50"/>
      <c r="J74" s="50"/>
      <c r="K74" s="50"/>
      <c r="L74" s="55">
        <f>SUM(L75:L75)-SUMIF(CE75:CE75, 1, L75:L75)</f>
        <v>79683.34</v>
      </c>
    </row>
    <row r="75" spans="1:101" ht="14.25" x14ac:dyDescent="0.2">
      <c r="A75" s="48"/>
      <c r="B75" s="48" t="s">
        <v>374</v>
      </c>
      <c r="C75" s="48" t="s">
        <v>375</v>
      </c>
      <c r="D75" s="49" t="s">
        <v>369</v>
      </c>
      <c r="E75" s="50">
        <v>32.4</v>
      </c>
      <c r="F75" s="50">
        <f>ROUND(1.15,7)</f>
        <v>1.1499999999999999</v>
      </c>
      <c r="G75" s="50">
        <f>SmtRes!CX5</f>
        <v>216.108</v>
      </c>
      <c r="H75" s="52"/>
      <c r="I75" s="51"/>
      <c r="J75" s="52">
        <f>SmtRes!CZ5</f>
        <v>368.72</v>
      </c>
      <c r="K75" s="51"/>
      <c r="L75" s="52">
        <f>SmtRes!DI5</f>
        <v>79683.34</v>
      </c>
    </row>
    <row r="76" spans="1:101" ht="15" x14ac:dyDescent="0.2">
      <c r="A76" s="47"/>
      <c r="B76" s="50">
        <v>2</v>
      </c>
      <c r="C76" s="47" t="s">
        <v>565</v>
      </c>
      <c r="D76" s="49"/>
      <c r="E76" s="54"/>
      <c r="F76" s="50"/>
      <c r="G76" s="50"/>
      <c r="H76" s="50"/>
      <c r="I76" s="50"/>
      <c r="J76" s="50"/>
      <c r="K76" s="50"/>
      <c r="L76" s="55">
        <f>SUM(L77:L83)-SUMIF(CE77:CE83, 1, L77:L83)</f>
        <v>2634.6899999999996</v>
      </c>
    </row>
    <row r="77" spans="1:101" ht="15" x14ac:dyDescent="0.2">
      <c r="A77" s="47"/>
      <c r="B77" s="50"/>
      <c r="C77" s="47" t="s">
        <v>566</v>
      </c>
      <c r="D77" s="49" t="s">
        <v>369</v>
      </c>
      <c r="E77" s="54"/>
      <c r="F77" s="50"/>
      <c r="G77" s="50">
        <f>Source!V26</f>
        <v>2.3199999999999998</v>
      </c>
      <c r="H77" s="50"/>
      <c r="I77" s="50"/>
      <c r="J77" s="50"/>
      <c r="K77" s="50"/>
      <c r="L77" s="55">
        <f>SUMIF(CE78:CE83, 1, L78:L83)</f>
        <v>1110.92</v>
      </c>
      <c r="CE77">
        <v>1</v>
      </c>
    </row>
    <row r="78" spans="1:101" ht="14.25" x14ac:dyDescent="0.2">
      <c r="A78" s="48"/>
      <c r="B78" s="48" t="s">
        <v>378</v>
      </c>
      <c r="C78" s="48" t="s">
        <v>380</v>
      </c>
      <c r="D78" s="49" t="s">
        <v>373</v>
      </c>
      <c r="E78" s="50">
        <v>0.05</v>
      </c>
      <c r="F78" s="50">
        <f t="shared" ref="F78:F83" si="0">ROUND(1.25,7)</f>
        <v>1.25</v>
      </c>
      <c r="G78" s="50">
        <f>SmtRes!CX7</f>
        <v>0.36249999999999999</v>
      </c>
      <c r="H78" s="52"/>
      <c r="I78" s="51"/>
      <c r="J78" s="52">
        <f>SmtRes!CZ7</f>
        <v>1098</v>
      </c>
      <c r="K78" s="51"/>
      <c r="L78" s="52">
        <f>SmtRes!DG7</f>
        <v>398.03</v>
      </c>
    </row>
    <row r="79" spans="1:101" ht="14.25" x14ac:dyDescent="0.2">
      <c r="A79" s="48"/>
      <c r="B79" s="48" t="s">
        <v>381</v>
      </c>
      <c r="C79" s="48" t="s">
        <v>576</v>
      </c>
      <c r="D79" s="49" t="s">
        <v>369</v>
      </c>
      <c r="E79" s="50">
        <f>SmtRes!DO7*SmtRes!AT7</f>
        <v>0.05</v>
      </c>
      <c r="F79" s="50">
        <f t="shared" si="0"/>
        <v>1.25</v>
      </c>
      <c r="G79" s="50">
        <f>ROUND(E79*F79*G71, 7)</f>
        <v>0.36249999999999999</v>
      </c>
      <c r="H79" s="52"/>
      <c r="I79" s="51"/>
      <c r="J79" s="52">
        <f>ROUND(SmtRes!AG7/SmtRes!DO7, 2)</f>
        <v>544.01</v>
      </c>
      <c r="K79" s="51"/>
      <c r="L79" s="52">
        <f>SmtRes!DH7</f>
        <v>197.2</v>
      </c>
      <c r="CE79">
        <v>1</v>
      </c>
    </row>
    <row r="80" spans="1:101" ht="28.5" x14ac:dyDescent="0.2">
      <c r="A80" s="48"/>
      <c r="B80" s="48" t="s">
        <v>382</v>
      </c>
      <c r="C80" s="48" t="s">
        <v>384</v>
      </c>
      <c r="D80" s="49" t="s">
        <v>373</v>
      </c>
      <c r="E80" s="50">
        <v>0.12</v>
      </c>
      <c r="F80" s="50">
        <f t="shared" si="0"/>
        <v>1.25</v>
      </c>
      <c r="G80" s="50">
        <f>SmtRes!CX8</f>
        <v>0.87</v>
      </c>
      <c r="H80" s="52"/>
      <c r="I80" s="51"/>
      <c r="J80" s="52">
        <f>SmtRes!CZ8</f>
        <v>1719.93</v>
      </c>
      <c r="K80" s="51"/>
      <c r="L80" s="52">
        <f>SmtRes!DG8</f>
        <v>1496.34</v>
      </c>
    </row>
    <row r="81" spans="1:83" ht="14.25" x14ac:dyDescent="0.2">
      <c r="A81" s="48"/>
      <c r="B81" s="48" t="s">
        <v>381</v>
      </c>
      <c r="C81" s="48" t="s">
        <v>576</v>
      </c>
      <c r="D81" s="49" t="s">
        <v>369</v>
      </c>
      <c r="E81" s="50">
        <f>SmtRes!DO8*SmtRes!AT8</f>
        <v>0.12</v>
      </c>
      <c r="F81" s="50">
        <f t="shared" si="0"/>
        <v>1.25</v>
      </c>
      <c r="G81" s="50">
        <f>ROUND(E81*F81*G71, 7)</f>
        <v>0.87</v>
      </c>
      <c r="H81" s="52"/>
      <c r="I81" s="51"/>
      <c r="J81" s="52">
        <f>ROUND(SmtRes!AG8/SmtRes!DO8, 2)</f>
        <v>544.01</v>
      </c>
      <c r="K81" s="51"/>
      <c r="L81" s="52">
        <f>SmtRes!DH8</f>
        <v>473.29</v>
      </c>
      <c r="CE81">
        <v>1</v>
      </c>
    </row>
    <row r="82" spans="1:83" ht="28.5" x14ac:dyDescent="0.2">
      <c r="A82" s="48"/>
      <c r="B82" s="48" t="s">
        <v>385</v>
      </c>
      <c r="C82" s="48" t="s">
        <v>387</v>
      </c>
      <c r="D82" s="49" t="s">
        <v>373</v>
      </c>
      <c r="E82" s="50">
        <v>0.15</v>
      </c>
      <c r="F82" s="50">
        <f t="shared" si="0"/>
        <v>1.25</v>
      </c>
      <c r="G82" s="50">
        <f>SmtRes!CX9</f>
        <v>1.0874999999999999</v>
      </c>
      <c r="H82" s="52"/>
      <c r="I82" s="51"/>
      <c r="J82" s="52">
        <f>SmtRes!CZ9</f>
        <v>680.75</v>
      </c>
      <c r="K82" s="51"/>
      <c r="L82" s="52">
        <f>SmtRes!DG9</f>
        <v>740.32</v>
      </c>
    </row>
    <row r="83" spans="1:83" ht="14.25" x14ac:dyDescent="0.2">
      <c r="A83" s="48"/>
      <c r="B83" s="48" t="s">
        <v>388</v>
      </c>
      <c r="C83" s="48" t="s">
        <v>577</v>
      </c>
      <c r="D83" s="49" t="s">
        <v>369</v>
      </c>
      <c r="E83" s="50">
        <f>SmtRes!DO9*SmtRes!AT9</f>
        <v>0.15</v>
      </c>
      <c r="F83" s="50">
        <f t="shared" si="0"/>
        <v>1.25</v>
      </c>
      <c r="G83" s="50">
        <f>ROUND(E83*F83*G71, 7)</f>
        <v>1.0874999999999999</v>
      </c>
      <c r="H83" s="52"/>
      <c r="I83" s="51"/>
      <c r="J83" s="52">
        <f>ROUND(SmtRes!AG9/SmtRes!DO9, 2)</f>
        <v>404.99</v>
      </c>
      <c r="K83" s="51"/>
      <c r="L83" s="52">
        <f>SmtRes!DH9</f>
        <v>440.43</v>
      </c>
      <c r="CE83">
        <v>1</v>
      </c>
    </row>
    <row r="84" spans="1:83" ht="15" x14ac:dyDescent="0.2">
      <c r="A84" s="47"/>
      <c r="B84" s="50">
        <v>4</v>
      </c>
      <c r="C84" s="47" t="s">
        <v>578</v>
      </c>
      <c r="D84" s="49"/>
      <c r="E84" s="54"/>
      <c r="F84" s="50"/>
      <c r="G84" s="50"/>
      <c r="H84" s="50"/>
      <c r="I84" s="50"/>
      <c r="J84" s="50"/>
      <c r="K84" s="50"/>
      <c r="L84" s="55">
        <f>SUM(L85:L87)-SUMIF(CE85:CE87, 1, L85:L87)</f>
        <v>3088</v>
      </c>
    </row>
    <row r="85" spans="1:83" ht="14.25" x14ac:dyDescent="0.2">
      <c r="A85" s="48"/>
      <c r="B85" s="48" t="s">
        <v>389</v>
      </c>
      <c r="C85" s="48" t="s">
        <v>391</v>
      </c>
      <c r="D85" s="49" t="s">
        <v>392</v>
      </c>
      <c r="E85" s="50">
        <v>3.7856000000000001</v>
      </c>
      <c r="F85" s="50"/>
      <c r="G85" s="50">
        <f>SmtRes!CX10</f>
        <v>21.956479999999999</v>
      </c>
      <c r="H85" s="52"/>
      <c r="I85" s="51"/>
      <c r="J85" s="52">
        <f>SmtRes!CZ10</f>
        <v>7.71</v>
      </c>
      <c r="K85" s="51"/>
      <c r="L85" s="52">
        <f>SmtRes!DF10</f>
        <v>169.28</v>
      </c>
    </row>
    <row r="86" spans="1:83" ht="57" x14ac:dyDescent="0.2">
      <c r="A86" s="48"/>
      <c r="B86" s="48" t="s">
        <v>393</v>
      </c>
      <c r="C86" s="48" t="s">
        <v>395</v>
      </c>
      <c r="D86" s="49" t="s">
        <v>90</v>
      </c>
      <c r="E86" s="50">
        <v>5.0000000000000001E-4</v>
      </c>
      <c r="F86" s="50"/>
      <c r="G86" s="50">
        <f>SmtRes!CX11</f>
        <v>2.8999999999999998E-3</v>
      </c>
      <c r="H86" s="52">
        <f>SmtRes!CZ11</f>
        <v>199827.16</v>
      </c>
      <c r="I86" s="51">
        <f>SmtRes!AI11</f>
        <v>1.19</v>
      </c>
      <c r="J86" s="52">
        <f>ROUND(H86*I86, 2)</f>
        <v>237794.32</v>
      </c>
      <c r="K86" s="51"/>
      <c r="L86" s="52">
        <f>SmtRes!DF11</f>
        <v>689.6</v>
      </c>
    </row>
    <row r="87" spans="1:83" ht="71.25" x14ac:dyDescent="0.2">
      <c r="A87" s="48"/>
      <c r="B87" s="48" t="s">
        <v>396</v>
      </c>
      <c r="C87" s="48" t="s">
        <v>398</v>
      </c>
      <c r="D87" s="49" t="s">
        <v>90</v>
      </c>
      <c r="E87" s="50">
        <v>1.5E-3</v>
      </c>
      <c r="F87" s="50"/>
      <c r="G87" s="50">
        <f>SmtRes!CX12</f>
        <v>8.6999999999999994E-3</v>
      </c>
      <c r="H87" s="52">
        <f>SmtRes!CZ12</f>
        <v>215311.97</v>
      </c>
      <c r="I87" s="51">
        <f>SmtRes!AI12</f>
        <v>1.19</v>
      </c>
      <c r="J87" s="52">
        <f>ROUND(H87*I87, 2)</f>
        <v>256221.24</v>
      </c>
      <c r="K87" s="51"/>
      <c r="L87" s="52">
        <f>SmtRes!DF12</f>
        <v>2229.12</v>
      </c>
    </row>
    <row r="88" spans="1:83" ht="28.5" x14ac:dyDescent="0.2">
      <c r="A88" s="48"/>
      <c r="B88" s="48" t="str">
        <f>EtalonRes!I13</f>
        <v>08.1.02.07</v>
      </c>
      <c r="C88" s="48" t="str">
        <f>EtalonRes!K13</f>
        <v>Дополнительные элементы кровли из профлиста: коньки, разжелобки и проч.</v>
      </c>
      <c r="D88" s="49" t="str">
        <f>EtalonRes!O13</f>
        <v>ШТ</v>
      </c>
      <c r="E88" s="50">
        <f>EtalonRes!X13</f>
        <v>0</v>
      </c>
      <c r="F88" s="50"/>
      <c r="G88" s="50">
        <f>ROUND(EtalonRes!AG13*Source!I26, 7)</f>
        <v>0</v>
      </c>
      <c r="H88" s="52"/>
      <c r="I88" s="51"/>
      <c r="J88" s="52"/>
      <c r="K88" s="51"/>
      <c r="L88" s="52"/>
    </row>
    <row r="89" spans="1:83" ht="28.5" x14ac:dyDescent="0.2">
      <c r="A89" s="48"/>
      <c r="B89" s="48" t="str">
        <f>EtalonRes!I14</f>
        <v>08.3.09.01</v>
      </c>
      <c r="C89" s="56" t="str">
        <f>EtalonRes!K14</f>
        <v>Стальной гнутый профиль (профилированный настил)</v>
      </c>
      <c r="D89" s="57" t="str">
        <f>EtalonRes!O14</f>
        <v>т</v>
      </c>
      <c r="E89" s="58">
        <f>EtalonRes!X14</f>
        <v>0</v>
      </c>
      <c r="F89" s="58"/>
      <c r="G89" s="58">
        <f>ROUND(EtalonRes!AG14*Source!I26, 7)</f>
        <v>0</v>
      </c>
      <c r="H89" s="59"/>
      <c r="I89" s="60"/>
      <c r="J89" s="59"/>
      <c r="K89" s="60"/>
      <c r="L89" s="59"/>
    </row>
    <row r="90" spans="1:83" ht="15" x14ac:dyDescent="0.2">
      <c r="A90" s="48"/>
      <c r="B90" s="48"/>
      <c r="C90" s="63" t="s">
        <v>567</v>
      </c>
      <c r="D90" s="49"/>
      <c r="E90" s="50"/>
      <c r="F90" s="50"/>
      <c r="G90" s="50"/>
      <c r="H90" s="52"/>
      <c r="I90" s="51"/>
      <c r="J90" s="52"/>
      <c r="K90" s="51"/>
      <c r="L90" s="52">
        <f>L74+L76+L77+L84</f>
        <v>86516.95</v>
      </c>
    </row>
    <row r="91" spans="1:83" ht="42.75" x14ac:dyDescent="0.2">
      <c r="A91" s="46" t="s">
        <v>579</v>
      </c>
      <c r="B91" s="48" t="str">
        <f>Source!F28</f>
        <v>08.3.09.02-0003</v>
      </c>
      <c r="C91" s="48" t="str">
        <f>Source!G28</f>
        <v>Профнастил оцинкованный с лакокрасочным или полимерным покрытием НС35-1000-0,7</v>
      </c>
      <c r="D91" s="49" t="str">
        <f>Source!H28</f>
        <v>м2</v>
      </c>
      <c r="E91" s="50">
        <f>SmtRes!AT14</f>
        <v>122</v>
      </c>
      <c r="F91" s="50"/>
      <c r="G91" s="50">
        <f>Source!I28</f>
        <v>707.6</v>
      </c>
      <c r="H91" s="52">
        <f>Source!AL28+Source!AO28+Source!AM28+Source!AN28</f>
        <v>1024</v>
      </c>
      <c r="I91" s="51">
        <f>IF(Source!BC28&lt;&gt; 0, Source!BC28, 1)</f>
        <v>0.84</v>
      </c>
      <c r="J91" s="52">
        <f t="shared" ref="J91:J97" si="1">ROUND(H91*I91, 2)</f>
        <v>860.16</v>
      </c>
      <c r="K91" s="51"/>
      <c r="L91" s="52">
        <f>Source!P28</f>
        <v>608649.22</v>
      </c>
      <c r="AD91">
        <f>ROUND((Source!AT28/100)*((ROUND(ROUND(Source!AO28,2)*Source!I28, 2)+ROUND(ROUND(Source!AN28,2)*Source!I28, 2))), 2)</f>
        <v>0</v>
      </c>
      <c r="AE91">
        <f>ROUND((Source!AU28/100)*((ROUND(ROUND(Source!AO28,2)*Source!I28, 2)+ROUND(ROUND(Source!AN28,2)*Source!I28, 2))), 2)</f>
        <v>0</v>
      </c>
      <c r="AN91">
        <f t="shared" ref="AN91:AN97" si="2">L91</f>
        <v>608649.22</v>
      </c>
      <c r="AW91">
        <f t="shared" ref="AW91:AW97" si="3">L91</f>
        <v>608649.22</v>
      </c>
      <c r="AZ91">
        <f>Source!X28</f>
        <v>0</v>
      </c>
      <c r="BA91">
        <f>Source!Y28</f>
        <v>0</v>
      </c>
      <c r="CD91">
        <v>1</v>
      </c>
    </row>
    <row r="92" spans="1:83" ht="71.25" x14ac:dyDescent="0.2">
      <c r="A92" s="46" t="s">
        <v>580</v>
      </c>
      <c r="B92" s="48" t="str">
        <f>Source!F30</f>
        <v>01.7.15.14-1048</v>
      </c>
      <c r="C92" s="48" t="str">
        <f>Source!G30</f>
        <v>Шурупы самонарезающие стальные оцинкованные кровельные с шестигранной головкой и шайбой, наконечник сверло, диаметр 4,8 мм, длина 80 мм</v>
      </c>
      <c r="D92" s="49" t="str">
        <f>Source!H30</f>
        <v>100 ШТ</v>
      </c>
      <c r="E92" s="50">
        <f>SmtRes!AT13</f>
        <v>1</v>
      </c>
      <c r="F92" s="50"/>
      <c r="G92" s="50">
        <f>Source!I30</f>
        <v>5.8</v>
      </c>
      <c r="H92" s="52">
        <f>Source!AL30+Source!AO30+Source!AM30+Source!AN30</f>
        <v>178.83</v>
      </c>
      <c r="I92" s="51">
        <f>IF(Source!BC30&lt;&gt; 0, Source!BC30, 1)</f>
        <v>1.19</v>
      </c>
      <c r="J92" s="52">
        <f t="shared" si="1"/>
        <v>212.81</v>
      </c>
      <c r="K92" s="51"/>
      <c r="L92" s="52">
        <f>Source!P30</f>
        <v>1234.3</v>
      </c>
      <c r="AD92">
        <f>ROUND((Source!AT30/100)*((ROUND(ROUND(Source!AO30,2)*Source!I30, 2)+ROUND(ROUND(Source!AN30,2)*Source!I30, 2))), 2)</f>
        <v>0</v>
      </c>
      <c r="AE92">
        <f>ROUND((Source!AU30/100)*((ROUND(ROUND(Source!AO30,2)*Source!I30, 2)+ROUND(ROUND(Source!AN30,2)*Source!I30, 2))), 2)</f>
        <v>0</v>
      </c>
      <c r="AN92">
        <f t="shared" si="2"/>
        <v>1234.3</v>
      </c>
      <c r="AW92">
        <f t="shared" si="3"/>
        <v>1234.3</v>
      </c>
      <c r="AZ92">
        <f>Source!X30</f>
        <v>0</v>
      </c>
      <c r="BA92">
        <f>Source!Y30</f>
        <v>0</v>
      </c>
      <c r="CD92">
        <v>1</v>
      </c>
    </row>
    <row r="93" spans="1:83" ht="42.75" x14ac:dyDescent="0.2">
      <c r="A93" s="46" t="s">
        <v>581</v>
      </c>
      <c r="B93" s="48" t="str">
        <f>Source!F32</f>
        <v>12.1.03.02-1096</v>
      </c>
      <c r="C93" s="48" t="str">
        <f>Source!G32</f>
        <v>Планка карнизная из оцинкованной стали с полимерным покрытием для устройства кровли, размеры 100х69 мм</v>
      </c>
      <c r="D93" s="49" t="str">
        <f>Source!H32</f>
        <v>м</v>
      </c>
      <c r="E93" s="50">
        <f>SmtRes!AT17</f>
        <v>17.931034480000001</v>
      </c>
      <c r="F93" s="50"/>
      <c r="G93" s="50">
        <f>Source!I32</f>
        <v>104.00000000000001</v>
      </c>
      <c r="H93" s="52">
        <f>Source!AL32+Source!AO32+Source!AM32+Source!AN32</f>
        <v>283.45999999999998</v>
      </c>
      <c r="I93" s="51">
        <f>IF(Source!BC32&lt;&gt; 0, Source!BC32, 1)</f>
        <v>1.1100000000000001</v>
      </c>
      <c r="J93" s="52">
        <f t="shared" si="1"/>
        <v>314.64</v>
      </c>
      <c r="K93" s="51"/>
      <c r="L93" s="52">
        <f>Source!P32</f>
        <v>32722.560000000001</v>
      </c>
      <c r="AD93">
        <f>ROUND((Source!AT32/100)*((ROUND(ROUND(Source!AO32,2)*Source!I32, 2)+ROUND(ROUND(Source!AN32,2)*Source!I32, 2))), 2)</f>
        <v>0</v>
      </c>
      <c r="AE93">
        <f>ROUND((Source!AU32/100)*((ROUND(ROUND(Source!AO32,2)*Source!I32, 2)+ROUND(ROUND(Source!AN32,2)*Source!I32, 2))), 2)</f>
        <v>0</v>
      </c>
      <c r="AN93">
        <f t="shared" si="2"/>
        <v>32722.560000000001</v>
      </c>
      <c r="AW93">
        <f t="shared" si="3"/>
        <v>32722.560000000001</v>
      </c>
      <c r="AZ93">
        <f>Source!X32</f>
        <v>0</v>
      </c>
      <c r="BA93">
        <f>Source!Y32</f>
        <v>0</v>
      </c>
      <c r="CD93">
        <v>1</v>
      </c>
    </row>
    <row r="94" spans="1:83" ht="42.75" x14ac:dyDescent="0.2">
      <c r="A94" s="46" t="s">
        <v>582</v>
      </c>
      <c r="B94" s="48" t="str">
        <f>Source!F34</f>
        <v>12.1.03.02-1092</v>
      </c>
      <c r="C94" s="48" t="str">
        <f>Source!G34</f>
        <v>Планка ендовы верхняя из оцинкованной стали с полимерным покрытием для устройства кровли, размеры 76х76 мм</v>
      </c>
      <c r="D94" s="49" t="str">
        <f>Source!H34</f>
        <v>м</v>
      </c>
      <c r="E94" s="50">
        <f>SmtRes!AT15</f>
        <v>8.62068966</v>
      </c>
      <c r="F94" s="50"/>
      <c r="G94" s="50">
        <f>Source!I34</f>
        <v>50</v>
      </c>
      <c r="H94" s="52">
        <f>Source!AL34+Source!AO34+Source!AM34+Source!AN34</f>
        <v>410.93</v>
      </c>
      <c r="I94" s="51">
        <f>IF(Source!BC34&lt;&gt; 0, Source!BC34, 1)</f>
        <v>1.1100000000000001</v>
      </c>
      <c r="J94" s="52">
        <f t="shared" si="1"/>
        <v>456.13</v>
      </c>
      <c r="K94" s="51"/>
      <c r="L94" s="52">
        <f>Source!P34</f>
        <v>22806.5</v>
      </c>
      <c r="AD94">
        <f>ROUND((Source!AT34/100)*((ROUND(ROUND(Source!AO34,2)*Source!I34, 2)+ROUND(ROUND(Source!AN34,2)*Source!I34, 2))), 2)</f>
        <v>0</v>
      </c>
      <c r="AE94">
        <f>ROUND((Source!AU34/100)*((ROUND(ROUND(Source!AO34,2)*Source!I34, 2)+ROUND(ROUND(Source!AN34,2)*Source!I34, 2))), 2)</f>
        <v>0</v>
      </c>
      <c r="AN94">
        <f t="shared" si="2"/>
        <v>22806.5</v>
      </c>
      <c r="AW94">
        <f t="shared" si="3"/>
        <v>22806.5</v>
      </c>
      <c r="AZ94">
        <f>Source!X34</f>
        <v>0</v>
      </c>
      <c r="BA94">
        <f>Source!Y34</f>
        <v>0</v>
      </c>
      <c r="CD94">
        <v>1</v>
      </c>
    </row>
    <row r="95" spans="1:83" ht="42.75" x14ac:dyDescent="0.2">
      <c r="A95" s="46" t="s">
        <v>583</v>
      </c>
      <c r="B95" s="48" t="str">
        <f>Source!F36</f>
        <v>12.1.03.02-1094</v>
      </c>
      <c r="C95" s="48" t="str">
        <f>Source!G36</f>
        <v>Планка ендовы нижняя из оцинкованной стали с полимерным покрытием для устройства кровли, размеры 298х298 мм</v>
      </c>
      <c r="D95" s="49" t="str">
        <f>Source!H36</f>
        <v>м</v>
      </c>
      <c r="E95" s="50">
        <f>SmtRes!AT16</f>
        <v>8.62068966</v>
      </c>
      <c r="F95" s="50"/>
      <c r="G95" s="50">
        <f>Source!I36</f>
        <v>50</v>
      </c>
      <c r="H95" s="52">
        <f>Source!AL36+Source!AO36+Source!AM36+Source!AN36</f>
        <v>532.04999999999995</v>
      </c>
      <c r="I95" s="51">
        <f>IF(Source!BC36&lt;&gt; 0, Source!BC36, 1)</f>
        <v>1.1100000000000001</v>
      </c>
      <c r="J95" s="52">
        <f t="shared" si="1"/>
        <v>590.58000000000004</v>
      </c>
      <c r="K95" s="51"/>
      <c r="L95" s="52">
        <f>Source!P36</f>
        <v>29529</v>
      </c>
      <c r="AD95">
        <f>ROUND((Source!AT36/100)*((ROUND(ROUND(Source!AO36,2)*Source!I36, 2)+ROUND(ROUND(Source!AN36,2)*Source!I36, 2))), 2)</f>
        <v>0</v>
      </c>
      <c r="AE95">
        <f>ROUND((Source!AU36/100)*((ROUND(ROUND(Source!AO36,2)*Source!I36, 2)+ROUND(ROUND(Source!AN36,2)*Source!I36, 2))), 2)</f>
        <v>0</v>
      </c>
      <c r="AN95">
        <f t="shared" si="2"/>
        <v>29529</v>
      </c>
      <c r="AW95">
        <f t="shared" si="3"/>
        <v>29529</v>
      </c>
      <c r="AZ95">
        <f>Source!X36</f>
        <v>0</v>
      </c>
      <c r="BA95">
        <f>Source!Y36</f>
        <v>0</v>
      </c>
      <c r="CD95">
        <v>1</v>
      </c>
    </row>
    <row r="96" spans="1:83" ht="57" x14ac:dyDescent="0.2">
      <c r="A96" s="46" t="s">
        <v>584</v>
      </c>
      <c r="B96" s="48" t="str">
        <f>Source!F38</f>
        <v>12.1.03.02-1100</v>
      </c>
      <c r="C96" s="48" t="str">
        <f>Source!G38</f>
        <v>Планка примыкания из оцинкованной стали для устройства кровли, с полимерным покрытием, размеры 150х250 мм</v>
      </c>
      <c r="D96" s="49" t="str">
        <f>Source!H38</f>
        <v>м</v>
      </c>
      <c r="E96" s="50">
        <f>SmtRes!AT19</f>
        <v>11.724137929999999</v>
      </c>
      <c r="F96" s="50"/>
      <c r="G96" s="50">
        <f>Source!I38</f>
        <v>68</v>
      </c>
      <c r="H96" s="52">
        <f>Source!AL38+Source!AO38+Source!AM38+Source!AN38</f>
        <v>641.03</v>
      </c>
      <c r="I96" s="51">
        <f>IF(Source!BC38&lt;&gt; 0, Source!BC38, 1)</f>
        <v>1.1100000000000001</v>
      </c>
      <c r="J96" s="52">
        <f t="shared" si="1"/>
        <v>711.54</v>
      </c>
      <c r="K96" s="51"/>
      <c r="L96" s="52">
        <f>Source!P38</f>
        <v>48384.72</v>
      </c>
      <c r="AD96">
        <f>ROUND((Source!AT38/100)*((ROUND(ROUND(Source!AO38,2)*Source!I38, 2)+ROUND(ROUND(Source!AN38,2)*Source!I38, 2))), 2)</f>
        <v>0</v>
      </c>
      <c r="AE96">
        <f>ROUND((Source!AU38/100)*((ROUND(ROUND(Source!AO38,2)*Source!I38, 2)+ROUND(ROUND(Source!AN38,2)*Source!I38, 2))), 2)</f>
        <v>0</v>
      </c>
      <c r="AN96">
        <f t="shared" si="2"/>
        <v>48384.72</v>
      </c>
      <c r="AW96">
        <f t="shared" si="3"/>
        <v>48384.72</v>
      </c>
      <c r="AZ96">
        <f>Source!X38</f>
        <v>0</v>
      </c>
      <c r="BA96">
        <f>Source!Y38</f>
        <v>0</v>
      </c>
      <c r="CD96">
        <v>1</v>
      </c>
    </row>
    <row r="97" spans="1:83" ht="42.75" x14ac:dyDescent="0.2">
      <c r="A97" s="46" t="s">
        <v>585</v>
      </c>
      <c r="B97" s="48" t="str">
        <f>Source!F40</f>
        <v>12.1.03.02-1098</v>
      </c>
      <c r="C97" s="48" t="str">
        <f>Source!G40</f>
        <v>Планка конька плоского из оцинкованной стали с полимерным покрытием для устройства кровли, размеры 150х150 мм</v>
      </c>
      <c r="D97" s="49" t="str">
        <f>Source!H40</f>
        <v>м</v>
      </c>
      <c r="E97" s="50">
        <f>SmtRes!AT18</f>
        <v>7.2413793100000001</v>
      </c>
      <c r="F97" s="50"/>
      <c r="G97" s="50">
        <f>Source!I40</f>
        <v>42</v>
      </c>
      <c r="H97" s="52">
        <f>Source!AL40+Source!AO40+Source!AM40+Source!AN40</f>
        <v>263.06</v>
      </c>
      <c r="I97" s="51">
        <f>IF(Source!BC40&lt;&gt; 0, Source!BC40, 1)</f>
        <v>1.1100000000000001</v>
      </c>
      <c r="J97" s="52">
        <f t="shared" si="1"/>
        <v>292</v>
      </c>
      <c r="K97" s="51"/>
      <c r="L97" s="52">
        <f>Source!P40</f>
        <v>12264</v>
      </c>
      <c r="AD97">
        <f>ROUND((Source!AT40/100)*((ROUND(ROUND(Source!AO40,2)*Source!I40, 2)+ROUND(ROUND(Source!AN40,2)*Source!I40, 2))), 2)</f>
        <v>0</v>
      </c>
      <c r="AE97">
        <f>ROUND((Source!AU40/100)*((ROUND(ROUND(Source!AO40,2)*Source!I40, 2)+ROUND(ROUND(Source!AN40,2)*Source!I40, 2))), 2)</f>
        <v>0</v>
      </c>
      <c r="AN97">
        <f t="shared" si="2"/>
        <v>12264</v>
      </c>
      <c r="AW97">
        <f t="shared" si="3"/>
        <v>12264</v>
      </c>
      <c r="AZ97">
        <f>Source!X40</f>
        <v>0</v>
      </c>
      <c r="BA97">
        <f>Source!Y40</f>
        <v>0</v>
      </c>
      <c r="CD97">
        <v>1</v>
      </c>
    </row>
    <row r="98" spans="1:83" ht="14.25" x14ac:dyDescent="0.2">
      <c r="A98" s="48"/>
      <c r="B98" s="48"/>
      <c r="C98" s="48" t="s">
        <v>568</v>
      </c>
      <c r="D98" s="49"/>
      <c r="E98" s="50"/>
      <c r="F98" s="50"/>
      <c r="G98" s="50"/>
      <c r="H98" s="52"/>
      <c r="I98" s="51"/>
      <c r="J98" s="52"/>
      <c r="K98" s="51"/>
      <c r="L98" s="52">
        <f>SUM(AR71:AR101)+SUM(AS71:AS101)+SUM(AT71:AT101)+SUM(AU71:AU101)+SUM(AV71:AV101)</f>
        <v>80794.259999999995</v>
      </c>
    </row>
    <row r="99" spans="1:83" ht="28.5" x14ac:dyDescent="0.2">
      <c r="A99" s="48"/>
      <c r="B99" s="48" t="s">
        <v>586</v>
      </c>
      <c r="C99" s="48" t="s">
        <v>587</v>
      </c>
      <c r="D99" s="49" t="s">
        <v>570</v>
      </c>
      <c r="E99" s="50">
        <f>Source!BZ26</f>
        <v>109</v>
      </c>
      <c r="F99" s="50">
        <f>ROUND(0.9,7)</f>
        <v>0.9</v>
      </c>
      <c r="G99" s="50">
        <f>Source!AT26</f>
        <v>98.1</v>
      </c>
      <c r="H99" s="52"/>
      <c r="I99" s="51"/>
      <c r="J99" s="52"/>
      <c r="K99" s="51"/>
      <c r="L99" s="52">
        <f>SUM(AZ71:AZ101)</f>
        <v>79259.17</v>
      </c>
    </row>
    <row r="100" spans="1:83" ht="28.5" x14ac:dyDescent="0.2">
      <c r="A100" s="56"/>
      <c r="B100" s="56" t="s">
        <v>588</v>
      </c>
      <c r="C100" s="56" t="s">
        <v>589</v>
      </c>
      <c r="D100" s="57" t="s">
        <v>570</v>
      </c>
      <c r="E100" s="58">
        <f>Source!CA26</f>
        <v>57</v>
      </c>
      <c r="F100" s="58">
        <f>ROUND(0.85,7)</f>
        <v>0.85</v>
      </c>
      <c r="G100" s="58">
        <f>Source!AU26</f>
        <v>48.45</v>
      </c>
      <c r="H100" s="59"/>
      <c r="I100" s="60"/>
      <c r="J100" s="59"/>
      <c r="K100" s="60"/>
      <c r="L100" s="59">
        <f>SUM(BA71:BA101)</f>
        <v>39144.82</v>
      </c>
    </row>
    <row r="101" spans="1:83" ht="15" x14ac:dyDescent="0.2">
      <c r="C101" s="99" t="s">
        <v>572</v>
      </c>
      <c r="D101" s="99"/>
      <c r="E101" s="99"/>
      <c r="F101" s="99"/>
      <c r="G101" s="99"/>
      <c r="H101" s="99"/>
      <c r="I101" s="100">
        <f>IF(E71&lt;&gt;0,K101/E71, 0)</f>
        <v>165605.38620689657</v>
      </c>
      <c r="J101" s="100"/>
      <c r="K101" s="100">
        <f>L74+L76+L84+L99+L100+L77+SUM(L91:L97)</f>
        <v>960511.24000000011</v>
      </c>
      <c r="L101" s="100"/>
      <c r="AD101">
        <f>ROUND((Source!AT26/100)*((ROUND(SUMIF(SmtRes!AQ5:'SmtRes'!AQ19,"=1",SmtRes!AD5:'SmtRes'!AD19)*Source!I26, 2)+ROUND(SUMIF(SmtRes!AQ5:'SmtRes'!AQ19,"=1",SmtRes!AC5:'SmtRes'!AC19)*Source!I26, 2))), 2)</f>
        <v>10592.88</v>
      </c>
      <c r="AE101">
        <f>ROUND((Source!AU26/100)*((ROUND(SUMIF(SmtRes!AQ5:'SmtRes'!AQ19,"=1",SmtRes!AD5:'SmtRes'!AD19)*Source!I26, 2)+ROUND(SUMIF(SmtRes!AQ5:'SmtRes'!AQ19,"=1",SmtRes!AC5:'SmtRes'!AC19)*Source!I26, 2))), 2)</f>
        <v>5231.6499999999996</v>
      </c>
      <c r="AN101" s="61">
        <f>L74+L76+L84+L99+L100+L77</f>
        <v>204920.94000000003</v>
      </c>
      <c r="AO101" s="61">
        <f>L76</f>
        <v>2634.6899999999996</v>
      </c>
      <c r="AQ101" t="s">
        <v>573</v>
      </c>
      <c r="AR101" s="61">
        <f>L74</f>
        <v>79683.34</v>
      </c>
      <c r="AT101" s="61">
        <f>L77</f>
        <v>1110.92</v>
      </c>
      <c r="AV101" t="s">
        <v>573</v>
      </c>
      <c r="AW101" s="61">
        <f>L84</f>
        <v>3088</v>
      </c>
      <c r="AZ101">
        <f>Source!X26</f>
        <v>79259.17</v>
      </c>
      <c r="BA101">
        <f>Source!Y26</f>
        <v>39144.82</v>
      </c>
      <c r="CD101">
        <v>1</v>
      </c>
    </row>
    <row r="102" spans="1:83" ht="28.5" x14ac:dyDescent="0.2">
      <c r="A102" s="46" t="s">
        <v>78</v>
      </c>
      <c r="B102" s="48" t="s">
        <v>590</v>
      </c>
      <c r="C102" s="48" t="str">
        <f>Source!G42</f>
        <v>Смена обрешетки с прозорами: из досок толщиной свыше 30 до 50 мм</v>
      </c>
      <c r="D102" s="49" t="str">
        <f>Source!H42</f>
        <v>100 м2</v>
      </c>
      <c r="E102" s="50">
        <f>Source!K42</f>
        <v>5.8</v>
      </c>
      <c r="F102" s="50"/>
      <c r="G102" s="50">
        <f>Source!I42</f>
        <v>5.8</v>
      </c>
      <c r="H102" s="52"/>
      <c r="I102" s="51"/>
      <c r="J102" s="52"/>
      <c r="K102" s="51"/>
      <c r="L102" s="52"/>
    </row>
    <row r="103" spans="1:83" x14ac:dyDescent="0.2">
      <c r="C103" s="53" t="str">
        <f>"Объем: "&amp;Source!I42&amp;"=580/"&amp;"100"</f>
        <v>Объем: 5,8=580/100</v>
      </c>
    </row>
    <row r="104" spans="1:83" ht="15" x14ac:dyDescent="0.2">
      <c r="A104" s="47"/>
      <c r="B104" s="50">
        <v>1</v>
      </c>
      <c r="C104" s="47" t="s">
        <v>564</v>
      </c>
      <c r="D104" s="49" t="s">
        <v>369</v>
      </c>
      <c r="E104" s="54"/>
      <c r="F104" s="50"/>
      <c r="G104" s="50">
        <f>Source!U42</f>
        <v>377.69600000000003</v>
      </c>
      <c r="H104" s="50"/>
      <c r="I104" s="50"/>
      <c r="J104" s="50"/>
      <c r="K104" s="50"/>
      <c r="L104" s="55">
        <f>SUM(L105:L105)-SUMIF(CE105:CE105, 1, L105:L105)</f>
        <v>126709.45</v>
      </c>
    </row>
    <row r="105" spans="1:83" ht="14.25" x14ac:dyDescent="0.2">
      <c r="A105" s="48"/>
      <c r="B105" s="48" t="s">
        <v>399</v>
      </c>
      <c r="C105" s="48" t="s">
        <v>400</v>
      </c>
      <c r="D105" s="49" t="s">
        <v>369</v>
      </c>
      <c r="E105" s="50">
        <v>65.12</v>
      </c>
      <c r="F105" s="50"/>
      <c r="G105" s="50">
        <f>SmtRes!CX35</f>
        <v>377.69600000000003</v>
      </c>
      <c r="H105" s="52"/>
      <c r="I105" s="51"/>
      <c r="J105" s="52">
        <f>SmtRes!CZ35</f>
        <v>335.48</v>
      </c>
      <c r="K105" s="51"/>
      <c r="L105" s="52">
        <f>SmtRes!DI35</f>
        <v>126709.45</v>
      </c>
    </row>
    <row r="106" spans="1:83" ht="15" x14ac:dyDescent="0.2">
      <c r="A106" s="47"/>
      <c r="B106" s="50">
        <v>2</v>
      </c>
      <c r="C106" s="47" t="s">
        <v>565</v>
      </c>
      <c r="D106" s="49"/>
      <c r="E106" s="54"/>
      <c r="F106" s="50"/>
      <c r="G106" s="50"/>
      <c r="H106" s="50"/>
      <c r="I106" s="50"/>
      <c r="J106" s="50"/>
      <c r="K106" s="50"/>
      <c r="L106" s="55">
        <f>SUM(L107:L110)-SUMIF(CE107:CE110, 1, L107:L110)</f>
        <v>1128.9100000000003</v>
      </c>
    </row>
    <row r="107" spans="1:83" ht="15" x14ac:dyDescent="0.2">
      <c r="A107" s="47"/>
      <c r="B107" s="50"/>
      <c r="C107" s="47" t="s">
        <v>566</v>
      </c>
      <c r="D107" s="49" t="s">
        <v>369</v>
      </c>
      <c r="E107" s="54"/>
      <c r="F107" s="50"/>
      <c r="G107" s="50">
        <f>Source!V42</f>
        <v>1.6240000000000001</v>
      </c>
      <c r="H107" s="50"/>
      <c r="I107" s="50"/>
      <c r="J107" s="50"/>
      <c r="K107" s="50"/>
      <c r="L107" s="55">
        <f>SUMIF(CE108:CE110, 1, L108:L110)</f>
        <v>657.7</v>
      </c>
      <c r="CE107">
        <v>1</v>
      </c>
    </row>
    <row r="108" spans="1:83" ht="28.5" x14ac:dyDescent="0.2">
      <c r="A108" s="48"/>
      <c r="B108" s="48" t="s">
        <v>401</v>
      </c>
      <c r="C108" s="48" t="s">
        <v>403</v>
      </c>
      <c r="D108" s="49" t="s">
        <v>373</v>
      </c>
      <c r="E108" s="50">
        <v>0.39</v>
      </c>
      <c r="F108" s="50"/>
      <c r="G108" s="50">
        <f>SmtRes!CX37</f>
        <v>2.262</v>
      </c>
      <c r="H108" s="52">
        <f>SmtRes!CZ37</f>
        <v>6.62</v>
      </c>
      <c r="I108" s="51">
        <f>SmtRes!AJ37</f>
        <v>1.56</v>
      </c>
      <c r="J108" s="52">
        <f>ROUND(H108*I108, 2)</f>
        <v>10.33</v>
      </c>
      <c r="K108" s="51"/>
      <c r="L108" s="52">
        <f>SmtRes!DG37</f>
        <v>23.37</v>
      </c>
    </row>
    <row r="109" spans="1:83" ht="28.5" x14ac:dyDescent="0.2">
      <c r="A109" s="48"/>
      <c r="B109" s="48" t="s">
        <v>385</v>
      </c>
      <c r="C109" s="48" t="s">
        <v>387</v>
      </c>
      <c r="D109" s="49" t="s">
        <v>373</v>
      </c>
      <c r="E109" s="50">
        <v>0.28000000000000003</v>
      </c>
      <c r="F109" s="50"/>
      <c r="G109" s="50">
        <f>SmtRes!CX38</f>
        <v>1.6240000000000001</v>
      </c>
      <c r="H109" s="52"/>
      <c r="I109" s="51"/>
      <c r="J109" s="52">
        <f>SmtRes!CZ38</f>
        <v>680.75</v>
      </c>
      <c r="K109" s="51"/>
      <c r="L109" s="52">
        <f>SmtRes!DG38</f>
        <v>1105.54</v>
      </c>
    </row>
    <row r="110" spans="1:83" ht="14.25" x14ac:dyDescent="0.2">
      <c r="A110" s="48"/>
      <c r="B110" s="48" t="s">
        <v>388</v>
      </c>
      <c r="C110" s="48" t="s">
        <v>577</v>
      </c>
      <c r="D110" s="49" t="s">
        <v>369</v>
      </c>
      <c r="E110" s="50">
        <f>SmtRes!DO38*SmtRes!AT38</f>
        <v>0.28000000000000003</v>
      </c>
      <c r="F110" s="50"/>
      <c r="G110" s="50">
        <f>ROUND(E110*G102, 7)</f>
        <v>1.6240000000000001</v>
      </c>
      <c r="H110" s="52"/>
      <c r="I110" s="51"/>
      <c r="J110" s="52">
        <f>ROUND(SmtRes!AG38/SmtRes!DO38, 2)</f>
        <v>404.99</v>
      </c>
      <c r="K110" s="51"/>
      <c r="L110" s="52">
        <f>SmtRes!DH38</f>
        <v>657.7</v>
      </c>
      <c r="CE110">
        <v>1</v>
      </c>
    </row>
    <row r="111" spans="1:83" ht="15" x14ac:dyDescent="0.2">
      <c r="A111" s="47"/>
      <c r="B111" s="50">
        <v>4</v>
      </c>
      <c r="C111" s="47" t="s">
        <v>578</v>
      </c>
      <c r="D111" s="49"/>
      <c r="E111" s="54"/>
      <c r="F111" s="50"/>
      <c r="G111" s="50"/>
      <c r="H111" s="50"/>
      <c r="I111" s="50"/>
      <c r="J111" s="50"/>
      <c r="K111" s="50"/>
      <c r="L111" s="55">
        <f>SUM(L112:L112)-SUMIF(CE112:CE112, 1, L112:L112)</f>
        <v>1780.13</v>
      </c>
    </row>
    <row r="112" spans="1:83" ht="14.25" x14ac:dyDescent="0.2">
      <c r="A112" s="48"/>
      <c r="B112" s="48" t="s">
        <v>404</v>
      </c>
      <c r="C112" s="48" t="s">
        <v>406</v>
      </c>
      <c r="D112" s="49" t="s">
        <v>90</v>
      </c>
      <c r="E112" s="50">
        <v>4.0000000000000001E-3</v>
      </c>
      <c r="F112" s="50"/>
      <c r="G112" s="50">
        <f>SmtRes!CX39</f>
        <v>2.3199999999999998E-2</v>
      </c>
      <c r="H112" s="52"/>
      <c r="I112" s="51"/>
      <c r="J112" s="52">
        <f>SmtRes!CZ39</f>
        <v>76729.919999999998</v>
      </c>
      <c r="K112" s="51"/>
      <c r="L112" s="52">
        <f>SmtRes!DF39</f>
        <v>1780.13</v>
      </c>
    </row>
    <row r="113" spans="1:83" ht="14.25" x14ac:dyDescent="0.2">
      <c r="A113" s="48"/>
      <c r="B113" s="48" t="str">
        <f>EtalonRes!I30</f>
        <v>11.1.03.05</v>
      </c>
      <c r="C113" s="56" t="str">
        <f>EtalonRes!K30</f>
        <v>Доски необрезные</v>
      </c>
      <c r="D113" s="57" t="str">
        <f>EtalonRes!O30</f>
        <v>м3</v>
      </c>
      <c r="E113" s="58">
        <f>EtalonRes!X30</f>
        <v>1.3</v>
      </c>
      <c r="F113" s="58"/>
      <c r="G113" s="58">
        <f>ROUND(EtalonRes!AG30*Source!I42, 7)</f>
        <v>7.54</v>
      </c>
      <c r="H113" s="59"/>
      <c r="I113" s="60"/>
      <c r="J113" s="59"/>
      <c r="K113" s="60"/>
      <c r="L113" s="59"/>
    </row>
    <row r="114" spans="1:83" ht="15" x14ac:dyDescent="0.2">
      <c r="A114" s="48"/>
      <c r="B114" s="48"/>
      <c r="C114" s="63" t="s">
        <v>567</v>
      </c>
      <c r="D114" s="49"/>
      <c r="E114" s="50"/>
      <c r="F114" s="50"/>
      <c r="G114" s="50"/>
      <c r="H114" s="52"/>
      <c r="I114" s="51"/>
      <c r="J114" s="52"/>
      <c r="K114" s="51"/>
      <c r="L114" s="52">
        <f>L104+L106+L107+L111</f>
        <v>130276.19</v>
      </c>
    </row>
    <row r="115" spans="1:83" ht="57" x14ac:dyDescent="0.2">
      <c r="A115" s="46" t="s">
        <v>591</v>
      </c>
      <c r="B115" s="48" t="str">
        <f>Source!F44</f>
        <v>11.1.03.05-0008</v>
      </c>
      <c r="C115" s="48" t="str">
        <f>Source!G44</f>
        <v>Доска необрезная лиственных пород (береза), естественной влажности, длина 2-6,5 м, все ширины, толщина 45 мм и более, сорт II</v>
      </c>
      <c r="D115" s="49" t="str">
        <f>Source!H44</f>
        <v>м3</v>
      </c>
      <c r="E115" s="50">
        <f>SmtRes!AT40</f>
        <v>1.3</v>
      </c>
      <c r="F115" s="50"/>
      <c r="G115" s="50">
        <f>Source!I44</f>
        <v>7.54</v>
      </c>
      <c r="H115" s="52">
        <f>Source!AL44+Source!AO44+Source!AM44+Source!AN44</f>
        <v>19030</v>
      </c>
      <c r="I115" s="51">
        <f>IF(Source!BC44&lt;&gt; 0, Source!BC44, 1)</f>
        <v>1.49</v>
      </c>
      <c r="J115" s="52">
        <f>ROUND(H115*I115, 2)</f>
        <v>28354.7</v>
      </c>
      <c r="K115" s="51"/>
      <c r="L115" s="52">
        <f>Source!P44</f>
        <v>213794.44</v>
      </c>
      <c r="AD115">
        <f>ROUND((Source!AT44/100)*((ROUND(ROUND(Source!AO44,2)*Source!I44, 2)+ROUND(ROUND(Source!AN44,2)*Source!I44, 2))), 2)</f>
        <v>0</v>
      </c>
      <c r="AE115">
        <f>ROUND((Source!AU44/100)*((ROUND(ROUND(Source!AO44,2)*Source!I44, 2)+ROUND(ROUND(Source!AN44,2)*Source!I44, 2))), 2)</f>
        <v>0</v>
      </c>
      <c r="AN115">
        <f>L115</f>
        <v>213794.44</v>
      </c>
      <c r="AW115">
        <f>L115</f>
        <v>213794.44</v>
      </c>
      <c r="AZ115">
        <f>Source!X44</f>
        <v>0</v>
      </c>
      <c r="BA115">
        <f>Source!Y44</f>
        <v>0</v>
      </c>
      <c r="CD115">
        <v>1</v>
      </c>
    </row>
    <row r="116" spans="1:83" ht="14.25" x14ac:dyDescent="0.2">
      <c r="A116" s="46" t="s">
        <v>592</v>
      </c>
      <c r="B116" s="48" t="str">
        <f>Source!F46</f>
        <v>999-9900</v>
      </c>
      <c r="C116" s="48" t="str">
        <f>Source!G46</f>
        <v>Строительный мусор</v>
      </c>
      <c r="D116" s="49" t="str">
        <f>Source!H46</f>
        <v>т</v>
      </c>
      <c r="E116" s="50">
        <f>SmtRes!AT41</f>
        <v>2.11</v>
      </c>
      <c r="F116" s="50"/>
      <c r="G116" s="50">
        <f>Source!I46</f>
        <v>12.238</v>
      </c>
      <c r="H116" s="52">
        <f>Source!AL46+Source!AO46+Source!AM46+Source!AN46</f>
        <v>0</v>
      </c>
      <c r="I116" s="51"/>
      <c r="J116" s="52"/>
      <c r="K116" s="51"/>
      <c r="L116" s="52">
        <f>Source!P46</f>
        <v>0</v>
      </c>
      <c r="AD116">
        <f>ROUND((Source!AT46/100)*((ROUND(ROUND(Source!AO46,2)*Source!I46, 2)+ROUND(ROUND(Source!AN46,2)*Source!I46, 2))), 2)</f>
        <v>0</v>
      </c>
      <c r="AE116">
        <f>ROUND((Source!AU46/100)*((ROUND(ROUND(Source!AO46,2)*Source!I46, 2)+ROUND(ROUND(Source!AN46,2)*Source!I46, 2))), 2)</f>
        <v>0</v>
      </c>
      <c r="AN116">
        <f>L116</f>
        <v>0</v>
      </c>
      <c r="AW116">
        <f>L116</f>
        <v>0</v>
      </c>
      <c r="AZ116">
        <f>Source!X46</f>
        <v>0</v>
      </c>
      <c r="BA116">
        <f>Source!Y46</f>
        <v>0</v>
      </c>
      <c r="CD116">
        <v>1</v>
      </c>
    </row>
    <row r="117" spans="1:83" ht="14.25" x14ac:dyDescent="0.2">
      <c r="A117" s="48"/>
      <c r="B117" s="48"/>
      <c r="C117" s="48" t="s">
        <v>568</v>
      </c>
      <c r="D117" s="49"/>
      <c r="E117" s="50"/>
      <c r="F117" s="50"/>
      <c r="G117" s="50"/>
      <c r="H117" s="52"/>
      <c r="I117" s="51"/>
      <c r="J117" s="52"/>
      <c r="K117" s="51"/>
      <c r="L117" s="52">
        <f>SUM(AR102:AR120)+SUM(AS102:AS120)+SUM(AT102:AT120)+SUM(AU102:AU120)+SUM(AV102:AV120)</f>
        <v>127367.15</v>
      </c>
    </row>
    <row r="118" spans="1:83" ht="14.25" x14ac:dyDescent="0.2">
      <c r="A118" s="48"/>
      <c r="B118" s="48" t="s">
        <v>54</v>
      </c>
      <c r="C118" s="48" t="s">
        <v>593</v>
      </c>
      <c r="D118" s="49" t="s">
        <v>570</v>
      </c>
      <c r="E118" s="50">
        <f>Source!BZ42</f>
        <v>90</v>
      </c>
      <c r="F118" s="50"/>
      <c r="G118" s="50">
        <f>Source!AT42</f>
        <v>90</v>
      </c>
      <c r="H118" s="52"/>
      <c r="I118" s="51"/>
      <c r="J118" s="52"/>
      <c r="K118" s="51"/>
      <c r="L118" s="52">
        <f>SUM(AZ102:AZ120)</f>
        <v>114630.44</v>
      </c>
    </row>
    <row r="119" spans="1:83" ht="14.25" x14ac:dyDescent="0.2">
      <c r="A119" s="56"/>
      <c r="B119" s="56" t="s">
        <v>55</v>
      </c>
      <c r="C119" s="56" t="s">
        <v>594</v>
      </c>
      <c r="D119" s="57" t="s">
        <v>570</v>
      </c>
      <c r="E119" s="58">
        <f>Source!CA42</f>
        <v>46</v>
      </c>
      <c r="F119" s="58"/>
      <c r="G119" s="58">
        <f>Source!AU42</f>
        <v>46</v>
      </c>
      <c r="H119" s="59"/>
      <c r="I119" s="60"/>
      <c r="J119" s="59"/>
      <c r="K119" s="60"/>
      <c r="L119" s="59">
        <f>SUM(BA102:BA120)</f>
        <v>58588.89</v>
      </c>
    </row>
    <row r="120" spans="1:83" ht="15" x14ac:dyDescent="0.2">
      <c r="C120" s="99" t="s">
        <v>572</v>
      </c>
      <c r="D120" s="99"/>
      <c r="E120" s="99"/>
      <c r="F120" s="99"/>
      <c r="G120" s="99"/>
      <c r="H120" s="99"/>
      <c r="I120" s="100">
        <f>IF(E102&lt;&gt;0,K120/E102, 0)</f>
        <v>89187.924137931041</v>
      </c>
      <c r="J120" s="100"/>
      <c r="K120" s="100">
        <f>L104+L106+L111+L118+L119+L107+SUM(L115:L116)</f>
        <v>517289.96</v>
      </c>
      <c r="L120" s="100"/>
      <c r="AD120">
        <f>ROUND((Source!AT42/100)*((ROUND(SUMIF(SmtRes!AQ35:'SmtRes'!AQ41,"=1",SmtRes!AD35:'SmtRes'!AD41)*Source!I42, 2)+ROUND(SUMIF(SmtRes!AQ35:'SmtRes'!AQ41,"=1",SmtRes!AC35:'SmtRes'!AC41)*Source!I42, 2))), 2)</f>
        <v>3865.25</v>
      </c>
      <c r="AE120">
        <f>ROUND((Source!AU42/100)*((ROUND(SUMIF(SmtRes!AQ35:'SmtRes'!AQ41,"=1",SmtRes!AD35:'SmtRes'!AD41)*Source!I42, 2)+ROUND(SUMIF(SmtRes!AQ35:'SmtRes'!AQ41,"=1",SmtRes!AC35:'SmtRes'!AC41)*Source!I42, 2))), 2)</f>
        <v>1975.57</v>
      </c>
      <c r="AN120" s="61">
        <f>L104+L106+L111+L118+L119+L107</f>
        <v>303495.52</v>
      </c>
      <c r="AO120" s="61">
        <f>L106</f>
        <v>1128.9100000000003</v>
      </c>
      <c r="AQ120" t="s">
        <v>573</v>
      </c>
      <c r="AR120" s="61">
        <f>L104</f>
        <v>126709.45</v>
      </c>
      <c r="AT120" s="61">
        <f>L107</f>
        <v>657.7</v>
      </c>
      <c r="AV120" t="s">
        <v>573</v>
      </c>
      <c r="AW120" s="61">
        <f>L111</f>
        <v>1780.13</v>
      </c>
      <c r="AZ120">
        <f>Source!X42</f>
        <v>114630.44</v>
      </c>
      <c r="BA120">
        <f>Source!Y42</f>
        <v>58588.89</v>
      </c>
      <c r="CD120">
        <v>1</v>
      </c>
    </row>
    <row r="121" spans="1:83" ht="14.25" x14ac:dyDescent="0.2">
      <c r="A121" s="46" t="s">
        <v>91</v>
      </c>
      <c r="B121" s="48" t="s">
        <v>595</v>
      </c>
      <c r="C121" s="48" t="str">
        <f>Source!G48</f>
        <v>Смена элементов каркаса: из брусьев</v>
      </c>
      <c r="D121" s="49" t="str">
        <f>Source!H48</f>
        <v>м3</v>
      </c>
      <c r="E121" s="50">
        <f>Source!K48</f>
        <v>2</v>
      </c>
      <c r="F121" s="50"/>
      <c r="G121" s="50">
        <f>Source!I48</f>
        <v>2</v>
      </c>
      <c r="H121" s="52"/>
      <c r="I121" s="51"/>
      <c r="J121" s="52"/>
      <c r="K121" s="51"/>
      <c r="L121" s="52"/>
    </row>
    <row r="122" spans="1:83" ht="15" x14ac:dyDescent="0.2">
      <c r="A122" s="47"/>
      <c r="B122" s="50">
        <v>1</v>
      </c>
      <c r="C122" s="47" t="s">
        <v>564</v>
      </c>
      <c r="D122" s="49" t="s">
        <v>369</v>
      </c>
      <c r="E122" s="54"/>
      <c r="F122" s="50"/>
      <c r="G122" s="50">
        <f>Source!U48</f>
        <v>45</v>
      </c>
      <c r="H122" s="50"/>
      <c r="I122" s="50"/>
      <c r="J122" s="50"/>
      <c r="K122" s="50"/>
      <c r="L122" s="55">
        <f>SUM(L123:L123)-SUMIF(CE123:CE123, 1, L123:L123)</f>
        <v>15912.45</v>
      </c>
    </row>
    <row r="123" spans="1:83" ht="14.25" x14ac:dyDescent="0.2">
      <c r="A123" s="48"/>
      <c r="B123" s="48" t="s">
        <v>407</v>
      </c>
      <c r="C123" s="48" t="s">
        <v>408</v>
      </c>
      <c r="D123" s="49" t="s">
        <v>369</v>
      </c>
      <c r="E123" s="50">
        <v>22.5</v>
      </c>
      <c r="F123" s="50"/>
      <c r="G123" s="50">
        <f>SmtRes!CX49</f>
        <v>45</v>
      </c>
      <c r="H123" s="52"/>
      <c r="I123" s="51"/>
      <c r="J123" s="52">
        <f>SmtRes!CZ49</f>
        <v>353.61</v>
      </c>
      <c r="K123" s="51"/>
      <c r="L123" s="52">
        <f>SmtRes!DI49</f>
        <v>15912.45</v>
      </c>
    </row>
    <row r="124" spans="1:83" ht="15" x14ac:dyDescent="0.2">
      <c r="A124" s="47"/>
      <c r="B124" s="50">
        <v>2</v>
      </c>
      <c r="C124" s="47" t="s">
        <v>565</v>
      </c>
      <c r="D124" s="49"/>
      <c r="E124" s="54"/>
      <c r="F124" s="50"/>
      <c r="G124" s="50"/>
      <c r="H124" s="50"/>
      <c r="I124" s="50"/>
      <c r="J124" s="50"/>
      <c r="K124" s="50"/>
      <c r="L124" s="55">
        <f>SUM(L125:L127)-SUMIF(CE125:CE127, 1, L125:L127)</f>
        <v>490.14</v>
      </c>
    </row>
    <row r="125" spans="1:83" ht="15" x14ac:dyDescent="0.2">
      <c r="A125" s="47"/>
      <c r="B125" s="50"/>
      <c r="C125" s="47" t="s">
        <v>566</v>
      </c>
      <c r="D125" s="49" t="s">
        <v>369</v>
      </c>
      <c r="E125" s="54"/>
      <c r="F125" s="50"/>
      <c r="G125" s="50">
        <f>Source!V48</f>
        <v>0.72</v>
      </c>
      <c r="H125" s="50"/>
      <c r="I125" s="50"/>
      <c r="J125" s="50"/>
      <c r="K125" s="50"/>
      <c r="L125" s="55">
        <f>SUMIF(CE126:CE127, 1, L126:L127)</f>
        <v>291.58999999999997</v>
      </c>
      <c r="CE125">
        <v>1</v>
      </c>
    </row>
    <row r="126" spans="1:83" ht="28.5" x14ac:dyDescent="0.2">
      <c r="A126" s="48"/>
      <c r="B126" s="48" t="s">
        <v>385</v>
      </c>
      <c r="C126" s="48" t="s">
        <v>387</v>
      </c>
      <c r="D126" s="49" t="s">
        <v>373</v>
      </c>
      <c r="E126" s="50">
        <v>0.36</v>
      </c>
      <c r="F126" s="50"/>
      <c r="G126" s="50">
        <f>SmtRes!CX51</f>
        <v>0.72</v>
      </c>
      <c r="H126" s="52"/>
      <c r="I126" s="51"/>
      <c r="J126" s="52">
        <f>SmtRes!CZ51</f>
        <v>680.75</v>
      </c>
      <c r="K126" s="51"/>
      <c r="L126" s="52">
        <f>SmtRes!DG51</f>
        <v>490.14</v>
      </c>
    </row>
    <row r="127" spans="1:83" ht="14.25" x14ac:dyDescent="0.2">
      <c r="A127" s="48"/>
      <c r="B127" s="48" t="s">
        <v>388</v>
      </c>
      <c r="C127" s="48" t="s">
        <v>577</v>
      </c>
      <c r="D127" s="49" t="s">
        <v>369</v>
      </c>
      <c r="E127" s="50">
        <f>SmtRes!DO51*SmtRes!AT51</f>
        <v>0.36</v>
      </c>
      <c r="F127" s="50"/>
      <c r="G127" s="50">
        <f>ROUND(E127*G121, 7)</f>
        <v>0.72</v>
      </c>
      <c r="H127" s="52"/>
      <c r="I127" s="51"/>
      <c r="J127" s="52">
        <f>ROUND(SmtRes!AG51/SmtRes!DO51, 2)</f>
        <v>404.99</v>
      </c>
      <c r="K127" s="51"/>
      <c r="L127" s="52">
        <f>SmtRes!DH51</f>
        <v>291.58999999999997</v>
      </c>
      <c r="CE127">
        <v>1</v>
      </c>
    </row>
    <row r="128" spans="1:83" ht="15" x14ac:dyDescent="0.2">
      <c r="A128" s="47"/>
      <c r="B128" s="50">
        <v>4</v>
      </c>
      <c r="C128" s="47" t="s">
        <v>578</v>
      </c>
      <c r="D128" s="49"/>
      <c r="E128" s="54"/>
      <c r="F128" s="50"/>
      <c r="G128" s="50"/>
      <c r="H128" s="50"/>
      <c r="I128" s="50"/>
      <c r="J128" s="50"/>
      <c r="K128" s="50"/>
      <c r="L128" s="55">
        <f>SUM(L129:L138)-SUMIF(CE129:CE138, 1, L129:L138)</f>
        <v>8817.76</v>
      </c>
    </row>
    <row r="129" spans="1:82" ht="14.25" x14ac:dyDescent="0.2">
      <c r="A129" s="48"/>
      <c r="B129" s="48" t="s">
        <v>409</v>
      </c>
      <c r="C129" s="48" t="s">
        <v>411</v>
      </c>
      <c r="D129" s="49" t="s">
        <v>90</v>
      </c>
      <c r="E129" s="50">
        <v>1.4999999999999999E-4</v>
      </c>
      <c r="F129" s="50"/>
      <c r="G129" s="50">
        <f>SmtRes!CX52</f>
        <v>2.9999999999999997E-4</v>
      </c>
      <c r="H129" s="52"/>
      <c r="I129" s="51"/>
      <c r="J129" s="52">
        <f>SmtRes!CZ52</f>
        <v>63454.52</v>
      </c>
      <c r="K129" s="51"/>
      <c r="L129" s="52">
        <f>SmtRes!DF52</f>
        <v>19.04</v>
      </c>
    </row>
    <row r="130" spans="1:82" ht="14.25" x14ac:dyDescent="0.2">
      <c r="A130" s="48"/>
      <c r="B130" s="48" t="s">
        <v>389</v>
      </c>
      <c r="C130" s="48" t="s">
        <v>391</v>
      </c>
      <c r="D130" s="49" t="s">
        <v>392</v>
      </c>
      <c r="E130" s="50">
        <v>0.1196</v>
      </c>
      <c r="F130" s="50"/>
      <c r="G130" s="50">
        <f>SmtRes!CX53</f>
        <v>0.2392</v>
      </c>
      <c r="H130" s="52"/>
      <c r="I130" s="51"/>
      <c r="J130" s="52">
        <f>SmtRes!CZ53</f>
        <v>7.71</v>
      </c>
      <c r="K130" s="51"/>
      <c r="L130" s="52">
        <f>SmtRes!DF53</f>
        <v>1.84</v>
      </c>
    </row>
    <row r="131" spans="1:82" ht="28.5" x14ac:dyDescent="0.2">
      <c r="A131" s="48"/>
      <c r="B131" s="48" t="s">
        <v>412</v>
      </c>
      <c r="C131" s="48" t="s">
        <v>414</v>
      </c>
      <c r="D131" s="49" t="s">
        <v>127</v>
      </c>
      <c r="E131" s="50">
        <v>7.5</v>
      </c>
      <c r="F131" s="50"/>
      <c r="G131" s="50">
        <f>SmtRes!CX54</f>
        <v>15</v>
      </c>
      <c r="H131" s="52">
        <f>SmtRes!CZ54</f>
        <v>174.93</v>
      </c>
      <c r="I131" s="51">
        <f>SmtRes!AI54</f>
        <v>1.1399999999999999</v>
      </c>
      <c r="J131" s="52">
        <f>ROUND(H131*I131, 2)</f>
        <v>199.42</v>
      </c>
      <c r="K131" s="51"/>
      <c r="L131" s="52">
        <f>SmtRes!DF54</f>
        <v>2991.3</v>
      </c>
    </row>
    <row r="132" spans="1:82" ht="14.25" x14ac:dyDescent="0.2">
      <c r="A132" s="48"/>
      <c r="B132" s="48" t="s">
        <v>404</v>
      </c>
      <c r="C132" s="48" t="s">
        <v>406</v>
      </c>
      <c r="D132" s="49" t="s">
        <v>90</v>
      </c>
      <c r="E132" s="50">
        <v>3.0000000000000001E-3</v>
      </c>
      <c r="F132" s="50"/>
      <c r="G132" s="50">
        <f>SmtRes!CX55</f>
        <v>6.0000000000000001E-3</v>
      </c>
      <c r="H132" s="52"/>
      <c r="I132" s="51"/>
      <c r="J132" s="52">
        <f>SmtRes!CZ55</f>
        <v>76729.919999999998</v>
      </c>
      <c r="K132" s="51"/>
      <c r="L132" s="52">
        <f>SmtRes!DF55</f>
        <v>460.38</v>
      </c>
    </row>
    <row r="133" spans="1:82" ht="28.5" x14ac:dyDescent="0.2">
      <c r="A133" s="48"/>
      <c r="B133" s="48" t="s">
        <v>415</v>
      </c>
      <c r="C133" s="48" t="s">
        <v>417</v>
      </c>
      <c r="D133" s="49" t="s">
        <v>90</v>
      </c>
      <c r="E133" s="50">
        <v>3.0999999999999999E-3</v>
      </c>
      <c r="F133" s="50"/>
      <c r="G133" s="50">
        <f>SmtRes!CX56</f>
        <v>6.1999999999999998E-3</v>
      </c>
      <c r="H133" s="52">
        <f>SmtRes!CZ56</f>
        <v>55898.18</v>
      </c>
      <c r="I133" s="51">
        <f>SmtRes!AI56</f>
        <v>1.36</v>
      </c>
      <c r="J133" s="52">
        <f t="shared" ref="J133:J138" si="4">ROUND(H133*I133, 2)</f>
        <v>76021.52</v>
      </c>
      <c r="K133" s="51"/>
      <c r="L133" s="52">
        <f>SmtRes!DF56</f>
        <v>471.33</v>
      </c>
    </row>
    <row r="134" spans="1:82" ht="42.75" x14ac:dyDescent="0.2">
      <c r="A134" s="48"/>
      <c r="B134" s="48" t="s">
        <v>418</v>
      </c>
      <c r="C134" s="48" t="s">
        <v>420</v>
      </c>
      <c r="D134" s="49" t="s">
        <v>85</v>
      </c>
      <c r="E134" s="50">
        <v>0.01</v>
      </c>
      <c r="F134" s="50"/>
      <c r="G134" s="50">
        <f>SmtRes!CX58</f>
        <v>0.02</v>
      </c>
      <c r="H134" s="52">
        <f>SmtRes!CZ58</f>
        <v>7555</v>
      </c>
      <c r="I134" s="51">
        <f>SmtRes!AI58</f>
        <v>1.42</v>
      </c>
      <c r="J134" s="52">
        <f t="shared" si="4"/>
        <v>10728.1</v>
      </c>
      <c r="K134" s="51"/>
      <c r="L134" s="52">
        <f>SmtRes!DF58</f>
        <v>214.56</v>
      </c>
    </row>
    <row r="135" spans="1:82" ht="57" x14ac:dyDescent="0.2">
      <c r="A135" s="48"/>
      <c r="B135" s="48" t="s">
        <v>421</v>
      </c>
      <c r="C135" s="48" t="s">
        <v>423</v>
      </c>
      <c r="D135" s="49" t="s">
        <v>85</v>
      </c>
      <c r="E135" s="50">
        <v>0.12</v>
      </c>
      <c r="F135" s="50"/>
      <c r="G135" s="50">
        <f>SmtRes!CX59</f>
        <v>0.24</v>
      </c>
      <c r="H135" s="52">
        <f>SmtRes!CZ59</f>
        <v>10082.68</v>
      </c>
      <c r="I135" s="51">
        <f>SmtRes!AI59</f>
        <v>1.49</v>
      </c>
      <c r="J135" s="52">
        <f t="shared" si="4"/>
        <v>15023.19</v>
      </c>
      <c r="K135" s="51"/>
      <c r="L135" s="52">
        <f>SmtRes!DF59</f>
        <v>3605.57</v>
      </c>
    </row>
    <row r="136" spans="1:82" ht="14.25" x14ac:dyDescent="0.2">
      <c r="A136" s="48"/>
      <c r="B136" s="48" t="s">
        <v>424</v>
      </c>
      <c r="C136" s="48" t="s">
        <v>426</v>
      </c>
      <c r="D136" s="49" t="s">
        <v>44</v>
      </c>
      <c r="E136" s="50">
        <v>1.45</v>
      </c>
      <c r="F136" s="50"/>
      <c r="G136" s="50">
        <f>SmtRes!CX60</f>
        <v>2.9</v>
      </c>
      <c r="H136" s="52">
        <f>SmtRes!CZ60</f>
        <v>47.57</v>
      </c>
      <c r="I136" s="51">
        <f>SmtRes!AI60</f>
        <v>1.43</v>
      </c>
      <c r="J136" s="52">
        <f t="shared" si="4"/>
        <v>68.03</v>
      </c>
      <c r="K136" s="51"/>
      <c r="L136" s="52">
        <f>SmtRes!DF60</f>
        <v>197.29</v>
      </c>
    </row>
    <row r="137" spans="1:82" ht="28.5" x14ac:dyDescent="0.2">
      <c r="A137" s="48"/>
      <c r="B137" s="48" t="s">
        <v>427</v>
      </c>
      <c r="C137" s="48" t="s">
        <v>429</v>
      </c>
      <c r="D137" s="49" t="s">
        <v>90</v>
      </c>
      <c r="E137" s="50">
        <v>2.5799999999999998E-3</v>
      </c>
      <c r="F137" s="50"/>
      <c r="G137" s="50">
        <f>SmtRes!CX61</f>
        <v>5.1599999999999997E-3</v>
      </c>
      <c r="H137" s="52">
        <f>SmtRes!CZ61</f>
        <v>10826.9</v>
      </c>
      <c r="I137" s="51">
        <f>SmtRes!AI61</f>
        <v>0.54</v>
      </c>
      <c r="J137" s="52">
        <f t="shared" si="4"/>
        <v>5846.53</v>
      </c>
      <c r="K137" s="51"/>
      <c r="L137" s="52">
        <f>SmtRes!DF61</f>
        <v>30.17</v>
      </c>
    </row>
    <row r="138" spans="1:82" ht="14.25" x14ac:dyDescent="0.2">
      <c r="A138" s="48"/>
      <c r="B138" s="48" t="s">
        <v>430</v>
      </c>
      <c r="C138" s="48" t="s">
        <v>432</v>
      </c>
      <c r="D138" s="49" t="s">
        <v>90</v>
      </c>
      <c r="E138" s="50">
        <v>3.0100000000000001E-3</v>
      </c>
      <c r="F138" s="50"/>
      <c r="G138" s="50">
        <f>SmtRes!CX62</f>
        <v>6.0200000000000002E-3</v>
      </c>
      <c r="H138" s="52">
        <f>SmtRes!CZ62</f>
        <v>98039.57</v>
      </c>
      <c r="I138" s="51">
        <f>SmtRes!AI62</f>
        <v>1.4</v>
      </c>
      <c r="J138" s="52">
        <f t="shared" si="4"/>
        <v>137255.4</v>
      </c>
      <c r="K138" s="51"/>
      <c r="L138" s="52">
        <f>SmtRes!DF62</f>
        <v>826.28</v>
      </c>
    </row>
    <row r="139" spans="1:82" ht="57" x14ac:dyDescent="0.2">
      <c r="A139" s="48"/>
      <c r="B139" s="48" t="str">
        <f>EtalonRes!I47</f>
        <v>11.1.03.01</v>
      </c>
      <c r="C139" s="56" t="str">
        <f>EtalonRes!K47</f>
        <v>Брус обрезной хвойных пород (ель, сосна), естественной влажности, длина 2-6,5 м, ширина 100 и более мм, толщина 100 и более мм</v>
      </c>
      <c r="D139" s="57" t="str">
        <f>EtalonRes!O47</f>
        <v>м3</v>
      </c>
      <c r="E139" s="58">
        <f>EtalonRes!X47</f>
        <v>0.93</v>
      </c>
      <c r="F139" s="58"/>
      <c r="G139" s="58">
        <f>ROUND(EtalonRes!AG47*Source!I48, 7)</f>
        <v>1.86</v>
      </c>
      <c r="H139" s="59"/>
      <c r="I139" s="60"/>
      <c r="J139" s="59"/>
      <c r="K139" s="60"/>
      <c r="L139" s="59"/>
    </row>
    <row r="140" spans="1:82" ht="15" x14ac:dyDescent="0.2">
      <c r="A140" s="48"/>
      <c r="B140" s="48"/>
      <c r="C140" s="63" t="s">
        <v>567</v>
      </c>
      <c r="D140" s="49"/>
      <c r="E140" s="50"/>
      <c r="F140" s="50"/>
      <c r="G140" s="50"/>
      <c r="H140" s="52"/>
      <c r="I140" s="51"/>
      <c r="J140" s="52"/>
      <c r="K140" s="51"/>
      <c r="L140" s="52">
        <f>L122+L124+L125+L128</f>
        <v>25511.940000000002</v>
      </c>
    </row>
    <row r="141" spans="1:82" ht="57" x14ac:dyDescent="0.2">
      <c r="A141" s="46" t="s">
        <v>596</v>
      </c>
      <c r="B141" s="48" t="str">
        <f>Source!F50</f>
        <v>11.1.03.01-0066</v>
      </c>
      <c r="C141" s="48" t="str">
        <f>Source!G50</f>
        <v>Брус обрезной хвойных пород (ель, сосна), естественной влажности, длина 2-6,5 м, ширина 100 и более мм, толщина 100 и более мм, сорт II</v>
      </c>
      <c r="D141" s="49" t="str">
        <f>Source!H50</f>
        <v>м3</v>
      </c>
      <c r="E141" s="50">
        <f>SmtRes!AT57</f>
        <v>0.93</v>
      </c>
      <c r="F141" s="50"/>
      <c r="G141" s="50">
        <f>Source!I50</f>
        <v>1.86</v>
      </c>
      <c r="H141" s="52">
        <f>Source!AL50+Source!AO50+Source!AM50+Source!AN50</f>
        <v>16655</v>
      </c>
      <c r="I141" s="51">
        <f>IF(Source!BC50&lt;&gt; 0, Source!BC50, 1)</f>
        <v>1.05</v>
      </c>
      <c r="J141" s="52">
        <f>ROUND(H141*I141, 2)</f>
        <v>17487.75</v>
      </c>
      <c r="K141" s="51"/>
      <c r="L141" s="52">
        <f>Source!P50</f>
        <v>32527.22</v>
      </c>
      <c r="AD141">
        <f>ROUND((Source!AT50/100)*((ROUND(ROUND(Source!AO50,2)*Source!I50, 2)+ROUND(ROUND(Source!AN50,2)*Source!I50, 2))), 2)</f>
        <v>0</v>
      </c>
      <c r="AE141">
        <f>ROUND((Source!AU50/100)*((ROUND(ROUND(Source!AO50,2)*Source!I50, 2)+ROUND(ROUND(Source!AN50,2)*Source!I50, 2))), 2)</f>
        <v>0</v>
      </c>
      <c r="AN141">
        <f>L141</f>
        <v>32527.22</v>
      </c>
      <c r="AW141">
        <f>L141</f>
        <v>32527.22</v>
      </c>
      <c r="AZ141">
        <f>Source!X50</f>
        <v>0</v>
      </c>
      <c r="BA141">
        <f>Source!Y50</f>
        <v>0</v>
      </c>
      <c r="CD141">
        <v>1</v>
      </c>
    </row>
    <row r="142" spans="1:82" ht="14.25" x14ac:dyDescent="0.2">
      <c r="A142" s="48"/>
      <c r="B142" s="48"/>
      <c r="C142" s="48" t="s">
        <v>568</v>
      </c>
      <c r="D142" s="49"/>
      <c r="E142" s="50"/>
      <c r="F142" s="50"/>
      <c r="G142" s="50"/>
      <c r="H142" s="52"/>
      <c r="I142" s="51"/>
      <c r="J142" s="52"/>
      <c r="K142" s="51"/>
      <c r="L142" s="52">
        <f>SUM(AR121:AR145)+SUM(AS121:AS145)+SUM(AT121:AT145)+SUM(AU121:AU145)+SUM(AV121:AV145)</f>
        <v>16204.04</v>
      </c>
    </row>
    <row r="143" spans="1:82" ht="14.25" x14ac:dyDescent="0.2">
      <c r="A143" s="48"/>
      <c r="B143" s="48" t="s">
        <v>97</v>
      </c>
      <c r="C143" s="48" t="s">
        <v>597</v>
      </c>
      <c r="D143" s="49" t="s">
        <v>570</v>
      </c>
      <c r="E143" s="50">
        <f>Source!BZ48</f>
        <v>108</v>
      </c>
      <c r="F143" s="50"/>
      <c r="G143" s="50">
        <f>Source!AT48</f>
        <v>108</v>
      </c>
      <c r="H143" s="52"/>
      <c r="I143" s="51"/>
      <c r="J143" s="52"/>
      <c r="K143" s="51"/>
      <c r="L143" s="52">
        <f>SUM(AZ121:AZ145)</f>
        <v>17500.36</v>
      </c>
    </row>
    <row r="144" spans="1:82" ht="14.25" x14ac:dyDescent="0.2">
      <c r="A144" s="56"/>
      <c r="B144" s="56" t="s">
        <v>98</v>
      </c>
      <c r="C144" s="56" t="s">
        <v>598</v>
      </c>
      <c r="D144" s="57" t="s">
        <v>570</v>
      </c>
      <c r="E144" s="58">
        <f>Source!CA48</f>
        <v>55</v>
      </c>
      <c r="F144" s="58"/>
      <c r="G144" s="58">
        <f>Source!AU48</f>
        <v>55</v>
      </c>
      <c r="H144" s="59"/>
      <c r="I144" s="60"/>
      <c r="J144" s="59"/>
      <c r="K144" s="60"/>
      <c r="L144" s="59">
        <f>SUM(BA121:BA145)</f>
        <v>8912.2199999999993</v>
      </c>
    </row>
    <row r="145" spans="1:83" ht="15" x14ac:dyDescent="0.2">
      <c r="C145" s="99" t="s">
        <v>572</v>
      </c>
      <c r="D145" s="99"/>
      <c r="E145" s="99"/>
      <c r="F145" s="99"/>
      <c r="G145" s="99"/>
      <c r="H145" s="99"/>
      <c r="I145" s="100">
        <f>IF(E121&lt;&gt;0,K145/E121, 0)</f>
        <v>42225.869999999995</v>
      </c>
      <c r="J145" s="100"/>
      <c r="K145" s="100">
        <f>L122+L124+L128+L143+L144+L125+SUM(L141:L141)</f>
        <v>84451.739999999991</v>
      </c>
      <c r="L145" s="100"/>
      <c r="AD145">
        <f>ROUND((Source!AT48/100)*((ROUND(SUMIF(SmtRes!AQ49:'SmtRes'!AQ62,"=1",SmtRes!AD49:'SmtRes'!AD62)*Source!I48, 2)+ROUND(SUMIF(SmtRes!AQ49:'SmtRes'!AQ62,"=1",SmtRes!AC49:'SmtRes'!AC62)*Source!I48, 2))), 2)</f>
        <v>1638.58</v>
      </c>
      <c r="AE145">
        <f>ROUND((Source!AU48/100)*((ROUND(SUMIF(SmtRes!AQ49:'SmtRes'!AQ62,"=1",SmtRes!AD49:'SmtRes'!AD62)*Source!I48, 2)+ROUND(SUMIF(SmtRes!AQ49:'SmtRes'!AQ62,"=1",SmtRes!AC49:'SmtRes'!AC62)*Source!I48, 2))), 2)</f>
        <v>834.46</v>
      </c>
      <c r="AN145" s="61">
        <f>L122+L124+L128+L143+L144+L125</f>
        <v>51924.52</v>
      </c>
      <c r="AO145" s="61">
        <f>L124</f>
        <v>490.14</v>
      </c>
      <c r="AQ145" t="s">
        <v>573</v>
      </c>
      <c r="AR145" s="61">
        <f>L122</f>
        <v>15912.45</v>
      </c>
      <c r="AT145" s="61">
        <f>L125</f>
        <v>291.58999999999997</v>
      </c>
      <c r="AV145" t="s">
        <v>573</v>
      </c>
      <c r="AW145" s="61">
        <f>L128</f>
        <v>8817.76</v>
      </c>
      <c r="AZ145">
        <f>Source!X48</f>
        <v>17500.36</v>
      </c>
      <c r="BA145">
        <f>Source!Y48</f>
        <v>8912.2199999999993</v>
      </c>
      <c r="CD145">
        <v>1</v>
      </c>
    </row>
    <row r="146" spans="1:83" ht="42.75" x14ac:dyDescent="0.2">
      <c r="A146" s="46" t="s">
        <v>103</v>
      </c>
      <c r="B146" s="48" t="s">
        <v>599</v>
      </c>
      <c r="C146" s="48" t="str">
        <f>Source!G52</f>
        <v>Смена обделок из листовой стали (поясков, сандриков, отливов, карнизов) шириной: до 0,7 м</v>
      </c>
      <c r="D146" s="49" t="str">
        <f>Source!H52</f>
        <v>100 м</v>
      </c>
      <c r="E146" s="50">
        <f>Source!K52</f>
        <v>1.2190000000000001</v>
      </c>
      <c r="F146" s="50"/>
      <c r="G146" s="50">
        <f>Source!I52</f>
        <v>1.2190000000000001</v>
      </c>
      <c r="H146" s="52"/>
      <c r="I146" s="51"/>
      <c r="J146" s="52"/>
      <c r="K146" s="51"/>
      <c r="L146" s="52"/>
    </row>
    <row r="147" spans="1:83" x14ac:dyDescent="0.2">
      <c r="C147" s="53" t="str">
        <f>"Объем: "&amp;Source!I52&amp;"=121,9/"&amp;"100"</f>
        <v>Объем: 1,219=121,9/100</v>
      </c>
    </row>
    <row r="148" spans="1:83" ht="15" x14ac:dyDescent="0.2">
      <c r="A148" s="47"/>
      <c r="B148" s="50">
        <v>1</v>
      </c>
      <c r="C148" s="47" t="s">
        <v>564</v>
      </c>
      <c r="D148" s="49" t="s">
        <v>369</v>
      </c>
      <c r="E148" s="54"/>
      <c r="F148" s="50"/>
      <c r="G148" s="50">
        <f>Source!U52</f>
        <v>77.065179999999998</v>
      </c>
      <c r="H148" s="50"/>
      <c r="I148" s="50"/>
      <c r="J148" s="50"/>
      <c r="K148" s="50"/>
      <c r="L148" s="55">
        <f>SUM(L149:L149)-SUMIF(CE149:CE149, 1, L149:L149)</f>
        <v>27716.49</v>
      </c>
    </row>
    <row r="149" spans="1:83" ht="14.25" x14ac:dyDescent="0.2">
      <c r="A149" s="48"/>
      <c r="B149" s="48" t="s">
        <v>433</v>
      </c>
      <c r="C149" s="48" t="s">
        <v>434</v>
      </c>
      <c r="D149" s="49" t="s">
        <v>369</v>
      </c>
      <c r="E149" s="50">
        <v>63.22</v>
      </c>
      <c r="F149" s="50"/>
      <c r="G149" s="50">
        <f>SmtRes!CX77</f>
        <v>77.065179999999998</v>
      </c>
      <c r="H149" s="52"/>
      <c r="I149" s="51"/>
      <c r="J149" s="52">
        <f>SmtRes!CZ77</f>
        <v>359.65</v>
      </c>
      <c r="K149" s="51"/>
      <c r="L149" s="52">
        <f>SmtRes!DI77</f>
        <v>27716.49</v>
      </c>
    </row>
    <row r="150" spans="1:83" ht="15" x14ac:dyDescent="0.2">
      <c r="A150" s="47"/>
      <c r="B150" s="50">
        <v>2</v>
      </c>
      <c r="C150" s="47" t="s">
        <v>565</v>
      </c>
      <c r="D150" s="49"/>
      <c r="E150" s="54"/>
      <c r="F150" s="50"/>
      <c r="G150" s="50"/>
      <c r="H150" s="50"/>
      <c r="I150" s="50"/>
      <c r="J150" s="50"/>
      <c r="K150" s="50"/>
      <c r="L150" s="55">
        <f>SUM(L151:L155)-SUMIF(CE151:CE155, 1, L151:L155)</f>
        <v>60.169999999999987</v>
      </c>
    </row>
    <row r="151" spans="1:83" ht="15" x14ac:dyDescent="0.2">
      <c r="A151" s="47"/>
      <c r="B151" s="50"/>
      <c r="C151" s="47" t="s">
        <v>566</v>
      </c>
      <c r="D151" s="49" t="s">
        <v>369</v>
      </c>
      <c r="E151" s="54"/>
      <c r="F151" s="50"/>
      <c r="G151" s="50">
        <f>Source!V52</f>
        <v>0.24380000000000002</v>
      </c>
      <c r="H151" s="50"/>
      <c r="I151" s="50"/>
      <c r="J151" s="50"/>
      <c r="K151" s="50"/>
      <c r="L151" s="55">
        <f>SUMIF(CE152:CE155, 1, L152:L155)</f>
        <v>91</v>
      </c>
      <c r="CE151">
        <v>1</v>
      </c>
    </row>
    <row r="152" spans="1:83" ht="42.75" x14ac:dyDescent="0.2">
      <c r="A152" s="48"/>
      <c r="B152" s="48" t="s">
        <v>435</v>
      </c>
      <c r="C152" s="48" t="s">
        <v>437</v>
      </c>
      <c r="D152" s="49" t="s">
        <v>373</v>
      </c>
      <c r="E152" s="50">
        <v>0.14000000000000001</v>
      </c>
      <c r="F152" s="50"/>
      <c r="G152" s="50">
        <f>SmtRes!CX79</f>
        <v>0.17066000000000001</v>
      </c>
      <c r="H152" s="52">
        <f>SmtRes!CZ79</f>
        <v>37.32</v>
      </c>
      <c r="I152" s="51">
        <f>SmtRes!AJ79</f>
        <v>1.63</v>
      </c>
      <c r="J152" s="52">
        <f>ROUND(H152*I152, 2)</f>
        <v>60.83</v>
      </c>
      <c r="K152" s="51"/>
      <c r="L152" s="52">
        <f>SmtRes!DG79</f>
        <v>10.38</v>
      </c>
    </row>
    <row r="153" spans="1:83" ht="14.25" x14ac:dyDescent="0.2">
      <c r="A153" s="48"/>
      <c r="B153" s="48" t="s">
        <v>438</v>
      </c>
      <c r="C153" s="48" t="s">
        <v>600</v>
      </c>
      <c r="D153" s="49" t="s">
        <v>369</v>
      </c>
      <c r="E153" s="50">
        <f>SmtRes!DO79*SmtRes!AT79</f>
        <v>0.14000000000000001</v>
      </c>
      <c r="F153" s="50"/>
      <c r="G153" s="50">
        <f>ROUND(E153*G146, 7)</f>
        <v>0.17066000000000001</v>
      </c>
      <c r="H153" s="52"/>
      <c r="I153" s="51"/>
      <c r="J153" s="52">
        <f>ROUND(SmtRes!AG79/SmtRes!DO79, 2)</f>
        <v>359.65</v>
      </c>
      <c r="K153" s="51"/>
      <c r="L153" s="52">
        <f>SmtRes!DH79</f>
        <v>61.38</v>
      </c>
      <c r="CE153">
        <v>1</v>
      </c>
    </row>
    <row r="154" spans="1:83" ht="28.5" x14ac:dyDescent="0.2">
      <c r="A154" s="48"/>
      <c r="B154" s="48" t="s">
        <v>385</v>
      </c>
      <c r="C154" s="48" t="s">
        <v>387</v>
      </c>
      <c r="D154" s="49" t="s">
        <v>373</v>
      </c>
      <c r="E154" s="50">
        <v>0.06</v>
      </c>
      <c r="F154" s="50"/>
      <c r="G154" s="50">
        <f>SmtRes!CX80</f>
        <v>7.3139999999999997E-2</v>
      </c>
      <c r="H154" s="52"/>
      <c r="I154" s="51"/>
      <c r="J154" s="52">
        <f>SmtRes!CZ80</f>
        <v>680.75</v>
      </c>
      <c r="K154" s="51"/>
      <c r="L154" s="52">
        <f>SmtRes!DG80</f>
        <v>49.79</v>
      </c>
    </row>
    <row r="155" spans="1:83" ht="14.25" x14ac:dyDescent="0.2">
      <c r="A155" s="48"/>
      <c r="B155" s="48" t="s">
        <v>388</v>
      </c>
      <c r="C155" s="48" t="s">
        <v>577</v>
      </c>
      <c r="D155" s="49" t="s">
        <v>369</v>
      </c>
      <c r="E155" s="50">
        <f>SmtRes!DO80*SmtRes!AT80</f>
        <v>0.06</v>
      </c>
      <c r="F155" s="50"/>
      <c r="G155" s="50">
        <f>ROUND(E155*G146, 7)</f>
        <v>7.3139999999999997E-2</v>
      </c>
      <c r="H155" s="52"/>
      <c r="I155" s="51"/>
      <c r="J155" s="52">
        <f>ROUND(SmtRes!AG80/SmtRes!DO80, 2)</f>
        <v>404.99</v>
      </c>
      <c r="K155" s="51"/>
      <c r="L155" s="52">
        <f>SmtRes!DH80</f>
        <v>29.62</v>
      </c>
      <c r="CE155">
        <v>1</v>
      </c>
    </row>
    <row r="156" spans="1:83" ht="15" hidden="1" x14ac:dyDescent="0.2">
      <c r="A156" s="47"/>
      <c r="B156" s="50">
        <v>4</v>
      </c>
      <c r="C156" s="47" t="s">
        <v>578</v>
      </c>
      <c r="D156" s="49"/>
      <c r="E156" s="54"/>
      <c r="F156" s="50"/>
      <c r="G156" s="50"/>
      <c r="H156" s="50"/>
      <c r="I156" s="50"/>
      <c r="J156" s="50"/>
      <c r="K156" s="50"/>
      <c r="L156" s="55">
        <f>SUM(L157:L158)-SUMIF(CE157:CE158, 1, L157:L158)</f>
        <v>0</v>
      </c>
    </row>
    <row r="157" spans="1:83" ht="14.25" x14ac:dyDescent="0.2">
      <c r="A157" s="48"/>
      <c r="B157" s="48" t="s">
        <v>404</v>
      </c>
      <c r="C157" s="48" t="s">
        <v>406</v>
      </c>
      <c r="D157" s="49" t="s">
        <v>90</v>
      </c>
      <c r="E157" s="50">
        <v>0</v>
      </c>
      <c r="F157" s="50"/>
      <c r="G157" s="50">
        <f>SmtRes!CX81</f>
        <v>0</v>
      </c>
      <c r="H157" s="52"/>
      <c r="I157" s="51"/>
      <c r="J157" s="52">
        <f>SmtRes!CZ81</f>
        <v>76729.919999999998</v>
      </c>
      <c r="K157" s="51"/>
      <c r="L157" s="52">
        <f>SmtRes!DF81</f>
        <v>0</v>
      </c>
    </row>
    <row r="158" spans="1:83" ht="28.5" x14ac:dyDescent="0.2">
      <c r="A158" s="48"/>
      <c r="B158" s="48" t="s">
        <v>439</v>
      </c>
      <c r="C158" s="48" t="s">
        <v>441</v>
      </c>
      <c r="D158" s="49" t="s">
        <v>90</v>
      </c>
      <c r="E158" s="50">
        <v>0</v>
      </c>
      <c r="F158" s="50"/>
      <c r="G158" s="50">
        <f>SmtRes!CX83</f>
        <v>0</v>
      </c>
      <c r="H158" s="52">
        <f>SmtRes!CZ83</f>
        <v>149930.17000000001</v>
      </c>
      <c r="I158" s="51">
        <f>SmtRes!AI83</f>
        <v>0.98</v>
      </c>
      <c r="J158" s="52">
        <f>ROUND(H158*I158, 2)</f>
        <v>146931.57</v>
      </c>
      <c r="K158" s="51"/>
      <c r="L158" s="52">
        <f>SmtRes!DF83</f>
        <v>0</v>
      </c>
    </row>
    <row r="159" spans="1:83" ht="14.25" x14ac:dyDescent="0.2">
      <c r="A159" s="48"/>
      <c r="B159" s="48" t="str">
        <f>EtalonRes!I73</f>
        <v>08.3.05.05</v>
      </c>
      <c r="C159" s="56" t="str">
        <f>EtalonRes!K73</f>
        <v>Сталь листовая оцинкованная</v>
      </c>
      <c r="D159" s="57" t="str">
        <f>EtalonRes!O73</f>
        <v>т</v>
      </c>
      <c r="E159" s="58">
        <f>EtalonRes!X73</f>
        <v>0.32400000000000001</v>
      </c>
      <c r="F159" s="58"/>
      <c r="G159" s="58">
        <f>ROUND(EtalonRes!AG73*Source!I52, 7)</f>
        <v>0.39495599999999997</v>
      </c>
      <c r="H159" s="59"/>
      <c r="I159" s="60"/>
      <c r="J159" s="59"/>
      <c r="K159" s="60"/>
      <c r="L159" s="59"/>
    </row>
    <row r="160" spans="1:83" ht="15" x14ac:dyDescent="0.2">
      <c r="A160" s="48"/>
      <c r="B160" s="48"/>
      <c r="C160" s="63" t="s">
        <v>567</v>
      </c>
      <c r="D160" s="49"/>
      <c r="E160" s="50"/>
      <c r="F160" s="50"/>
      <c r="G160" s="50"/>
      <c r="H160" s="52"/>
      <c r="I160" s="51"/>
      <c r="J160" s="52"/>
      <c r="K160" s="51"/>
      <c r="L160" s="52">
        <f>L148+L150+L151+L156</f>
        <v>27867.66</v>
      </c>
    </row>
    <row r="161" spans="1:101" ht="42.75" x14ac:dyDescent="0.2">
      <c r="A161" s="46" t="s">
        <v>601</v>
      </c>
      <c r="B161" s="48" t="str">
        <f>Source!F54</f>
        <v>08.3.09.02-0003</v>
      </c>
      <c r="C161" s="48" t="str">
        <f>Source!G54</f>
        <v>Профнастил оцинкованный с лакокрасочным или полимерным покрытием Н35-1000-0,7</v>
      </c>
      <c r="D161" s="49" t="str">
        <f>Source!H54</f>
        <v>м2</v>
      </c>
      <c r="E161" s="50">
        <f>SmtRes!AT84</f>
        <v>150</v>
      </c>
      <c r="F161" s="50"/>
      <c r="G161" s="50">
        <f>Source!I54</f>
        <v>182.84999999999997</v>
      </c>
      <c r="H161" s="52">
        <f>Source!AL54+Source!AO54+Source!AM54+Source!AN54</f>
        <v>1024</v>
      </c>
      <c r="I161" s="51">
        <f>IF(Source!BC54&lt;&gt; 0, Source!BC54, 1)</f>
        <v>0.84</v>
      </c>
      <c r="J161" s="52">
        <f>ROUND(H161*I161, 2)</f>
        <v>860.16</v>
      </c>
      <c r="K161" s="51"/>
      <c r="L161" s="52">
        <f>Source!P54</f>
        <v>157280.26</v>
      </c>
      <c r="AD161">
        <f>ROUND((Source!AT54/100)*((ROUND(ROUND(Source!AO54,2)*Source!I54, 2)+ROUND(ROUND(Source!AN54,2)*Source!I54, 2))), 2)</f>
        <v>0</v>
      </c>
      <c r="AE161">
        <f>ROUND((Source!AU54/100)*((ROUND(ROUND(Source!AO54,2)*Source!I54, 2)+ROUND(ROUND(Source!AN54,2)*Source!I54, 2))), 2)</f>
        <v>0</v>
      </c>
      <c r="AN161">
        <f>L161</f>
        <v>157280.26</v>
      </c>
      <c r="AW161">
        <f>L161</f>
        <v>157280.26</v>
      </c>
      <c r="AZ161">
        <f>Source!X54</f>
        <v>0</v>
      </c>
      <c r="BA161">
        <f>Source!Y54</f>
        <v>0</v>
      </c>
      <c r="CD161">
        <v>1</v>
      </c>
    </row>
    <row r="162" spans="1:101" ht="71.25" x14ac:dyDescent="0.2">
      <c r="A162" s="46" t="s">
        <v>602</v>
      </c>
      <c r="B162" s="48" t="str">
        <f>Source!F56</f>
        <v>01.7.15.14-1048</v>
      </c>
      <c r="C162" s="48" t="str">
        <f>Source!G56</f>
        <v>Шурупы самонарезающие стальные оцинкованные кровельные с шестигранной головкой и шайбой, наконечник сверло, диаметр 4,8 мм, длина 80 мм</v>
      </c>
      <c r="D162" s="49" t="str">
        <f>Source!H56</f>
        <v>100 ШТ</v>
      </c>
      <c r="E162" s="50">
        <f>SmtRes!AT82</f>
        <v>1.6406890999999999</v>
      </c>
      <c r="F162" s="50"/>
      <c r="G162" s="50">
        <f>Source!I56</f>
        <v>2</v>
      </c>
      <c r="H162" s="52">
        <f>Source!AL56+Source!AO56+Source!AM56+Source!AN56</f>
        <v>178.83</v>
      </c>
      <c r="I162" s="51">
        <f>IF(Source!BC56&lt;&gt; 0, Source!BC56, 1)</f>
        <v>1.19</v>
      </c>
      <c r="J162" s="52">
        <f>ROUND(H162*I162, 2)</f>
        <v>212.81</v>
      </c>
      <c r="K162" s="51"/>
      <c r="L162" s="52">
        <f>Source!P56</f>
        <v>425.62</v>
      </c>
      <c r="AD162">
        <f>ROUND((Source!AT56/100)*((ROUND(ROUND(Source!AO56,2)*Source!I56, 2)+ROUND(ROUND(Source!AN56,2)*Source!I56, 2))), 2)</f>
        <v>0</v>
      </c>
      <c r="AE162">
        <f>ROUND((Source!AU56/100)*((ROUND(ROUND(Source!AO56,2)*Source!I56, 2)+ROUND(ROUND(Source!AN56,2)*Source!I56, 2))), 2)</f>
        <v>0</v>
      </c>
      <c r="AN162">
        <f>L162</f>
        <v>425.62</v>
      </c>
      <c r="AW162">
        <f>L162</f>
        <v>425.62</v>
      </c>
      <c r="AZ162">
        <f>Source!X56</f>
        <v>0</v>
      </c>
      <c r="BA162">
        <f>Source!Y56</f>
        <v>0</v>
      </c>
      <c r="CD162">
        <v>1</v>
      </c>
    </row>
    <row r="163" spans="1:101" ht="14.25" x14ac:dyDescent="0.2">
      <c r="A163" s="46" t="s">
        <v>603</v>
      </c>
      <c r="B163" s="48" t="str">
        <f>Source!F58</f>
        <v>999-9900</v>
      </c>
      <c r="C163" s="48" t="str">
        <f>Source!G58</f>
        <v>Строительный мусор</v>
      </c>
      <c r="D163" s="49" t="str">
        <f>Source!H58</f>
        <v>т</v>
      </c>
      <c r="E163" s="50">
        <f>SmtRes!AT85</f>
        <v>0.33</v>
      </c>
      <c r="F163" s="50"/>
      <c r="G163" s="50">
        <f>Source!I58</f>
        <v>0.40227000000000007</v>
      </c>
      <c r="H163" s="52">
        <f>Source!AL58+Source!AO58+Source!AM58+Source!AN58</f>
        <v>0</v>
      </c>
      <c r="I163" s="51"/>
      <c r="J163" s="52"/>
      <c r="K163" s="51"/>
      <c r="L163" s="52">
        <f>Source!P58</f>
        <v>0</v>
      </c>
      <c r="AD163">
        <f>ROUND((Source!AT58/100)*((ROUND(ROUND(Source!AO58,2)*Source!I58, 2)+ROUND(ROUND(Source!AN58,2)*Source!I58, 2))), 2)</f>
        <v>0</v>
      </c>
      <c r="AE163">
        <f>ROUND((Source!AU58/100)*((ROUND(ROUND(Source!AO58,2)*Source!I58, 2)+ROUND(ROUND(Source!AN58,2)*Source!I58, 2))), 2)</f>
        <v>0</v>
      </c>
      <c r="AN163">
        <f>L163</f>
        <v>0</v>
      </c>
      <c r="AW163">
        <f>L163</f>
        <v>0</v>
      </c>
      <c r="AZ163">
        <f>Source!X58</f>
        <v>0</v>
      </c>
      <c r="BA163">
        <f>Source!Y58</f>
        <v>0</v>
      </c>
      <c r="CD163">
        <v>1</v>
      </c>
    </row>
    <row r="164" spans="1:101" ht="14.25" x14ac:dyDescent="0.2">
      <c r="A164" s="48"/>
      <c r="B164" s="48"/>
      <c r="C164" s="48" t="s">
        <v>568</v>
      </c>
      <c r="D164" s="49"/>
      <c r="E164" s="50"/>
      <c r="F164" s="50"/>
      <c r="G164" s="50"/>
      <c r="H164" s="52"/>
      <c r="I164" s="51"/>
      <c r="J164" s="52"/>
      <c r="K164" s="51"/>
      <c r="L164" s="52">
        <f>SUM(AR146:AR167)+SUM(AS146:AS167)+SUM(AT146:AT167)+SUM(AU146:AU167)+SUM(AV146:AV167)</f>
        <v>27807.49</v>
      </c>
    </row>
    <row r="165" spans="1:101" ht="14.25" x14ac:dyDescent="0.2">
      <c r="A165" s="48"/>
      <c r="B165" s="48" t="s">
        <v>54</v>
      </c>
      <c r="C165" s="48" t="s">
        <v>593</v>
      </c>
      <c r="D165" s="49" t="s">
        <v>570</v>
      </c>
      <c r="E165" s="50">
        <f>Source!BZ52</f>
        <v>90</v>
      </c>
      <c r="F165" s="50"/>
      <c r="G165" s="50">
        <f>Source!AT52</f>
        <v>90</v>
      </c>
      <c r="H165" s="52"/>
      <c r="I165" s="51"/>
      <c r="J165" s="52"/>
      <c r="K165" s="51"/>
      <c r="L165" s="52">
        <f>SUM(AZ146:AZ167)</f>
        <v>25026.74</v>
      </c>
    </row>
    <row r="166" spans="1:101" ht="14.25" x14ac:dyDescent="0.2">
      <c r="A166" s="56"/>
      <c r="B166" s="56" t="s">
        <v>55</v>
      </c>
      <c r="C166" s="56" t="s">
        <v>594</v>
      </c>
      <c r="D166" s="57" t="s">
        <v>570</v>
      </c>
      <c r="E166" s="58">
        <f>Source!CA52</f>
        <v>46</v>
      </c>
      <c r="F166" s="58"/>
      <c r="G166" s="58">
        <f>Source!AU52</f>
        <v>46</v>
      </c>
      <c r="H166" s="59"/>
      <c r="I166" s="60"/>
      <c r="J166" s="59"/>
      <c r="K166" s="60"/>
      <c r="L166" s="59">
        <f>SUM(BA146:BA167)</f>
        <v>12791.45</v>
      </c>
    </row>
    <row r="167" spans="1:101" ht="15" x14ac:dyDescent="0.2">
      <c r="C167" s="99" t="s">
        <v>572</v>
      </c>
      <c r="D167" s="99"/>
      <c r="E167" s="99"/>
      <c r="F167" s="99"/>
      <c r="G167" s="99"/>
      <c r="H167" s="99"/>
      <c r="I167" s="100">
        <f>IF(E146&lt;&gt;0,K167/E146, 0)</f>
        <v>183258.18703855618</v>
      </c>
      <c r="J167" s="100"/>
      <c r="K167" s="100">
        <f>L148+L150+L156+L165+L166+L151+SUM(L161:L163)</f>
        <v>223391.73</v>
      </c>
      <c r="L167" s="100"/>
      <c r="AD167">
        <f>ROUND((Source!AT52/100)*((ROUND(SUMIF(SmtRes!AQ77:'SmtRes'!AQ85,"=1",SmtRes!AD77:'SmtRes'!AD85)*Source!I52, 2)+ROUND(SUMIF(SmtRes!AQ77:'SmtRes'!AQ85,"=1",SmtRes!AC77:'SmtRes'!AC85)*Source!I52, 2))), 2)</f>
        <v>1233.46</v>
      </c>
      <c r="AE167">
        <f>ROUND((Source!AU52/100)*((ROUND(SUMIF(SmtRes!AQ77:'SmtRes'!AQ85,"=1",SmtRes!AD77:'SmtRes'!AD85)*Source!I52, 2)+ROUND(SUMIF(SmtRes!AQ77:'SmtRes'!AQ85,"=1",SmtRes!AC77:'SmtRes'!AC85)*Source!I52, 2))), 2)</f>
        <v>630.42999999999995</v>
      </c>
      <c r="AN167" s="61">
        <f>L148+L150+L156+L165+L166+L151</f>
        <v>65685.850000000006</v>
      </c>
      <c r="AO167" s="61">
        <f>L150</f>
        <v>60.169999999999987</v>
      </c>
      <c r="AQ167" t="s">
        <v>573</v>
      </c>
      <c r="AR167" s="61">
        <f>L148</f>
        <v>27716.49</v>
      </c>
      <c r="AT167" s="61">
        <f>L151</f>
        <v>91</v>
      </c>
      <c r="AV167" t="s">
        <v>573</v>
      </c>
      <c r="AW167" s="61">
        <f>L156</f>
        <v>0</v>
      </c>
      <c r="AZ167">
        <f>Source!X52</f>
        <v>25026.74</v>
      </c>
      <c r="BA167">
        <f>Source!Y52</f>
        <v>12791.45</v>
      </c>
      <c r="CD167">
        <v>1</v>
      </c>
    </row>
    <row r="168" spans="1:101" ht="28.5" x14ac:dyDescent="0.2">
      <c r="A168" s="46" t="s">
        <v>112</v>
      </c>
      <c r="B168" s="48" t="s">
        <v>604</v>
      </c>
      <c r="C168" s="48" t="str">
        <f>Source!G60</f>
        <v>Смена подкровельной пленочной гидроизоляции</v>
      </c>
      <c r="D168" s="49" t="str">
        <f>Source!H60</f>
        <v>100 м2</v>
      </c>
      <c r="E168" s="50">
        <f>Source!K60</f>
        <v>6.8</v>
      </c>
      <c r="F168" s="50"/>
      <c r="G168" s="50">
        <f>Source!I60</f>
        <v>6.8</v>
      </c>
      <c r="H168" s="52"/>
      <c r="I168" s="51"/>
      <c r="J168" s="52"/>
      <c r="K168" s="51"/>
      <c r="L168" s="52"/>
    </row>
    <row r="169" spans="1:101" ht="51" x14ac:dyDescent="0.2">
      <c r="B169" s="65" t="s">
        <v>514</v>
      </c>
      <c r="C169" s="102" t="s">
        <v>575</v>
      </c>
      <c r="D169" s="102"/>
      <c r="E169" s="102"/>
      <c r="F169" s="102"/>
      <c r="G169" s="102"/>
      <c r="H169" s="102"/>
      <c r="I169" s="102"/>
      <c r="J169" s="102"/>
      <c r="K169" s="102"/>
      <c r="L169" s="102"/>
      <c r="CW169" s="66" t="s">
        <v>575</v>
      </c>
    </row>
    <row r="170" spans="1:101" x14ac:dyDescent="0.2">
      <c r="C170" s="53" t="str">
        <f>"Объем: "&amp;Source!I60&amp;"=680/"&amp;"100"</f>
        <v>Объем: 6,8=680/100</v>
      </c>
    </row>
    <row r="171" spans="1:101" ht="15" x14ac:dyDescent="0.2">
      <c r="A171" s="47"/>
      <c r="B171" s="50">
        <v>1</v>
      </c>
      <c r="C171" s="47" t="s">
        <v>564</v>
      </c>
      <c r="D171" s="49" t="s">
        <v>369</v>
      </c>
      <c r="E171" s="54"/>
      <c r="F171" s="50"/>
      <c r="G171" s="50">
        <f>Source!U60</f>
        <v>412.7396</v>
      </c>
      <c r="H171" s="50"/>
      <c r="I171" s="50"/>
      <c r="J171" s="50"/>
      <c r="K171" s="50"/>
      <c r="L171" s="55">
        <f>SUM(L172:L172)-SUMIF(CE172:CE172, 1, L172:L172)</f>
        <v>157798.6</v>
      </c>
    </row>
    <row r="172" spans="1:101" ht="14.25" x14ac:dyDescent="0.2">
      <c r="A172" s="48"/>
      <c r="B172" s="48" t="s">
        <v>442</v>
      </c>
      <c r="C172" s="48" t="s">
        <v>443</v>
      </c>
      <c r="D172" s="49" t="s">
        <v>369</v>
      </c>
      <c r="E172" s="50">
        <v>52.78</v>
      </c>
      <c r="F172" s="50">
        <f>ROUND(1.15,7)</f>
        <v>1.1499999999999999</v>
      </c>
      <c r="G172" s="50">
        <f>SmtRes!CX95</f>
        <v>412.7396</v>
      </c>
      <c r="H172" s="52"/>
      <c r="I172" s="51"/>
      <c r="J172" s="52">
        <f>SmtRes!CZ95</f>
        <v>382.32</v>
      </c>
      <c r="K172" s="51"/>
      <c r="L172" s="52">
        <f>SmtRes!DI95</f>
        <v>157798.6</v>
      </c>
    </row>
    <row r="173" spans="1:101" ht="15" x14ac:dyDescent="0.2">
      <c r="A173" s="47"/>
      <c r="B173" s="50">
        <v>2</v>
      </c>
      <c r="C173" s="47" t="s">
        <v>565</v>
      </c>
      <c r="D173" s="49"/>
      <c r="E173" s="54"/>
      <c r="F173" s="50"/>
      <c r="G173" s="50"/>
      <c r="H173" s="50"/>
      <c r="I173" s="50"/>
      <c r="J173" s="50"/>
      <c r="K173" s="50"/>
      <c r="L173" s="55">
        <f>SUM(L174:L180)-SUMIF(CE174:CE180, 1, L174:L180)</f>
        <v>191.32000000000005</v>
      </c>
    </row>
    <row r="174" spans="1:101" ht="15" x14ac:dyDescent="0.2">
      <c r="A174" s="47"/>
      <c r="B174" s="50"/>
      <c r="C174" s="47" t="s">
        <v>566</v>
      </c>
      <c r="D174" s="49" t="s">
        <v>369</v>
      </c>
      <c r="E174" s="54"/>
      <c r="F174" s="50"/>
      <c r="G174" s="50">
        <f>Source!V60</f>
        <v>0.20400000000000001</v>
      </c>
      <c r="H174" s="50"/>
      <c r="I174" s="50"/>
      <c r="J174" s="50"/>
      <c r="K174" s="50"/>
      <c r="L174" s="55">
        <f>SUMIF(CE175:CE180, 1, L175:L180)</f>
        <v>91.33</v>
      </c>
      <c r="CE174">
        <v>1</v>
      </c>
    </row>
    <row r="175" spans="1:101" ht="28.5" x14ac:dyDescent="0.2">
      <c r="A175" s="48"/>
      <c r="B175" s="48" t="s">
        <v>382</v>
      </c>
      <c r="C175" s="48" t="s">
        <v>384</v>
      </c>
      <c r="D175" s="49" t="s">
        <v>373</v>
      </c>
      <c r="E175" s="50">
        <v>8.9999999999999993E-3</v>
      </c>
      <c r="F175" s="50">
        <f t="shared" ref="F175:F180" si="5">ROUND(1.25,7)</f>
        <v>1.25</v>
      </c>
      <c r="G175" s="50">
        <f>SmtRes!CX97</f>
        <v>7.6499999999999999E-2</v>
      </c>
      <c r="H175" s="52"/>
      <c r="I175" s="51"/>
      <c r="J175" s="52">
        <f>SmtRes!CZ97</f>
        <v>1719.93</v>
      </c>
      <c r="K175" s="51"/>
      <c r="L175" s="52">
        <f>SmtRes!DG97</f>
        <v>131.57</v>
      </c>
    </row>
    <row r="176" spans="1:101" ht="14.25" x14ac:dyDescent="0.2">
      <c r="A176" s="48"/>
      <c r="B176" s="48" t="s">
        <v>381</v>
      </c>
      <c r="C176" s="48" t="s">
        <v>576</v>
      </c>
      <c r="D176" s="49" t="s">
        <v>369</v>
      </c>
      <c r="E176" s="50">
        <f>SmtRes!DO97*SmtRes!AT97</f>
        <v>8.9999999999999993E-3</v>
      </c>
      <c r="F176" s="50">
        <f t="shared" si="5"/>
        <v>1.25</v>
      </c>
      <c r="G176" s="50">
        <f>ROUND(E176*F176*G168, 7)</f>
        <v>7.6499999999999999E-2</v>
      </c>
      <c r="H176" s="52"/>
      <c r="I176" s="51"/>
      <c r="J176" s="52">
        <f>ROUND(SmtRes!AG97/SmtRes!DO97, 2)</f>
        <v>544.01</v>
      </c>
      <c r="K176" s="51"/>
      <c r="L176" s="52">
        <f>SmtRes!DH97</f>
        <v>41.62</v>
      </c>
      <c r="CE176">
        <v>1</v>
      </c>
    </row>
    <row r="177" spans="1:83" ht="42.75" x14ac:dyDescent="0.2">
      <c r="A177" s="48"/>
      <c r="B177" s="48" t="s">
        <v>444</v>
      </c>
      <c r="C177" s="48" t="s">
        <v>446</v>
      </c>
      <c r="D177" s="49" t="s">
        <v>373</v>
      </c>
      <c r="E177" s="50">
        <v>5.0000000000000001E-3</v>
      </c>
      <c r="F177" s="50">
        <f t="shared" si="5"/>
        <v>1.25</v>
      </c>
      <c r="G177" s="50">
        <f>SmtRes!CX98</f>
        <v>4.2500000000000003E-2</v>
      </c>
      <c r="H177" s="52">
        <f>SmtRes!CZ98</f>
        <v>27.25</v>
      </c>
      <c r="I177" s="51">
        <f>SmtRes!AJ98</f>
        <v>1.63</v>
      </c>
      <c r="J177" s="52">
        <f>ROUND(H177*I177, 2)</f>
        <v>44.42</v>
      </c>
      <c r="K177" s="51"/>
      <c r="L177" s="52">
        <f>SmtRes!DG98</f>
        <v>1.89</v>
      </c>
    </row>
    <row r="178" spans="1:83" ht="14.25" x14ac:dyDescent="0.2">
      <c r="A178" s="48"/>
      <c r="B178" s="48" t="s">
        <v>438</v>
      </c>
      <c r="C178" s="48" t="s">
        <v>600</v>
      </c>
      <c r="D178" s="49" t="s">
        <v>369</v>
      </c>
      <c r="E178" s="50">
        <f>SmtRes!DO98*SmtRes!AT98</f>
        <v>5.0000000000000001E-3</v>
      </c>
      <c r="F178" s="50">
        <f t="shared" si="5"/>
        <v>1.25</v>
      </c>
      <c r="G178" s="50">
        <f>ROUND(E178*F178*G168, 7)</f>
        <v>4.2500000000000003E-2</v>
      </c>
      <c r="H178" s="52"/>
      <c r="I178" s="51"/>
      <c r="J178" s="52">
        <f>ROUND(SmtRes!AG98/SmtRes!DO98, 2)</f>
        <v>359.65</v>
      </c>
      <c r="K178" s="51"/>
      <c r="L178" s="52">
        <f>SmtRes!DH98</f>
        <v>15.29</v>
      </c>
      <c r="CE178">
        <v>1</v>
      </c>
    </row>
    <row r="179" spans="1:83" ht="28.5" x14ac:dyDescent="0.2">
      <c r="A179" s="48"/>
      <c r="B179" s="48" t="s">
        <v>385</v>
      </c>
      <c r="C179" s="48" t="s">
        <v>387</v>
      </c>
      <c r="D179" s="49" t="s">
        <v>373</v>
      </c>
      <c r="E179" s="50">
        <v>0.01</v>
      </c>
      <c r="F179" s="50">
        <f t="shared" si="5"/>
        <v>1.25</v>
      </c>
      <c r="G179" s="50">
        <f>SmtRes!CX99</f>
        <v>8.5000000000000006E-2</v>
      </c>
      <c r="H179" s="52"/>
      <c r="I179" s="51"/>
      <c r="J179" s="52">
        <f>SmtRes!CZ99</f>
        <v>680.75</v>
      </c>
      <c r="K179" s="51"/>
      <c r="L179" s="52">
        <f>SmtRes!DG99</f>
        <v>57.86</v>
      </c>
    </row>
    <row r="180" spans="1:83" ht="14.25" x14ac:dyDescent="0.2">
      <c r="A180" s="48"/>
      <c r="B180" s="48" t="s">
        <v>388</v>
      </c>
      <c r="C180" s="48" t="s">
        <v>577</v>
      </c>
      <c r="D180" s="49" t="s">
        <v>369</v>
      </c>
      <c r="E180" s="50">
        <f>SmtRes!DO99*SmtRes!AT99</f>
        <v>0.01</v>
      </c>
      <c r="F180" s="50">
        <f t="shared" si="5"/>
        <v>1.25</v>
      </c>
      <c r="G180" s="50">
        <f>ROUND(E180*F180*G168, 7)</f>
        <v>8.5000000000000006E-2</v>
      </c>
      <c r="H180" s="52"/>
      <c r="I180" s="51"/>
      <c r="J180" s="52">
        <f>ROUND(SmtRes!AG99/SmtRes!DO99, 2)</f>
        <v>404.99</v>
      </c>
      <c r="K180" s="51"/>
      <c r="L180" s="52">
        <f>SmtRes!DH99</f>
        <v>34.42</v>
      </c>
      <c r="CE180">
        <v>1</v>
      </c>
    </row>
    <row r="181" spans="1:83" ht="15" x14ac:dyDescent="0.2">
      <c r="A181" s="47"/>
      <c r="B181" s="50">
        <v>4</v>
      </c>
      <c r="C181" s="47" t="s">
        <v>578</v>
      </c>
      <c r="D181" s="49"/>
      <c r="E181" s="54"/>
      <c r="F181" s="50"/>
      <c r="G181" s="50"/>
      <c r="H181" s="50"/>
      <c r="I181" s="50"/>
      <c r="J181" s="50"/>
      <c r="K181" s="50"/>
      <c r="L181" s="55">
        <f>SUM(L182:L185)-SUMIF(CE182:CE185, 1, L182:L185)</f>
        <v>105975.93</v>
      </c>
    </row>
    <row r="182" spans="1:83" ht="85.5" x14ac:dyDescent="0.2">
      <c r="A182" s="48"/>
      <c r="B182" s="48" t="s">
        <v>447</v>
      </c>
      <c r="C182" s="48" t="s">
        <v>449</v>
      </c>
      <c r="D182" s="49" t="s">
        <v>60</v>
      </c>
      <c r="E182" s="50">
        <v>74.13</v>
      </c>
      <c r="F182" s="50"/>
      <c r="G182" s="50">
        <f>SmtRes!CX100</f>
        <v>504.084</v>
      </c>
      <c r="H182" s="52">
        <f>SmtRes!CZ100</f>
        <v>41.8</v>
      </c>
      <c r="I182" s="51">
        <f>SmtRes!AI100</f>
        <v>1.37</v>
      </c>
      <c r="J182" s="52">
        <f>ROUND(H182*I182, 2)</f>
        <v>57.27</v>
      </c>
      <c r="K182" s="51"/>
      <c r="L182" s="52">
        <f>SmtRes!DF100</f>
        <v>28868.89</v>
      </c>
    </row>
    <row r="183" spans="1:83" ht="57" x14ac:dyDescent="0.2">
      <c r="A183" s="48"/>
      <c r="B183" s="48" t="s">
        <v>450</v>
      </c>
      <c r="C183" s="48" t="s">
        <v>452</v>
      </c>
      <c r="D183" s="49" t="s">
        <v>90</v>
      </c>
      <c r="E183" s="50">
        <v>1.9000000000000001E-4</v>
      </c>
      <c r="F183" s="50"/>
      <c r="G183" s="50">
        <f>SmtRes!CX101</f>
        <v>1.292E-3</v>
      </c>
      <c r="H183" s="52">
        <f>SmtRes!CZ101</f>
        <v>221231.47</v>
      </c>
      <c r="I183" s="51">
        <f>SmtRes!AI101</f>
        <v>1.19</v>
      </c>
      <c r="J183" s="52">
        <f>ROUND(H183*I183, 2)</f>
        <v>263265.45</v>
      </c>
      <c r="K183" s="51"/>
      <c r="L183" s="52">
        <f>SmtRes!DF101</f>
        <v>340.14</v>
      </c>
    </row>
    <row r="184" spans="1:83" ht="114" x14ac:dyDescent="0.2">
      <c r="A184" s="48"/>
      <c r="B184" s="48" t="s">
        <v>453</v>
      </c>
      <c r="C184" s="48" t="s">
        <v>455</v>
      </c>
      <c r="D184" s="49" t="s">
        <v>44</v>
      </c>
      <c r="E184" s="50">
        <v>115</v>
      </c>
      <c r="F184" s="50"/>
      <c r="G184" s="50">
        <f>SmtRes!CX102</f>
        <v>782</v>
      </c>
      <c r="H184" s="52">
        <f>SmtRes!CZ102</f>
        <v>52.94</v>
      </c>
      <c r="I184" s="51">
        <f>SmtRes!AI102</f>
        <v>0.88</v>
      </c>
      <c r="J184" s="52">
        <f>ROUND(H184*I184, 2)</f>
        <v>46.59</v>
      </c>
      <c r="K184" s="51"/>
      <c r="L184" s="52">
        <f>SmtRes!DF102</f>
        <v>36433.379999999997</v>
      </c>
    </row>
    <row r="185" spans="1:83" ht="42.75" x14ac:dyDescent="0.2">
      <c r="A185" s="48"/>
      <c r="B185" s="48" t="s">
        <v>456</v>
      </c>
      <c r="C185" s="56" t="s">
        <v>458</v>
      </c>
      <c r="D185" s="57" t="s">
        <v>146</v>
      </c>
      <c r="E185" s="58">
        <v>20</v>
      </c>
      <c r="F185" s="58"/>
      <c r="G185" s="58">
        <f>SmtRes!CX103</f>
        <v>136</v>
      </c>
      <c r="H185" s="59">
        <f>SmtRes!CZ103</f>
        <v>165.68</v>
      </c>
      <c r="I185" s="60">
        <f>SmtRes!AI103</f>
        <v>1.79</v>
      </c>
      <c r="J185" s="59">
        <f>ROUND(H185*I185, 2)</f>
        <v>296.57</v>
      </c>
      <c r="K185" s="60"/>
      <c r="L185" s="59">
        <f>SmtRes!DF103</f>
        <v>40333.519999999997</v>
      </c>
    </row>
    <row r="186" spans="1:83" ht="15" x14ac:dyDescent="0.2">
      <c r="A186" s="48"/>
      <c r="B186" s="48"/>
      <c r="C186" s="63" t="s">
        <v>567</v>
      </c>
      <c r="D186" s="49"/>
      <c r="E186" s="50"/>
      <c r="F186" s="50"/>
      <c r="G186" s="50"/>
      <c r="H186" s="52"/>
      <c r="I186" s="51"/>
      <c r="J186" s="52"/>
      <c r="K186" s="51"/>
      <c r="L186" s="52">
        <f>L171+L173+L174+L181</f>
        <v>264057.18</v>
      </c>
    </row>
    <row r="187" spans="1:83" ht="14.25" x14ac:dyDescent="0.2">
      <c r="A187" s="48"/>
      <c r="B187" s="48"/>
      <c r="C187" s="48" t="s">
        <v>568</v>
      </c>
      <c r="D187" s="49"/>
      <c r="E187" s="50"/>
      <c r="F187" s="50"/>
      <c r="G187" s="50"/>
      <c r="H187" s="52"/>
      <c r="I187" s="51"/>
      <c r="J187" s="52"/>
      <c r="K187" s="51"/>
      <c r="L187" s="52">
        <f>SUM(AR168:AR190)+SUM(AS168:AS190)+SUM(AT168:AT190)+SUM(AU168:AU190)+SUM(AV168:AV190)</f>
        <v>157889.93</v>
      </c>
    </row>
    <row r="188" spans="1:83" ht="28.5" x14ac:dyDescent="0.2">
      <c r="A188" s="48"/>
      <c r="B188" s="48" t="s">
        <v>586</v>
      </c>
      <c r="C188" s="48" t="s">
        <v>587</v>
      </c>
      <c r="D188" s="49" t="s">
        <v>570</v>
      </c>
      <c r="E188" s="50">
        <f>Source!BZ60</f>
        <v>109</v>
      </c>
      <c r="F188" s="50">
        <f>ROUND(0.9,7)</f>
        <v>0.9</v>
      </c>
      <c r="G188" s="50">
        <f>Source!AT60</f>
        <v>98.1</v>
      </c>
      <c r="H188" s="52"/>
      <c r="I188" s="51"/>
      <c r="J188" s="52"/>
      <c r="K188" s="51"/>
      <c r="L188" s="52">
        <f>SUM(AZ168:AZ190)</f>
        <v>154890.01999999999</v>
      </c>
    </row>
    <row r="189" spans="1:83" ht="28.5" x14ac:dyDescent="0.2">
      <c r="A189" s="56"/>
      <c r="B189" s="56" t="s">
        <v>588</v>
      </c>
      <c r="C189" s="56" t="s">
        <v>589</v>
      </c>
      <c r="D189" s="57" t="s">
        <v>570</v>
      </c>
      <c r="E189" s="58">
        <f>Source!CA60</f>
        <v>57</v>
      </c>
      <c r="F189" s="58">
        <f>ROUND(0.85,7)</f>
        <v>0.85</v>
      </c>
      <c r="G189" s="58">
        <f>Source!AU60</f>
        <v>48.45</v>
      </c>
      <c r="H189" s="59"/>
      <c r="I189" s="60"/>
      <c r="J189" s="59"/>
      <c r="K189" s="60"/>
      <c r="L189" s="59">
        <f>SUM(BA168:BA190)</f>
        <v>76497.67</v>
      </c>
    </row>
    <row r="190" spans="1:83" ht="15" x14ac:dyDescent="0.2">
      <c r="C190" s="99" t="s">
        <v>572</v>
      </c>
      <c r="D190" s="99"/>
      <c r="E190" s="99"/>
      <c r="F190" s="99"/>
      <c r="G190" s="99"/>
      <c r="H190" s="99"/>
      <c r="I190" s="100">
        <f>IF(E168&lt;&gt;0,K190/E168, 0)</f>
        <v>72859.539705882358</v>
      </c>
      <c r="J190" s="100"/>
      <c r="K190" s="100">
        <f>L171+L173+L181+L188+L189+L174</f>
        <v>495444.87</v>
      </c>
      <c r="L190" s="100"/>
      <c r="AD190">
        <f>ROUND((Source!AT60/100)*((ROUND(SUMIF(SmtRes!AQ95:'SmtRes'!AQ103,"=1",SmtRes!AD95:'SmtRes'!AD103)*Source!I60, 2)+ROUND(SUMIF(SmtRes!AQ95:'SmtRes'!AQ103,"=1",SmtRes!AC95:'SmtRes'!AC103)*Source!I60, 2))), 2)</f>
        <v>11280.13</v>
      </c>
      <c r="AE190">
        <f>ROUND((Source!AU60/100)*((ROUND(SUMIF(SmtRes!AQ95:'SmtRes'!AQ103,"=1",SmtRes!AD95:'SmtRes'!AD103)*Source!I60, 2)+ROUND(SUMIF(SmtRes!AQ95:'SmtRes'!AQ103,"=1",SmtRes!AC95:'SmtRes'!AC103)*Source!I60, 2))), 2)</f>
        <v>5571.07</v>
      </c>
      <c r="AN190" s="61">
        <f>L171+L173+L181+L188+L189+L174</f>
        <v>495444.87</v>
      </c>
      <c r="AO190" s="61">
        <f>L173</f>
        <v>191.32000000000005</v>
      </c>
      <c r="AQ190" t="s">
        <v>573</v>
      </c>
      <c r="AR190" s="61">
        <f>L171</f>
        <v>157798.6</v>
      </c>
      <c r="AT190" s="61">
        <f>L174</f>
        <v>91.33</v>
      </c>
      <c r="AV190" t="s">
        <v>573</v>
      </c>
      <c r="AW190" s="61">
        <f>L181</f>
        <v>105975.93</v>
      </c>
      <c r="AZ190">
        <f>Source!X60</f>
        <v>154890.01999999999</v>
      </c>
      <c r="BA190">
        <f>Source!Y60</f>
        <v>76497.67</v>
      </c>
      <c r="CD190">
        <v>1</v>
      </c>
    </row>
    <row r="191" spans="1:83" ht="42.75" x14ac:dyDescent="0.2">
      <c r="A191" s="46" t="s">
        <v>116</v>
      </c>
      <c r="B191" s="48" t="s">
        <v>605</v>
      </c>
      <c r="C191" s="48" t="str">
        <f>Source!G62</f>
        <v>Ремонт разрушенной части поверхности толщиной слоя 10 мм бетонных и железобетонных конструкций</v>
      </c>
      <c r="D191" s="49" t="str">
        <f>Source!H62</f>
        <v>м2</v>
      </c>
      <c r="E191" s="50">
        <f>Source!K62</f>
        <v>10</v>
      </c>
      <c r="F191" s="50"/>
      <c r="G191" s="50">
        <f>Source!I62</f>
        <v>10</v>
      </c>
      <c r="H191" s="52"/>
      <c r="I191" s="51"/>
      <c r="J191" s="52"/>
      <c r="K191" s="51"/>
      <c r="L191" s="52"/>
    </row>
    <row r="192" spans="1:83" ht="15" x14ac:dyDescent="0.2">
      <c r="A192" s="47"/>
      <c r="B192" s="50">
        <v>1</v>
      </c>
      <c r="C192" s="47" t="s">
        <v>564</v>
      </c>
      <c r="D192" s="49" t="s">
        <v>369</v>
      </c>
      <c r="E192" s="54"/>
      <c r="F192" s="50"/>
      <c r="G192" s="50">
        <f>Source!U62</f>
        <v>20.100000000000001</v>
      </c>
      <c r="H192" s="50"/>
      <c r="I192" s="50"/>
      <c r="J192" s="50"/>
      <c r="K192" s="50"/>
      <c r="L192" s="55">
        <f>SUM(L193:L193)-SUMIF(CE193:CE193, 1, L193:L193)</f>
        <v>7320.22</v>
      </c>
    </row>
    <row r="193" spans="1:83" ht="14.25" x14ac:dyDescent="0.2">
      <c r="A193" s="48"/>
      <c r="B193" s="48" t="s">
        <v>459</v>
      </c>
      <c r="C193" s="48" t="s">
        <v>460</v>
      </c>
      <c r="D193" s="49" t="s">
        <v>369</v>
      </c>
      <c r="E193" s="50">
        <v>2.0099999999999998</v>
      </c>
      <c r="F193" s="50"/>
      <c r="G193" s="50">
        <f>SmtRes!CX113</f>
        <v>20.100000000000001</v>
      </c>
      <c r="H193" s="52"/>
      <c r="I193" s="51"/>
      <c r="J193" s="52">
        <f>SmtRes!CZ113</f>
        <v>364.19</v>
      </c>
      <c r="K193" s="51"/>
      <c r="L193" s="52">
        <f>SmtRes!DI113</f>
        <v>7320.22</v>
      </c>
    </row>
    <row r="194" spans="1:83" ht="15" x14ac:dyDescent="0.2">
      <c r="A194" s="47"/>
      <c r="B194" s="50">
        <v>2</v>
      </c>
      <c r="C194" s="47" t="s">
        <v>565</v>
      </c>
      <c r="D194" s="49"/>
      <c r="E194" s="54"/>
      <c r="F194" s="50"/>
      <c r="G194" s="50"/>
      <c r="H194" s="50"/>
      <c r="I194" s="50"/>
      <c r="J194" s="50"/>
      <c r="K194" s="50"/>
      <c r="L194" s="55">
        <f>SUM(L195:L198)-SUMIF(CE195:CE198, 1, L195:L198)</f>
        <v>136.45999999999998</v>
      </c>
    </row>
    <row r="195" spans="1:83" ht="15" x14ac:dyDescent="0.2">
      <c r="A195" s="47"/>
      <c r="B195" s="50"/>
      <c r="C195" s="47" t="s">
        <v>566</v>
      </c>
      <c r="D195" s="49" t="s">
        <v>369</v>
      </c>
      <c r="E195" s="54"/>
      <c r="F195" s="50"/>
      <c r="G195" s="50">
        <f>Source!V62</f>
        <v>0.2</v>
      </c>
      <c r="H195" s="50"/>
      <c r="I195" s="50"/>
      <c r="J195" s="50"/>
      <c r="K195" s="50"/>
      <c r="L195" s="55">
        <f>SUMIF(CE196:CE198, 1, L196:L198)</f>
        <v>81</v>
      </c>
      <c r="CE195">
        <v>1</v>
      </c>
    </row>
    <row r="196" spans="1:83" ht="28.5" x14ac:dyDescent="0.2">
      <c r="A196" s="48"/>
      <c r="B196" s="48" t="s">
        <v>385</v>
      </c>
      <c r="C196" s="48" t="s">
        <v>387</v>
      </c>
      <c r="D196" s="49" t="s">
        <v>373</v>
      </c>
      <c r="E196" s="50">
        <v>0.02</v>
      </c>
      <c r="F196" s="50"/>
      <c r="G196" s="50">
        <f>SmtRes!CX115</f>
        <v>0.2</v>
      </c>
      <c r="H196" s="52"/>
      <c r="I196" s="51"/>
      <c r="J196" s="52">
        <f>SmtRes!CZ115</f>
        <v>680.75</v>
      </c>
      <c r="K196" s="51"/>
      <c r="L196" s="52">
        <f>SmtRes!DG115</f>
        <v>136.15</v>
      </c>
    </row>
    <row r="197" spans="1:83" ht="14.25" x14ac:dyDescent="0.2">
      <c r="A197" s="48"/>
      <c r="B197" s="48" t="s">
        <v>388</v>
      </c>
      <c r="C197" s="48" t="s">
        <v>577</v>
      </c>
      <c r="D197" s="49" t="s">
        <v>369</v>
      </c>
      <c r="E197" s="50">
        <f>SmtRes!DO115*SmtRes!AT115</f>
        <v>0.02</v>
      </c>
      <c r="F197" s="50"/>
      <c r="G197" s="50">
        <f>ROUND(E197*G191, 7)</f>
        <v>0.2</v>
      </c>
      <c r="H197" s="52"/>
      <c r="I197" s="51"/>
      <c r="J197" s="52">
        <f>ROUND(SmtRes!AG115/SmtRes!DO115, 2)</f>
        <v>404.99</v>
      </c>
      <c r="K197" s="51"/>
      <c r="L197" s="52">
        <f>SmtRes!DH115</f>
        <v>81</v>
      </c>
      <c r="CE197">
        <v>1</v>
      </c>
    </row>
    <row r="198" spans="1:83" ht="28.5" x14ac:dyDescent="0.2">
      <c r="A198" s="48"/>
      <c r="B198" s="48" t="s">
        <v>461</v>
      </c>
      <c r="C198" s="48" t="s">
        <v>463</v>
      </c>
      <c r="D198" s="49" t="s">
        <v>373</v>
      </c>
      <c r="E198" s="50">
        <v>3.0000000000000001E-3</v>
      </c>
      <c r="F198" s="50"/>
      <c r="G198" s="50">
        <f>SmtRes!CX116</f>
        <v>0.03</v>
      </c>
      <c r="H198" s="52">
        <f>SmtRes!CZ116</f>
        <v>6.36</v>
      </c>
      <c r="I198" s="51">
        <f>SmtRes!AJ116</f>
        <v>1.6</v>
      </c>
      <c r="J198" s="52">
        <f>ROUND(H198*I198, 2)</f>
        <v>10.18</v>
      </c>
      <c r="K198" s="51"/>
      <c r="L198" s="52">
        <f>SmtRes!DG116</f>
        <v>0.31</v>
      </c>
    </row>
    <row r="199" spans="1:83" ht="15" x14ac:dyDescent="0.2">
      <c r="A199" s="47"/>
      <c r="B199" s="50">
        <v>4</v>
      </c>
      <c r="C199" s="47" t="s">
        <v>578</v>
      </c>
      <c r="D199" s="49"/>
      <c r="E199" s="54"/>
      <c r="F199" s="50"/>
      <c r="G199" s="50"/>
      <c r="H199" s="50"/>
      <c r="I199" s="50"/>
      <c r="J199" s="50"/>
      <c r="K199" s="50"/>
      <c r="L199" s="55">
        <f>SUM(L200:L201)-SUMIF(CE200:CE201, 1, L200:L201)</f>
        <v>83.8</v>
      </c>
    </row>
    <row r="200" spans="1:83" ht="14.25" x14ac:dyDescent="0.2">
      <c r="A200" s="48"/>
      <c r="B200" s="48" t="s">
        <v>464</v>
      </c>
      <c r="C200" s="48" t="s">
        <v>466</v>
      </c>
      <c r="D200" s="49" t="s">
        <v>85</v>
      </c>
      <c r="E200" s="50">
        <v>4.4000000000000003E-3</v>
      </c>
      <c r="F200" s="50"/>
      <c r="G200" s="50">
        <f>SmtRes!CX117</f>
        <v>4.3999999999999997E-2</v>
      </c>
      <c r="H200" s="52">
        <f>SmtRes!CZ117</f>
        <v>35.71</v>
      </c>
      <c r="I200" s="51">
        <f>SmtRes!AI117</f>
        <v>0.83</v>
      </c>
      <c r="J200" s="52">
        <f>ROUND(H200*I200, 2)</f>
        <v>29.64</v>
      </c>
      <c r="K200" s="51"/>
      <c r="L200" s="52">
        <f>SmtRes!DF117</f>
        <v>1.3</v>
      </c>
    </row>
    <row r="201" spans="1:83" ht="14.25" x14ac:dyDescent="0.2">
      <c r="A201" s="48"/>
      <c r="B201" s="48" t="s">
        <v>389</v>
      </c>
      <c r="C201" s="48" t="s">
        <v>391</v>
      </c>
      <c r="D201" s="49" t="s">
        <v>392</v>
      </c>
      <c r="E201" s="50">
        <v>1.07</v>
      </c>
      <c r="F201" s="50"/>
      <c r="G201" s="50">
        <f>SmtRes!CX118</f>
        <v>10.7</v>
      </c>
      <c r="H201" s="52"/>
      <c r="I201" s="51"/>
      <c r="J201" s="52">
        <f>SmtRes!CZ118</f>
        <v>7.71</v>
      </c>
      <c r="K201" s="51"/>
      <c r="L201" s="52">
        <f>SmtRes!DF118</f>
        <v>82.5</v>
      </c>
    </row>
    <row r="202" spans="1:83" ht="28.5" x14ac:dyDescent="0.2">
      <c r="A202" s="48"/>
      <c r="B202" s="48" t="str">
        <f>EtalonRes!I107</f>
        <v>04.3.02.09</v>
      </c>
      <c r="C202" s="56" t="str">
        <f>EtalonRes!K107</f>
        <v>Смеси сухие гидроизоляционные проникающие</v>
      </c>
      <c r="D202" s="57" t="str">
        <f>EtalonRes!O107</f>
        <v>кг</v>
      </c>
      <c r="E202" s="58">
        <f>EtalonRes!X107</f>
        <v>23.32</v>
      </c>
      <c r="F202" s="58"/>
      <c r="G202" s="58">
        <f>ROUND(EtalonRes!AG107*Source!I62, 7)</f>
        <v>233.2</v>
      </c>
      <c r="H202" s="59"/>
      <c r="I202" s="60"/>
      <c r="J202" s="59"/>
      <c r="K202" s="60"/>
      <c r="L202" s="59"/>
    </row>
    <row r="203" spans="1:83" ht="15" x14ac:dyDescent="0.2">
      <c r="A203" s="48"/>
      <c r="B203" s="48"/>
      <c r="C203" s="63" t="s">
        <v>567</v>
      </c>
      <c r="D203" s="49"/>
      <c r="E203" s="50"/>
      <c r="F203" s="50"/>
      <c r="G203" s="50"/>
      <c r="H203" s="52"/>
      <c r="I203" s="51"/>
      <c r="J203" s="52"/>
      <c r="K203" s="51"/>
      <c r="L203" s="52">
        <f>L192+L194+L195+L199</f>
        <v>7621.4800000000005</v>
      </c>
    </row>
    <row r="204" spans="1:83" ht="99.75" x14ac:dyDescent="0.2">
      <c r="A204" s="46" t="s">
        <v>606</v>
      </c>
      <c r="B204" s="48" t="str">
        <f>Source!F64</f>
        <v>04.3.02.09-0932</v>
      </c>
      <c r="C204" s="48" t="str">
        <f>Source!G64</f>
        <v>Смеси сухие гидроизоляционные тампонажные на цементной основе с содержанием кварцевого песка для устранения активных протечек бетонных и железобетонных конструкций, срок схватывания 3 мин, класс В10 (М150), F200, W6-W14, расход 1900 кг/м3</v>
      </c>
      <c r="D204" s="49" t="str">
        <f>Source!H64</f>
        <v>кг</v>
      </c>
      <c r="E204" s="50">
        <f>SmtRes!AT119</f>
        <v>23.32</v>
      </c>
      <c r="F204" s="50"/>
      <c r="G204" s="50">
        <f>Source!I64</f>
        <v>233.2</v>
      </c>
      <c r="H204" s="52">
        <f>Source!AL64+Source!AO64+Source!AM64+Source!AN64</f>
        <v>136.35</v>
      </c>
      <c r="I204" s="51">
        <f>IF(Source!BC64&lt;&gt; 0, Source!BC64, 1)</f>
        <v>2.0099999999999998</v>
      </c>
      <c r="J204" s="52">
        <f>ROUND(H204*I204, 2)</f>
        <v>274.06</v>
      </c>
      <c r="K204" s="51"/>
      <c r="L204" s="52">
        <f>Source!P64</f>
        <v>63910.79</v>
      </c>
      <c r="AD204">
        <f>ROUND((Source!AT64/100)*((ROUND(ROUND(Source!AO64,2)*Source!I64, 2)+ROUND(ROUND(Source!AN64,2)*Source!I64, 2))), 2)</f>
        <v>0</v>
      </c>
      <c r="AE204">
        <f>ROUND((Source!AU64/100)*((ROUND(ROUND(Source!AO64,2)*Source!I64, 2)+ROUND(ROUND(Source!AN64,2)*Source!I64, 2))), 2)</f>
        <v>0</v>
      </c>
      <c r="AN204">
        <f>L204</f>
        <v>63910.79</v>
      </c>
      <c r="AW204">
        <f>L204</f>
        <v>63910.79</v>
      </c>
      <c r="AZ204">
        <f>Source!X64</f>
        <v>0</v>
      </c>
      <c r="BA204">
        <f>Source!Y64</f>
        <v>0</v>
      </c>
      <c r="CD204">
        <v>1</v>
      </c>
    </row>
    <row r="205" spans="1:83" ht="14.25" x14ac:dyDescent="0.2">
      <c r="A205" s="48"/>
      <c r="B205" s="48"/>
      <c r="C205" s="48" t="s">
        <v>568</v>
      </c>
      <c r="D205" s="49"/>
      <c r="E205" s="50"/>
      <c r="F205" s="50"/>
      <c r="G205" s="50"/>
      <c r="H205" s="52"/>
      <c r="I205" s="51"/>
      <c r="J205" s="52"/>
      <c r="K205" s="51"/>
      <c r="L205" s="52">
        <f>SUM(AR191:AR208)+SUM(AS191:AS208)+SUM(AT191:AT208)+SUM(AU191:AU208)+SUM(AV191:AV208)</f>
        <v>7401.22</v>
      </c>
    </row>
    <row r="206" spans="1:83" ht="14.25" x14ac:dyDescent="0.2">
      <c r="A206" s="48"/>
      <c r="B206" s="48" t="s">
        <v>122</v>
      </c>
      <c r="C206" s="48" t="s">
        <v>607</v>
      </c>
      <c r="D206" s="49" t="s">
        <v>570</v>
      </c>
      <c r="E206" s="50">
        <f>Source!BZ62</f>
        <v>92</v>
      </c>
      <c r="F206" s="50"/>
      <c r="G206" s="50">
        <f>Source!AT62</f>
        <v>92</v>
      </c>
      <c r="H206" s="52"/>
      <c r="I206" s="51"/>
      <c r="J206" s="52"/>
      <c r="K206" s="51"/>
      <c r="L206" s="52">
        <f>SUM(AZ191:AZ208)</f>
        <v>6809.12</v>
      </c>
    </row>
    <row r="207" spans="1:83" ht="14.25" x14ac:dyDescent="0.2">
      <c r="A207" s="56"/>
      <c r="B207" s="56" t="s">
        <v>123</v>
      </c>
      <c r="C207" s="56" t="s">
        <v>608</v>
      </c>
      <c r="D207" s="57" t="s">
        <v>570</v>
      </c>
      <c r="E207" s="58">
        <f>Source!CA62</f>
        <v>52</v>
      </c>
      <c r="F207" s="58"/>
      <c r="G207" s="58">
        <f>Source!AU62</f>
        <v>52</v>
      </c>
      <c r="H207" s="59"/>
      <c r="I207" s="60"/>
      <c r="J207" s="59"/>
      <c r="K207" s="60"/>
      <c r="L207" s="59">
        <f>SUM(BA191:BA208)</f>
        <v>3848.63</v>
      </c>
    </row>
    <row r="208" spans="1:83" ht="15" x14ac:dyDescent="0.2">
      <c r="C208" s="99" t="s">
        <v>572</v>
      </c>
      <c r="D208" s="99"/>
      <c r="E208" s="99"/>
      <c r="F208" s="99"/>
      <c r="G208" s="99"/>
      <c r="H208" s="99"/>
      <c r="I208" s="100">
        <f>IF(E191&lt;&gt;0,K208/E191, 0)</f>
        <v>8219.0020000000004</v>
      </c>
      <c r="J208" s="100"/>
      <c r="K208" s="100">
        <f>L192+L194+L199+L206+L207+L195+SUM(L204:L204)</f>
        <v>82190.02</v>
      </c>
      <c r="L208" s="100"/>
      <c r="AD208">
        <f>ROUND((Source!AT62/100)*((ROUND(SUMIF(SmtRes!AQ113:'SmtRes'!AQ119,"=1",SmtRes!AD113:'SmtRes'!AD119)*Source!I62, 2)+ROUND(SUMIF(SmtRes!AQ113:'SmtRes'!AQ119,"=1",SmtRes!AC113:'SmtRes'!AC119)*Source!I62, 2))), 2)</f>
        <v>7076.46</v>
      </c>
      <c r="AE208">
        <f>ROUND((Source!AU62/100)*((ROUND(SUMIF(SmtRes!AQ113:'SmtRes'!AQ119,"=1",SmtRes!AD113:'SmtRes'!AD119)*Source!I62, 2)+ROUND(SUMIF(SmtRes!AQ113:'SmtRes'!AQ119,"=1",SmtRes!AC113:'SmtRes'!AC119)*Source!I62, 2))), 2)</f>
        <v>3999.74</v>
      </c>
      <c r="AN208" s="61">
        <f>L192+L194+L199+L206+L207+L195</f>
        <v>18279.23</v>
      </c>
      <c r="AO208" s="61">
        <f>L194</f>
        <v>136.45999999999998</v>
      </c>
      <c r="AQ208" t="s">
        <v>573</v>
      </c>
      <c r="AR208" s="61">
        <f>L192</f>
        <v>7320.22</v>
      </c>
      <c r="AT208" s="61">
        <f>L195</f>
        <v>81</v>
      </c>
      <c r="AV208" t="s">
        <v>573</v>
      </c>
      <c r="AW208" s="61">
        <f>L199</f>
        <v>83.8</v>
      </c>
      <c r="AZ208">
        <f>Source!X62</f>
        <v>6809.12</v>
      </c>
      <c r="BA208">
        <f>Source!Y62</f>
        <v>3848.63</v>
      </c>
      <c r="CD208">
        <v>1</v>
      </c>
    </row>
    <row r="209" spans="1:83" ht="28.5" x14ac:dyDescent="0.2">
      <c r="A209" s="46" t="s">
        <v>129</v>
      </c>
      <c r="B209" s="48" t="s">
        <v>609</v>
      </c>
      <c r="C209" s="48" t="str">
        <f>Source!G66</f>
        <v>Ремонт кирпичной кладки парапетов отдельными местами</v>
      </c>
      <c r="D209" s="49" t="str">
        <f>Source!H66</f>
        <v>м3</v>
      </c>
      <c r="E209" s="50">
        <f>Source!K66</f>
        <v>1.5</v>
      </c>
      <c r="F209" s="50"/>
      <c r="G209" s="50">
        <f>Source!I66</f>
        <v>1.5</v>
      </c>
      <c r="H209" s="52"/>
      <c r="I209" s="51"/>
      <c r="J209" s="52"/>
      <c r="K209" s="51"/>
      <c r="L209" s="52"/>
    </row>
    <row r="210" spans="1:83" ht="15" x14ac:dyDescent="0.2">
      <c r="A210" s="47"/>
      <c r="B210" s="50">
        <v>1</v>
      </c>
      <c r="C210" s="47" t="s">
        <v>564</v>
      </c>
      <c r="D210" s="49" t="s">
        <v>369</v>
      </c>
      <c r="E210" s="54"/>
      <c r="F210" s="50"/>
      <c r="G210" s="50">
        <f>Source!U66</f>
        <v>53.085000000000001</v>
      </c>
      <c r="H210" s="50"/>
      <c r="I210" s="50"/>
      <c r="J210" s="50"/>
      <c r="K210" s="50"/>
      <c r="L210" s="55">
        <f>SUM(L211:L211)-SUMIF(CE211:CE211, 1, L211:L211)</f>
        <v>17969.27</v>
      </c>
    </row>
    <row r="211" spans="1:83" ht="14.25" x14ac:dyDescent="0.2">
      <c r="A211" s="48"/>
      <c r="B211" s="48" t="s">
        <v>467</v>
      </c>
      <c r="C211" s="48" t="s">
        <v>468</v>
      </c>
      <c r="D211" s="49" t="s">
        <v>369</v>
      </c>
      <c r="E211" s="50">
        <v>35.39</v>
      </c>
      <c r="F211" s="50"/>
      <c r="G211" s="50">
        <f>SmtRes!CX127</f>
        <v>53.085000000000001</v>
      </c>
      <c r="H211" s="52"/>
      <c r="I211" s="51"/>
      <c r="J211" s="52">
        <f>SmtRes!CZ127</f>
        <v>338.5</v>
      </c>
      <c r="K211" s="51"/>
      <c r="L211" s="52">
        <f>SmtRes!DI127</f>
        <v>17969.27</v>
      </c>
    </row>
    <row r="212" spans="1:83" ht="15" x14ac:dyDescent="0.2">
      <c r="A212" s="47"/>
      <c r="B212" s="50">
        <v>2</v>
      </c>
      <c r="C212" s="47" t="s">
        <v>565</v>
      </c>
      <c r="D212" s="49"/>
      <c r="E212" s="54"/>
      <c r="F212" s="50"/>
      <c r="G212" s="50"/>
      <c r="H212" s="50"/>
      <c r="I212" s="50"/>
      <c r="J212" s="50"/>
      <c r="K212" s="50"/>
      <c r="L212" s="55">
        <f>SUM(L213:L217)-SUMIF(CE213:CE217, 1, L213:L217)</f>
        <v>536.97</v>
      </c>
    </row>
    <row r="213" spans="1:83" ht="15" x14ac:dyDescent="0.2">
      <c r="A213" s="47"/>
      <c r="B213" s="50"/>
      <c r="C213" s="47" t="s">
        <v>566</v>
      </c>
      <c r="D213" s="49" t="s">
        <v>369</v>
      </c>
      <c r="E213" s="54"/>
      <c r="F213" s="50"/>
      <c r="G213" s="50">
        <f>Source!V66</f>
        <v>0.64500000000000002</v>
      </c>
      <c r="H213" s="50"/>
      <c r="I213" s="50"/>
      <c r="J213" s="50"/>
      <c r="K213" s="50"/>
      <c r="L213" s="55">
        <f>SUMIF(CE214:CE217, 1, L214:L217)</f>
        <v>287.27999999999997</v>
      </c>
      <c r="CE213">
        <v>1</v>
      </c>
    </row>
    <row r="214" spans="1:83" ht="28.5" x14ac:dyDescent="0.2">
      <c r="A214" s="48"/>
      <c r="B214" s="48" t="s">
        <v>382</v>
      </c>
      <c r="C214" s="48" t="s">
        <v>384</v>
      </c>
      <c r="D214" s="49" t="s">
        <v>373</v>
      </c>
      <c r="E214" s="50">
        <v>0.2</v>
      </c>
      <c r="F214" s="50"/>
      <c r="G214" s="50">
        <f>SmtRes!CX129</f>
        <v>0.3</v>
      </c>
      <c r="H214" s="52"/>
      <c r="I214" s="51"/>
      <c r="J214" s="52">
        <f>SmtRes!CZ129</f>
        <v>1719.93</v>
      </c>
      <c r="K214" s="51"/>
      <c r="L214" s="52">
        <f>SmtRes!DG129</f>
        <v>515.98</v>
      </c>
    </row>
    <row r="215" spans="1:83" ht="14.25" x14ac:dyDescent="0.2">
      <c r="A215" s="48"/>
      <c r="B215" s="48" t="s">
        <v>381</v>
      </c>
      <c r="C215" s="48" t="s">
        <v>576</v>
      </c>
      <c r="D215" s="49" t="s">
        <v>369</v>
      </c>
      <c r="E215" s="50">
        <f>SmtRes!DO129*SmtRes!AT129</f>
        <v>0.2</v>
      </c>
      <c r="F215" s="50"/>
      <c r="G215" s="50">
        <f>ROUND(E215*G209, 7)</f>
        <v>0.3</v>
      </c>
      <c r="H215" s="52"/>
      <c r="I215" s="51"/>
      <c r="J215" s="52">
        <f>ROUND(SmtRes!AG129/SmtRes!DO129, 2)</f>
        <v>544.01</v>
      </c>
      <c r="K215" s="51"/>
      <c r="L215" s="52">
        <f>SmtRes!DH129</f>
        <v>163.19999999999999</v>
      </c>
      <c r="CE215">
        <v>1</v>
      </c>
    </row>
    <row r="216" spans="1:83" ht="42.75" x14ac:dyDescent="0.2">
      <c r="A216" s="48"/>
      <c r="B216" s="48" t="s">
        <v>435</v>
      </c>
      <c r="C216" s="48" t="s">
        <v>437</v>
      </c>
      <c r="D216" s="49" t="s">
        <v>373</v>
      </c>
      <c r="E216" s="50">
        <v>0.23</v>
      </c>
      <c r="F216" s="50"/>
      <c r="G216" s="50">
        <f>SmtRes!CX130</f>
        <v>0.34499999999999997</v>
      </c>
      <c r="H216" s="52">
        <f>SmtRes!CZ130</f>
        <v>37.32</v>
      </c>
      <c r="I216" s="51">
        <f>SmtRes!AJ130</f>
        <v>1.63</v>
      </c>
      <c r="J216" s="52">
        <f>ROUND(H216*I216, 2)</f>
        <v>60.83</v>
      </c>
      <c r="K216" s="51"/>
      <c r="L216" s="52">
        <f>SmtRes!DG130</f>
        <v>20.99</v>
      </c>
    </row>
    <row r="217" spans="1:83" ht="14.25" x14ac:dyDescent="0.2">
      <c r="A217" s="48"/>
      <c r="B217" s="48" t="s">
        <v>438</v>
      </c>
      <c r="C217" s="48" t="s">
        <v>600</v>
      </c>
      <c r="D217" s="49" t="s">
        <v>369</v>
      </c>
      <c r="E217" s="50">
        <f>SmtRes!DO130*SmtRes!AT130</f>
        <v>0.23</v>
      </c>
      <c r="F217" s="50"/>
      <c r="G217" s="50">
        <f>ROUND(E217*G209, 7)</f>
        <v>0.34499999999999997</v>
      </c>
      <c r="H217" s="52"/>
      <c r="I217" s="51"/>
      <c r="J217" s="52">
        <f>ROUND(SmtRes!AG130/SmtRes!DO130, 2)</f>
        <v>359.65</v>
      </c>
      <c r="K217" s="51"/>
      <c r="L217" s="52">
        <f>SmtRes!DH130</f>
        <v>124.08</v>
      </c>
      <c r="CE217">
        <v>1</v>
      </c>
    </row>
    <row r="218" spans="1:83" ht="15" x14ac:dyDescent="0.2">
      <c r="A218" s="47"/>
      <c r="B218" s="50">
        <v>4</v>
      </c>
      <c r="C218" s="47" t="s">
        <v>578</v>
      </c>
      <c r="D218" s="49"/>
      <c r="E218" s="54"/>
      <c r="F218" s="50"/>
      <c r="G218" s="50"/>
      <c r="H218" s="50"/>
      <c r="I218" s="50"/>
      <c r="J218" s="50"/>
      <c r="K218" s="50"/>
      <c r="L218" s="55">
        <f>SUM(L219:L220)-SUMIF(CE219:CE220, 1, L219:L220)</f>
        <v>2316.23</v>
      </c>
    </row>
    <row r="219" spans="1:83" ht="14.25" x14ac:dyDescent="0.2">
      <c r="A219" s="48"/>
      <c r="B219" s="48" t="s">
        <v>464</v>
      </c>
      <c r="C219" s="48" t="s">
        <v>466</v>
      </c>
      <c r="D219" s="49" t="s">
        <v>85</v>
      </c>
      <c r="E219" s="50">
        <v>4.3999999999999997E-2</v>
      </c>
      <c r="F219" s="50"/>
      <c r="G219" s="50">
        <f>SmtRes!CX131</f>
        <v>6.6000000000000003E-2</v>
      </c>
      <c r="H219" s="52">
        <f>SmtRes!CZ131</f>
        <v>35.71</v>
      </c>
      <c r="I219" s="51">
        <f>SmtRes!AI131</f>
        <v>0.83</v>
      </c>
      <c r="J219" s="52">
        <f>ROUND(H219*I219, 2)</f>
        <v>29.64</v>
      </c>
      <c r="K219" s="51"/>
      <c r="L219" s="52">
        <f>SmtRes!DF131</f>
        <v>1.96</v>
      </c>
    </row>
    <row r="220" spans="1:83" ht="28.5" x14ac:dyDescent="0.2">
      <c r="A220" s="48"/>
      <c r="B220" s="48" t="s">
        <v>469</v>
      </c>
      <c r="C220" s="48" t="s">
        <v>471</v>
      </c>
      <c r="D220" s="49" t="s">
        <v>85</v>
      </c>
      <c r="E220" s="50">
        <v>0.253</v>
      </c>
      <c r="F220" s="50"/>
      <c r="G220" s="50">
        <f>SmtRes!CX132</f>
        <v>0.3795</v>
      </c>
      <c r="H220" s="52">
        <f>SmtRes!CZ132</f>
        <v>3859.62</v>
      </c>
      <c r="I220" s="51">
        <f>SmtRes!AI132</f>
        <v>1.58</v>
      </c>
      <c r="J220" s="52">
        <f>ROUND(H220*I220, 2)</f>
        <v>6098.2</v>
      </c>
      <c r="K220" s="51"/>
      <c r="L220" s="52">
        <f>SmtRes!DF132</f>
        <v>2314.27</v>
      </c>
    </row>
    <row r="221" spans="1:83" ht="14.25" x14ac:dyDescent="0.2">
      <c r="A221" s="48"/>
      <c r="B221" s="48" t="str">
        <f>EtalonRes!I121</f>
        <v>06.1.01.05</v>
      </c>
      <c r="C221" s="56" t="str">
        <f>EtalonRes!K121</f>
        <v>Кирпич</v>
      </c>
      <c r="D221" s="57" t="str">
        <f>EtalonRes!O121</f>
        <v>1000 ШТ</v>
      </c>
      <c r="E221" s="58">
        <f>EtalonRes!X121</f>
        <v>0.40200000000000002</v>
      </c>
      <c r="F221" s="58"/>
      <c r="G221" s="58">
        <f>ROUND(EtalonRes!AG121*Source!I66, 7)</f>
        <v>0.60299999999999998</v>
      </c>
      <c r="H221" s="59"/>
      <c r="I221" s="60"/>
      <c r="J221" s="59"/>
      <c r="K221" s="60"/>
      <c r="L221" s="59"/>
    </row>
    <row r="222" spans="1:83" ht="15" x14ac:dyDescent="0.2">
      <c r="A222" s="48"/>
      <c r="B222" s="48"/>
      <c r="C222" s="63" t="s">
        <v>567</v>
      </c>
      <c r="D222" s="49"/>
      <c r="E222" s="50"/>
      <c r="F222" s="50"/>
      <c r="G222" s="50"/>
      <c r="H222" s="52"/>
      <c r="I222" s="51"/>
      <c r="J222" s="52"/>
      <c r="K222" s="51"/>
      <c r="L222" s="52">
        <f>L210+L212+L213+L218</f>
        <v>21109.75</v>
      </c>
    </row>
    <row r="223" spans="1:83" ht="42.75" x14ac:dyDescent="0.2">
      <c r="A223" s="46" t="s">
        <v>610</v>
      </c>
      <c r="B223" s="48" t="str">
        <f>Source!F68</f>
        <v>06.1.01.05-0019</v>
      </c>
      <c r="C223" s="48" t="str">
        <f>Source!G68</f>
        <v>Кирпич керамический лицевой полнотелый одинарный, размеры 250х120х65 мм, марка М200</v>
      </c>
      <c r="D223" s="49" t="str">
        <f>Source!H68</f>
        <v>1000 ШТ</v>
      </c>
      <c r="E223" s="50">
        <f>SmtRes!AT133</f>
        <v>0.40200000000000002</v>
      </c>
      <c r="F223" s="50"/>
      <c r="G223" s="50">
        <f>Source!I68</f>
        <v>0.60299999999999998</v>
      </c>
      <c r="H223" s="52">
        <f>Source!AL68+Source!AO68+Source!AM68+Source!AN68</f>
        <v>20580.740000000002</v>
      </c>
      <c r="I223" s="51">
        <f>IF(Source!BC68&lt;&gt; 0, Source!BC68, 1)</f>
        <v>1.35</v>
      </c>
      <c r="J223" s="52">
        <f>ROUND(H223*I223, 2)</f>
        <v>27784</v>
      </c>
      <c r="K223" s="51"/>
      <c r="L223" s="52">
        <f>Source!P68</f>
        <v>16753.75</v>
      </c>
      <c r="AD223">
        <f>ROUND((Source!AT68/100)*((ROUND(ROUND(Source!AO68,2)*Source!I68, 2)+ROUND(ROUND(Source!AN68,2)*Source!I68, 2))), 2)</f>
        <v>0</v>
      </c>
      <c r="AE223">
        <f>ROUND((Source!AU68/100)*((ROUND(ROUND(Source!AO68,2)*Source!I68, 2)+ROUND(ROUND(Source!AN68,2)*Source!I68, 2))), 2)</f>
        <v>0</v>
      </c>
      <c r="AN223">
        <f>L223</f>
        <v>16753.75</v>
      </c>
      <c r="AW223">
        <f>L223</f>
        <v>16753.75</v>
      </c>
      <c r="AZ223">
        <f>Source!X68</f>
        <v>0</v>
      </c>
      <c r="BA223">
        <f>Source!Y68</f>
        <v>0</v>
      </c>
      <c r="CD223">
        <v>1</v>
      </c>
    </row>
    <row r="224" spans="1:83" ht="14.25" x14ac:dyDescent="0.2">
      <c r="A224" s="46" t="s">
        <v>611</v>
      </c>
      <c r="B224" s="48" t="str">
        <f>Source!F70</f>
        <v>999-9900</v>
      </c>
      <c r="C224" s="48" t="str">
        <f>Source!G70</f>
        <v>Строительный мусор</v>
      </c>
      <c r="D224" s="49" t="str">
        <f>Source!H70</f>
        <v>т</v>
      </c>
      <c r="E224" s="50">
        <f>SmtRes!AT134</f>
        <v>0.23</v>
      </c>
      <c r="F224" s="50"/>
      <c r="G224" s="50">
        <f>Source!I70</f>
        <v>0.34499999999999997</v>
      </c>
      <c r="H224" s="52">
        <f>Source!AL70+Source!AO70+Source!AM70+Source!AN70</f>
        <v>0</v>
      </c>
      <c r="I224" s="51"/>
      <c r="J224" s="52"/>
      <c r="K224" s="51"/>
      <c r="L224" s="52">
        <f>Source!P70</f>
        <v>0</v>
      </c>
      <c r="AD224">
        <f>ROUND((Source!AT70/100)*((ROUND(ROUND(Source!AO70,2)*Source!I70, 2)+ROUND(ROUND(Source!AN70,2)*Source!I70, 2))), 2)</f>
        <v>0</v>
      </c>
      <c r="AE224">
        <f>ROUND((Source!AU70/100)*((ROUND(ROUND(Source!AO70,2)*Source!I70, 2)+ROUND(ROUND(Source!AN70,2)*Source!I70, 2))), 2)</f>
        <v>0</v>
      </c>
      <c r="AN224">
        <f>L224</f>
        <v>0</v>
      </c>
      <c r="AW224">
        <f>L224</f>
        <v>0</v>
      </c>
      <c r="AZ224">
        <f>Source!X70</f>
        <v>0</v>
      </c>
      <c r="BA224">
        <f>Source!Y70</f>
        <v>0</v>
      </c>
      <c r="CD224">
        <v>1</v>
      </c>
    </row>
    <row r="225" spans="1:83" ht="14.25" x14ac:dyDescent="0.2">
      <c r="A225" s="48"/>
      <c r="B225" s="48"/>
      <c r="C225" s="48" t="s">
        <v>568</v>
      </c>
      <c r="D225" s="49"/>
      <c r="E225" s="50"/>
      <c r="F225" s="50"/>
      <c r="G225" s="50"/>
      <c r="H225" s="52"/>
      <c r="I225" s="51"/>
      <c r="J225" s="52"/>
      <c r="K225" s="51"/>
      <c r="L225" s="52">
        <f>SUM(AR209:AR228)+SUM(AS209:AS228)+SUM(AT209:AT228)+SUM(AU209:AU228)+SUM(AV209:AV228)</f>
        <v>18256.55</v>
      </c>
    </row>
    <row r="226" spans="1:83" ht="14.25" x14ac:dyDescent="0.2">
      <c r="A226" s="48"/>
      <c r="B226" s="48" t="s">
        <v>122</v>
      </c>
      <c r="C226" s="48" t="s">
        <v>607</v>
      </c>
      <c r="D226" s="49" t="s">
        <v>570</v>
      </c>
      <c r="E226" s="50">
        <f>Source!BZ66</f>
        <v>92</v>
      </c>
      <c r="F226" s="50"/>
      <c r="G226" s="50">
        <f>Source!AT66</f>
        <v>92</v>
      </c>
      <c r="H226" s="52"/>
      <c r="I226" s="51"/>
      <c r="J226" s="52"/>
      <c r="K226" s="51"/>
      <c r="L226" s="52">
        <f>SUM(AZ209:AZ228)</f>
        <v>16796.03</v>
      </c>
    </row>
    <row r="227" spans="1:83" ht="14.25" x14ac:dyDescent="0.2">
      <c r="A227" s="56"/>
      <c r="B227" s="56" t="s">
        <v>123</v>
      </c>
      <c r="C227" s="56" t="s">
        <v>608</v>
      </c>
      <c r="D227" s="57" t="s">
        <v>570</v>
      </c>
      <c r="E227" s="58">
        <f>Source!CA66</f>
        <v>52</v>
      </c>
      <c r="F227" s="58"/>
      <c r="G227" s="58">
        <f>Source!AU66</f>
        <v>52</v>
      </c>
      <c r="H227" s="59"/>
      <c r="I227" s="60"/>
      <c r="J227" s="59"/>
      <c r="K227" s="60"/>
      <c r="L227" s="59">
        <f>SUM(BA209:BA228)</f>
        <v>9493.41</v>
      </c>
    </row>
    <row r="228" spans="1:83" ht="15" x14ac:dyDescent="0.2">
      <c r="C228" s="99" t="s">
        <v>572</v>
      </c>
      <c r="D228" s="99"/>
      <c r="E228" s="99"/>
      <c r="F228" s="99"/>
      <c r="G228" s="99"/>
      <c r="H228" s="99"/>
      <c r="I228" s="100">
        <f>IF(E209&lt;&gt;0,K228/E209, 0)</f>
        <v>42768.626666666671</v>
      </c>
      <c r="J228" s="100"/>
      <c r="K228" s="100">
        <f>L210+L212+L218+L226+L227+L213+SUM(L223:L224)</f>
        <v>64152.94</v>
      </c>
      <c r="L228" s="100"/>
      <c r="AD228">
        <f>ROUND((Source!AT66/100)*((ROUND(SUMIF(SmtRes!AQ127:'SmtRes'!AQ134,"=1",SmtRes!AD127:'SmtRes'!AD134)*Source!I66, 2)+ROUND(SUMIF(SmtRes!AQ127:'SmtRes'!AQ134,"=1",SmtRes!AC127:'SmtRes'!AC134)*Source!I66, 2))), 2)</f>
        <v>1714.18</v>
      </c>
      <c r="AE228">
        <f>ROUND((Source!AU66/100)*((ROUND(SUMIF(SmtRes!AQ127:'SmtRes'!AQ134,"=1",SmtRes!AD127:'SmtRes'!AD134)*Source!I66, 2)+ROUND(SUMIF(SmtRes!AQ127:'SmtRes'!AQ134,"=1",SmtRes!AC127:'SmtRes'!AC134)*Source!I66, 2))), 2)</f>
        <v>968.88</v>
      </c>
      <c r="AN228" s="61">
        <f>L210+L212+L218+L226+L227+L213</f>
        <v>47399.19</v>
      </c>
      <c r="AO228" s="61">
        <f>L212</f>
        <v>536.97</v>
      </c>
      <c r="AQ228" t="s">
        <v>573</v>
      </c>
      <c r="AR228" s="61">
        <f>L210</f>
        <v>17969.27</v>
      </c>
      <c r="AT228" s="61">
        <f>L213</f>
        <v>287.27999999999997</v>
      </c>
      <c r="AV228" t="s">
        <v>573</v>
      </c>
      <c r="AW228" s="61">
        <f>L218</f>
        <v>2316.23</v>
      </c>
      <c r="AZ228">
        <f>Source!X66</f>
        <v>16796.03</v>
      </c>
      <c r="BA228">
        <f>Source!Y66</f>
        <v>9493.41</v>
      </c>
      <c r="CD228">
        <v>1</v>
      </c>
    </row>
    <row r="229" spans="1:83" ht="42.75" x14ac:dyDescent="0.2">
      <c r="A229" s="46" t="s">
        <v>139</v>
      </c>
      <c r="B229" s="48" t="s">
        <v>612</v>
      </c>
      <c r="C229" s="48" t="str">
        <f>Source!G72</f>
        <v>Смена мелких покрытий из листовой стали в кровлях металлических: настенных желобов</v>
      </c>
      <c r="D229" s="49" t="str">
        <f>Source!H72</f>
        <v>100 м</v>
      </c>
      <c r="E229" s="50">
        <f>Source!K72</f>
        <v>1.2</v>
      </c>
      <c r="F229" s="50"/>
      <c r="G229" s="50">
        <f>Source!I72</f>
        <v>1.2</v>
      </c>
      <c r="H229" s="52"/>
      <c r="I229" s="51"/>
      <c r="J229" s="52"/>
      <c r="K229" s="51"/>
      <c r="L229" s="52"/>
    </row>
    <row r="230" spans="1:83" x14ac:dyDescent="0.2">
      <c r="C230" s="53" t="str">
        <f>"Объем: "&amp;Source!I72&amp;"=120/"&amp;"100"</f>
        <v>Объем: 1,2=120/100</v>
      </c>
    </row>
    <row r="231" spans="1:83" ht="15" x14ac:dyDescent="0.2">
      <c r="A231" s="47"/>
      <c r="B231" s="50">
        <v>1</v>
      </c>
      <c r="C231" s="47" t="s">
        <v>564</v>
      </c>
      <c r="D231" s="49" t="s">
        <v>369</v>
      </c>
      <c r="E231" s="54"/>
      <c r="F231" s="50"/>
      <c r="G231" s="50">
        <f>Source!U72</f>
        <v>69.12</v>
      </c>
      <c r="H231" s="50"/>
      <c r="I231" s="50"/>
      <c r="J231" s="50"/>
      <c r="K231" s="50"/>
      <c r="L231" s="55">
        <f>SUM(L232:L232)-SUMIF(CE232:CE232, 1, L232:L232)</f>
        <v>24859.01</v>
      </c>
    </row>
    <row r="232" spans="1:83" ht="14.25" x14ac:dyDescent="0.2">
      <c r="A232" s="48"/>
      <c r="B232" s="48" t="s">
        <v>433</v>
      </c>
      <c r="C232" s="48" t="s">
        <v>434</v>
      </c>
      <c r="D232" s="49" t="s">
        <v>369</v>
      </c>
      <c r="E232" s="50">
        <v>57.6</v>
      </c>
      <c r="F232" s="50"/>
      <c r="G232" s="50">
        <f>SmtRes!CX143</f>
        <v>69.12</v>
      </c>
      <c r="H232" s="52"/>
      <c r="I232" s="51"/>
      <c r="J232" s="52">
        <f>SmtRes!CZ143</f>
        <v>359.65</v>
      </c>
      <c r="K232" s="51"/>
      <c r="L232" s="52">
        <f>SmtRes!DI143</f>
        <v>24859.01</v>
      </c>
    </row>
    <row r="233" spans="1:83" ht="15" x14ac:dyDescent="0.2">
      <c r="A233" s="47"/>
      <c r="B233" s="50">
        <v>2</v>
      </c>
      <c r="C233" s="47" t="s">
        <v>565</v>
      </c>
      <c r="D233" s="49"/>
      <c r="E233" s="54"/>
      <c r="F233" s="50"/>
      <c r="G233" s="50"/>
      <c r="H233" s="50"/>
      <c r="I233" s="50"/>
      <c r="J233" s="50"/>
      <c r="K233" s="50"/>
      <c r="L233" s="55">
        <f>SUM(L234:L238)-SUMIF(CE234:CE238, 1, L234:L238)</f>
        <v>50.34</v>
      </c>
    </row>
    <row r="234" spans="1:83" ht="15" x14ac:dyDescent="0.2">
      <c r="A234" s="47"/>
      <c r="B234" s="50"/>
      <c r="C234" s="47" t="s">
        <v>566</v>
      </c>
      <c r="D234" s="49" t="s">
        <v>369</v>
      </c>
      <c r="E234" s="54"/>
      <c r="F234" s="50"/>
      <c r="G234" s="50">
        <f>Source!V72</f>
        <v>0.216</v>
      </c>
      <c r="H234" s="50"/>
      <c r="I234" s="50"/>
      <c r="J234" s="50"/>
      <c r="K234" s="50"/>
      <c r="L234" s="55">
        <f>SUMIF(CE235:CE238, 1, L235:L238)</f>
        <v>80.41</v>
      </c>
      <c r="CE234">
        <v>1</v>
      </c>
    </row>
    <row r="235" spans="1:83" ht="42.75" x14ac:dyDescent="0.2">
      <c r="A235" s="48"/>
      <c r="B235" s="48" t="s">
        <v>435</v>
      </c>
      <c r="C235" s="48" t="s">
        <v>437</v>
      </c>
      <c r="D235" s="49" t="s">
        <v>373</v>
      </c>
      <c r="E235" s="50">
        <v>0.13</v>
      </c>
      <c r="F235" s="50"/>
      <c r="G235" s="50">
        <f>SmtRes!CX145</f>
        <v>0.156</v>
      </c>
      <c r="H235" s="52">
        <f>SmtRes!CZ145</f>
        <v>37.32</v>
      </c>
      <c r="I235" s="51">
        <f>SmtRes!AJ145</f>
        <v>1.63</v>
      </c>
      <c r="J235" s="52">
        <f>ROUND(H235*I235, 2)</f>
        <v>60.83</v>
      </c>
      <c r="K235" s="51"/>
      <c r="L235" s="52">
        <f>SmtRes!DG145</f>
        <v>9.49</v>
      </c>
    </row>
    <row r="236" spans="1:83" ht="14.25" x14ac:dyDescent="0.2">
      <c r="A236" s="48"/>
      <c r="B236" s="48" t="s">
        <v>438</v>
      </c>
      <c r="C236" s="48" t="s">
        <v>600</v>
      </c>
      <c r="D236" s="49" t="s">
        <v>369</v>
      </c>
      <c r="E236" s="50">
        <f>SmtRes!DO145*SmtRes!AT145</f>
        <v>0.13</v>
      </c>
      <c r="F236" s="50"/>
      <c r="G236" s="50">
        <f>ROUND(E236*G229, 7)</f>
        <v>0.156</v>
      </c>
      <c r="H236" s="52"/>
      <c r="I236" s="51"/>
      <c r="J236" s="52">
        <f>ROUND(SmtRes!AG145/SmtRes!DO145, 2)</f>
        <v>359.65</v>
      </c>
      <c r="K236" s="51"/>
      <c r="L236" s="52">
        <f>SmtRes!DH145</f>
        <v>56.11</v>
      </c>
      <c r="CE236">
        <v>1</v>
      </c>
    </row>
    <row r="237" spans="1:83" ht="28.5" x14ac:dyDescent="0.2">
      <c r="A237" s="48"/>
      <c r="B237" s="48" t="s">
        <v>385</v>
      </c>
      <c r="C237" s="48" t="s">
        <v>387</v>
      </c>
      <c r="D237" s="49" t="s">
        <v>373</v>
      </c>
      <c r="E237" s="50">
        <v>0.05</v>
      </c>
      <c r="F237" s="50"/>
      <c r="G237" s="50">
        <f>SmtRes!CX146</f>
        <v>0.06</v>
      </c>
      <c r="H237" s="52"/>
      <c r="I237" s="51"/>
      <c r="J237" s="52">
        <f>SmtRes!CZ146</f>
        <v>680.75</v>
      </c>
      <c r="K237" s="51"/>
      <c r="L237" s="52">
        <f>SmtRes!DG146</f>
        <v>40.85</v>
      </c>
    </row>
    <row r="238" spans="1:83" ht="14.25" x14ac:dyDescent="0.2">
      <c r="A238" s="48"/>
      <c r="B238" s="48" t="s">
        <v>388</v>
      </c>
      <c r="C238" s="48" t="s">
        <v>577</v>
      </c>
      <c r="D238" s="49" t="s">
        <v>369</v>
      </c>
      <c r="E238" s="50">
        <f>SmtRes!DO146*SmtRes!AT146</f>
        <v>0.05</v>
      </c>
      <c r="F238" s="50"/>
      <c r="G238" s="50">
        <f>ROUND(E238*G229, 7)</f>
        <v>0.06</v>
      </c>
      <c r="H238" s="52"/>
      <c r="I238" s="51"/>
      <c r="J238" s="52">
        <f>ROUND(SmtRes!AG146/SmtRes!DO146, 2)</f>
        <v>404.99</v>
      </c>
      <c r="K238" s="51"/>
      <c r="L238" s="52">
        <f>SmtRes!DH146</f>
        <v>24.3</v>
      </c>
      <c r="CE238">
        <v>1</v>
      </c>
    </row>
    <row r="239" spans="1:83" ht="15" hidden="1" x14ac:dyDescent="0.2">
      <c r="A239" s="47"/>
      <c r="B239" s="50">
        <v>4</v>
      </c>
      <c r="C239" s="47" t="s">
        <v>578</v>
      </c>
      <c r="D239" s="49"/>
      <c r="E239" s="54"/>
      <c r="F239" s="50"/>
      <c r="G239" s="50"/>
      <c r="H239" s="50"/>
      <c r="I239" s="50"/>
      <c r="J239" s="50"/>
      <c r="K239" s="50"/>
      <c r="L239" s="55">
        <f>SUM(L240:L242)-SUMIF(CE240:CE242, 1, L240:L242)</f>
        <v>0</v>
      </c>
    </row>
    <row r="240" spans="1:83" ht="14.25" x14ac:dyDescent="0.2">
      <c r="A240" s="48"/>
      <c r="B240" s="48" t="s">
        <v>404</v>
      </c>
      <c r="C240" s="48" t="s">
        <v>406</v>
      </c>
      <c r="D240" s="49" t="s">
        <v>90</v>
      </c>
      <c r="E240" s="50">
        <v>0</v>
      </c>
      <c r="F240" s="50"/>
      <c r="G240" s="50">
        <f>SmtRes!CX147</f>
        <v>0</v>
      </c>
      <c r="H240" s="52"/>
      <c r="I240" s="51"/>
      <c r="J240" s="52">
        <f>SmtRes!CZ147</f>
        <v>76729.919999999998</v>
      </c>
      <c r="K240" s="51"/>
      <c r="L240" s="52">
        <f>SmtRes!DF147</f>
        <v>0</v>
      </c>
    </row>
    <row r="241" spans="1:82" ht="28.5" x14ac:dyDescent="0.2">
      <c r="A241" s="48"/>
      <c r="B241" s="48" t="s">
        <v>415</v>
      </c>
      <c r="C241" s="48" t="s">
        <v>417</v>
      </c>
      <c r="D241" s="49" t="s">
        <v>90</v>
      </c>
      <c r="E241" s="50">
        <v>0</v>
      </c>
      <c r="F241" s="50"/>
      <c r="G241" s="50">
        <f>SmtRes!CX148</f>
        <v>0</v>
      </c>
      <c r="H241" s="52">
        <f>SmtRes!CZ148</f>
        <v>55898.18</v>
      </c>
      <c r="I241" s="51">
        <f>SmtRes!AI148</f>
        <v>1.36</v>
      </c>
      <c r="J241" s="52">
        <f>ROUND(H241*I241, 2)</f>
        <v>76021.52</v>
      </c>
      <c r="K241" s="51"/>
      <c r="L241" s="52">
        <f>SmtRes!DF148</f>
        <v>0</v>
      </c>
    </row>
    <row r="242" spans="1:82" ht="28.5" x14ac:dyDescent="0.2">
      <c r="A242" s="48"/>
      <c r="B242" s="48" t="s">
        <v>439</v>
      </c>
      <c r="C242" s="48" t="s">
        <v>441</v>
      </c>
      <c r="D242" s="49" t="s">
        <v>90</v>
      </c>
      <c r="E242" s="50">
        <v>0</v>
      </c>
      <c r="F242" s="50"/>
      <c r="G242" s="50">
        <f>SmtRes!CX149</f>
        <v>0</v>
      </c>
      <c r="H242" s="52">
        <f>SmtRes!CZ149</f>
        <v>149930.17000000001</v>
      </c>
      <c r="I242" s="51">
        <f>SmtRes!AI149</f>
        <v>0.98</v>
      </c>
      <c r="J242" s="52">
        <f>ROUND(H242*I242, 2)</f>
        <v>146931.57</v>
      </c>
      <c r="K242" s="51"/>
      <c r="L242" s="52">
        <f>SmtRes!DF149</f>
        <v>0</v>
      </c>
    </row>
    <row r="243" spans="1:82" ht="14.25" x14ac:dyDescent="0.2">
      <c r="A243" s="48"/>
      <c r="B243" s="48" t="str">
        <f>EtalonRes!I138</f>
        <v>08.3.05.05</v>
      </c>
      <c r="C243" s="56" t="str">
        <f>EtalonRes!K138</f>
        <v>Сталь листовая оцинкованная</v>
      </c>
      <c r="D243" s="57" t="str">
        <f>EtalonRes!O138</f>
        <v>т</v>
      </c>
      <c r="E243" s="58">
        <f>EtalonRes!X138</f>
        <v>0.29799999999999999</v>
      </c>
      <c r="F243" s="58"/>
      <c r="G243" s="58">
        <f>ROUND(EtalonRes!AG138*Source!I72, 7)</f>
        <v>0.35759999999999997</v>
      </c>
      <c r="H243" s="59"/>
      <c r="I243" s="60"/>
      <c r="J243" s="59"/>
      <c r="K243" s="60"/>
      <c r="L243" s="59"/>
    </row>
    <row r="244" spans="1:82" ht="15" x14ac:dyDescent="0.2">
      <c r="A244" s="48"/>
      <c r="B244" s="48"/>
      <c r="C244" s="63" t="s">
        <v>567</v>
      </c>
      <c r="D244" s="49"/>
      <c r="E244" s="50"/>
      <c r="F244" s="50"/>
      <c r="G244" s="50"/>
      <c r="H244" s="52"/>
      <c r="I244" s="51"/>
      <c r="J244" s="52"/>
      <c r="K244" s="51"/>
      <c r="L244" s="52">
        <f>L231+L233+L234+L239</f>
        <v>24989.759999999998</v>
      </c>
    </row>
    <row r="245" spans="1:82" ht="57" x14ac:dyDescent="0.2">
      <c r="A245" s="46" t="s">
        <v>613</v>
      </c>
      <c r="B245" s="48" t="str">
        <f>Source!F74</f>
        <v>12.1.01.05-0014</v>
      </c>
      <c r="C245" s="48" t="str">
        <f>Source!G74</f>
        <v>Кронштейн желоба металлический для водосточных систем, покрытие полиэстер, диаметр желоба 185 мм, длина кронштейна 350 мм</v>
      </c>
      <c r="D245" s="49" t="str">
        <f>Source!H74</f>
        <v>ШТ</v>
      </c>
      <c r="E245" s="50">
        <f>SmtRes!AT150</f>
        <v>200</v>
      </c>
      <c r="F245" s="50"/>
      <c r="G245" s="50">
        <f>Source!I74</f>
        <v>240</v>
      </c>
      <c r="H245" s="52">
        <f>Source!AL74+Source!AO74+Source!AM74+Source!AN74</f>
        <v>116.43</v>
      </c>
      <c r="I245" s="51">
        <f>IF(Source!BC74&lt;&gt; 0, Source!BC74, 1)</f>
        <v>1.06</v>
      </c>
      <c r="J245" s="52">
        <f>ROUND(H245*I245, 2)</f>
        <v>123.42</v>
      </c>
      <c r="K245" s="51"/>
      <c r="L245" s="52">
        <f>Source!P74</f>
        <v>29620.799999999999</v>
      </c>
      <c r="AD245">
        <f>ROUND((Source!AT74/100)*((ROUND(ROUND(Source!AO74,2)*Source!I74, 2)+ROUND(ROUND(Source!AN74,2)*Source!I74, 2))), 2)</f>
        <v>0</v>
      </c>
      <c r="AE245">
        <f>ROUND((Source!AU74/100)*((ROUND(ROUND(Source!AO74,2)*Source!I74, 2)+ROUND(ROUND(Source!AN74,2)*Source!I74, 2))), 2)</f>
        <v>0</v>
      </c>
      <c r="AN245">
        <f>L245</f>
        <v>29620.799999999999</v>
      </c>
      <c r="AW245">
        <f>L245</f>
        <v>29620.799999999999</v>
      </c>
      <c r="AZ245">
        <f>Source!X74</f>
        <v>0</v>
      </c>
      <c r="BA245">
        <f>Source!Y74</f>
        <v>0</v>
      </c>
      <c r="CD245">
        <v>1</v>
      </c>
    </row>
    <row r="246" spans="1:82" ht="42.75" x14ac:dyDescent="0.2">
      <c r="A246" s="46" t="s">
        <v>614</v>
      </c>
      <c r="B246" s="48" t="str">
        <f>Source!F76</f>
        <v>12.1.01.05-0036</v>
      </c>
      <c r="C246" s="48" t="str">
        <f>Source!G76</f>
        <v>Желоб металлический для водосточных систем, покрытие полиэстер, диаметр желоба 185 мм, длина 3000 мм</v>
      </c>
      <c r="D246" s="49" t="str">
        <f>Source!H76</f>
        <v>ШТ</v>
      </c>
      <c r="E246" s="50">
        <f>SmtRes!AT151</f>
        <v>33.3333333</v>
      </c>
      <c r="F246" s="50"/>
      <c r="G246" s="50">
        <f>Source!I76</f>
        <v>40</v>
      </c>
      <c r="H246" s="52">
        <f>Source!AL76+Source!AO76+Source!AM76+Source!AN76</f>
        <v>870.41</v>
      </c>
      <c r="I246" s="51">
        <f>IF(Source!BC76&lt;&gt; 0, Source!BC76, 1)</f>
        <v>1.06</v>
      </c>
      <c r="J246" s="52">
        <f>ROUND(H246*I246, 2)</f>
        <v>922.63</v>
      </c>
      <c r="K246" s="51"/>
      <c r="L246" s="52">
        <f>Source!P76</f>
        <v>36905.199999999997</v>
      </c>
      <c r="AD246">
        <f>ROUND((Source!AT76/100)*((ROUND(ROUND(Source!AO76,2)*Source!I76, 2)+ROUND(ROUND(Source!AN76,2)*Source!I76, 2))), 2)</f>
        <v>0</v>
      </c>
      <c r="AE246">
        <f>ROUND((Source!AU76/100)*((ROUND(ROUND(Source!AO76,2)*Source!I76, 2)+ROUND(ROUND(Source!AN76,2)*Source!I76, 2))), 2)</f>
        <v>0</v>
      </c>
      <c r="AN246">
        <f>L246</f>
        <v>36905.199999999997</v>
      </c>
      <c r="AW246">
        <f>L246</f>
        <v>36905.199999999997</v>
      </c>
      <c r="AZ246">
        <f>Source!X76</f>
        <v>0</v>
      </c>
      <c r="BA246">
        <f>Source!Y76</f>
        <v>0</v>
      </c>
      <c r="CD246">
        <v>1</v>
      </c>
    </row>
    <row r="247" spans="1:82" ht="42.75" x14ac:dyDescent="0.2">
      <c r="A247" s="46" t="s">
        <v>615</v>
      </c>
      <c r="B247" s="48" t="str">
        <f>Source!F78</f>
        <v>12.1.01.05-0044</v>
      </c>
      <c r="C247" s="48" t="str">
        <f>Source!G78</f>
        <v>Заглушка желоба из оцинкованной стали для водосточных систем, диаметр желоба 185 мм</v>
      </c>
      <c r="D247" s="49" t="str">
        <f>Source!H78</f>
        <v>ШТ</v>
      </c>
      <c r="E247" s="50">
        <f>SmtRes!AT152</f>
        <v>3.3333333000000001</v>
      </c>
      <c r="F247" s="50"/>
      <c r="G247" s="50">
        <f>Source!I78</f>
        <v>4</v>
      </c>
      <c r="H247" s="52">
        <f>Source!AL78+Source!AO78+Source!AM78+Source!AN78</f>
        <v>93.91</v>
      </c>
      <c r="I247" s="51">
        <f>IF(Source!BC78&lt;&gt; 0, Source!BC78, 1)</f>
        <v>1.06</v>
      </c>
      <c r="J247" s="52">
        <f>ROUND(H247*I247, 2)</f>
        <v>99.54</v>
      </c>
      <c r="K247" s="51"/>
      <c r="L247" s="52">
        <f>Source!P78</f>
        <v>398.16</v>
      </c>
      <c r="AD247">
        <f>ROUND((Source!AT78/100)*((ROUND(ROUND(Source!AO78,2)*Source!I78, 2)+ROUND(ROUND(Source!AN78,2)*Source!I78, 2))), 2)</f>
        <v>0</v>
      </c>
      <c r="AE247">
        <f>ROUND((Source!AU78/100)*((ROUND(ROUND(Source!AO78,2)*Source!I78, 2)+ROUND(ROUND(Source!AN78,2)*Source!I78, 2))), 2)</f>
        <v>0</v>
      </c>
      <c r="AN247">
        <f>L247</f>
        <v>398.16</v>
      </c>
      <c r="AW247">
        <f>L247</f>
        <v>398.16</v>
      </c>
      <c r="AZ247">
        <f>Source!X78</f>
        <v>0</v>
      </c>
      <c r="BA247">
        <f>Source!Y78</f>
        <v>0</v>
      </c>
      <c r="CD247">
        <v>1</v>
      </c>
    </row>
    <row r="248" spans="1:82" ht="42.75" x14ac:dyDescent="0.2">
      <c r="A248" s="46" t="s">
        <v>616</v>
      </c>
      <c r="B248" s="48" t="str">
        <f>Source!F80</f>
        <v>12.1.01.05-0083</v>
      </c>
      <c r="C248" s="48" t="str">
        <f>Source!G80</f>
        <v>Угол желоба 90° универсальный для водосточных систем, покрытие полиэстер, диаметр желоба 185 мм</v>
      </c>
      <c r="D248" s="49" t="str">
        <f>Source!H80</f>
        <v>ШТ</v>
      </c>
      <c r="E248" s="50">
        <f>SmtRes!AT153</f>
        <v>3.3333333000000001</v>
      </c>
      <c r="F248" s="50"/>
      <c r="G248" s="50">
        <f>Source!I80</f>
        <v>4</v>
      </c>
      <c r="H248" s="52">
        <f>Source!AL80+Source!AO80+Source!AM80+Source!AN80</f>
        <v>628.1</v>
      </c>
      <c r="I248" s="51">
        <f>IF(Source!BC80&lt;&gt; 0, Source!BC80, 1)</f>
        <v>1.06</v>
      </c>
      <c r="J248" s="52">
        <f>ROUND(H248*I248, 2)</f>
        <v>665.79</v>
      </c>
      <c r="K248" s="51"/>
      <c r="L248" s="52">
        <f>Source!P80</f>
        <v>2663.16</v>
      </c>
      <c r="AD248">
        <f>ROUND((Source!AT80/100)*((ROUND(ROUND(Source!AO80,2)*Source!I80, 2)+ROUND(ROUND(Source!AN80,2)*Source!I80, 2))), 2)</f>
        <v>0</v>
      </c>
      <c r="AE248">
        <f>ROUND((Source!AU80/100)*((ROUND(ROUND(Source!AO80,2)*Source!I80, 2)+ROUND(ROUND(Source!AN80,2)*Source!I80, 2))), 2)</f>
        <v>0</v>
      </c>
      <c r="AN248">
        <f>L248</f>
        <v>2663.16</v>
      </c>
      <c r="AW248">
        <f>L248</f>
        <v>2663.16</v>
      </c>
      <c r="AZ248">
        <f>Source!X80</f>
        <v>0</v>
      </c>
      <c r="BA248">
        <f>Source!Y80</f>
        <v>0</v>
      </c>
      <c r="CD248">
        <v>1</v>
      </c>
    </row>
    <row r="249" spans="1:82" ht="14.25" x14ac:dyDescent="0.2">
      <c r="A249" s="46" t="s">
        <v>617</v>
      </c>
      <c r="B249" s="48" t="str">
        <f>Source!F82</f>
        <v>999-9900</v>
      </c>
      <c r="C249" s="48" t="str">
        <f>Source!G82</f>
        <v>Строительный мусор</v>
      </c>
      <c r="D249" s="49" t="str">
        <f>Source!H82</f>
        <v>т</v>
      </c>
      <c r="E249" s="50">
        <f>SmtRes!AT154</f>
        <v>0.35799999999999998</v>
      </c>
      <c r="F249" s="50"/>
      <c r="G249" s="50">
        <f>Source!I82</f>
        <v>0.42959999999999998</v>
      </c>
      <c r="H249" s="52">
        <f>Source!AL82+Source!AO82+Source!AM82+Source!AN82</f>
        <v>0</v>
      </c>
      <c r="I249" s="51"/>
      <c r="J249" s="52"/>
      <c r="K249" s="51"/>
      <c r="L249" s="52">
        <f>Source!P82</f>
        <v>0</v>
      </c>
      <c r="AD249">
        <f>ROUND((Source!AT82/100)*((ROUND(ROUND(Source!AO82,2)*Source!I82, 2)+ROUND(ROUND(Source!AN82,2)*Source!I82, 2))), 2)</f>
        <v>0</v>
      </c>
      <c r="AE249">
        <f>ROUND((Source!AU82/100)*((ROUND(ROUND(Source!AO82,2)*Source!I82, 2)+ROUND(ROUND(Source!AN82,2)*Source!I82, 2))), 2)</f>
        <v>0</v>
      </c>
      <c r="AN249">
        <f>L249</f>
        <v>0</v>
      </c>
      <c r="AW249">
        <f>L249</f>
        <v>0</v>
      </c>
      <c r="AZ249">
        <f>Source!X82</f>
        <v>0</v>
      </c>
      <c r="BA249">
        <f>Source!Y82</f>
        <v>0</v>
      </c>
      <c r="CD249">
        <v>1</v>
      </c>
    </row>
    <row r="250" spans="1:82" ht="14.25" x14ac:dyDescent="0.2">
      <c r="A250" s="48"/>
      <c r="B250" s="48"/>
      <c r="C250" s="48" t="s">
        <v>568</v>
      </c>
      <c r="D250" s="49"/>
      <c r="E250" s="50"/>
      <c r="F250" s="50"/>
      <c r="G250" s="50"/>
      <c r="H250" s="52"/>
      <c r="I250" s="51"/>
      <c r="J250" s="52"/>
      <c r="K250" s="51"/>
      <c r="L250" s="52">
        <f>SUM(AR229:AR253)+SUM(AS229:AS253)+SUM(AT229:AT253)+SUM(AU229:AU253)+SUM(AV229:AV253)</f>
        <v>24939.42</v>
      </c>
    </row>
    <row r="251" spans="1:82" ht="14.25" x14ac:dyDescent="0.2">
      <c r="A251" s="48"/>
      <c r="B251" s="48" t="s">
        <v>54</v>
      </c>
      <c r="C251" s="48" t="s">
        <v>593</v>
      </c>
      <c r="D251" s="49" t="s">
        <v>570</v>
      </c>
      <c r="E251" s="50">
        <f>Source!BZ72</f>
        <v>90</v>
      </c>
      <c r="F251" s="50"/>
      <c r="G251" s="50">
        <f>Source!AT72</f>
        <v>90</v>
      </c>
      <c r="H251" s="52"/>
      <c r="I251" s="51"/>
      <c r="J251" s="52"/>
      <c r="K251" s="51"/>
      <c r="L251" s="52">
        <f>SUM(AZ229:AZ253)</f>
        <v>22445.48</v>
      </c>
    </row>
    <row r="252" spans="1:82" ht="14.25" x14ac:dyDescent="0.2">
      <c r="A252" s="56"/>
      <c r="B252" s="56" t="s">
        <v>55</v>
      </c>
      <c r="C252" s="56" t="s">
        <v>594</v>
      </c>
      <c r="D252" s="57" t="s">
        <v>570</v>
      </c>
      <c r="E252" s="58">
        <f>Source!CA72</f>
        <v>46</v>
      </c>
      <c r="F252" s="58"/>
      <c r="G252" s="58">
        <f>Source!AU72</f>
        <v>46</v>
      </c>
      <c r="H252" s="59"/>
      <c r="I252" s="60"/>
      <c r="J252" s="59"/>
      <c r="K252" s="60"/>
      <c r="L252" s="59">
        <f>SUM(BA229:BA253)</f>
        <v>11472.13</v>
      </c>
    </row>
    <row r="253" spans="1:82" ht="15" x14ac:dyDescent="0.2">
      <c r="C253" s="99" t="s">
        <v>572</v>
      </c>
      <c r="D253" s="99"/>
      <c r="E253" s="99"/>
      <c r="F253" s="99"/>
      <c r="G253" s="99"/>
      <c r="H253" s="99"/>
      <c r="I253" s="100">
        <f>IF(E229&lt;&gt;0,K253/E229, 0)</f>
        <v>107078.90833333334</v>
      </c>
      <c r="J253" s="100"/>
      <c r="K253" s="100">
        <f>L231+L233+L239+L251+L252+L234+SUM(L245:L249)</f>
        <v>128494.69</v>
      </c>
      <c r="L253" s="100"/>
      <c r="AD253">
        <f>ROUND((Source!AT72/100)*((ROUND(SUMIF(SmtRes!AQ143:'SmtRes'!AQ154,"=1",SmtRes!AD143:'SmtRes'!AD154)*Source!I72, 2)+ROUND(SUMIF(SmtRes!AQ143:'SmtRes'!AQ154,"=1",SmtRes!AC143:'SmtRes'!AC154)*Source!I72, 2))), 2)</f>
        <v>1214.24</v>
      </c>
      <c r="AE253">
        <f>ROUND((Source!AU72/100)*((ROUND(SUMIF(SmtRes!AQ143:'SmtRes'!AQ154,"=1",SmtRes!AD143:'SmtRes'!AD154)*Source!I72, 2)+ROUND(SUMIF(SmtRes!AQ143:'SmtRes'!AQ154,"=1",SmtRes!AC143:'SmtRes'!AC154)*Source!I72, 2))), 2)</f>
        <v>620.61</v>
      </c>
      <c r="AN253" s="61">
        <f>L231+L233+L239+L251+L252+L234</f>
        <v>58907.37</v>
      </c>
      <c r="AO253" s="61">
        <f>L233</f>
        <v>50.34</v>
      </c>
      <c r="AQ253" t="s">
        <v>573</v>
      </c>
      <c r="AR253" s="61">
        <f>L231</f>
        <v>24859.01</v>
      </c>
      <c r="AT253" s="61">
        <f>L234</f>
        <v>80.41</v>
      </c>
      <c r="AV253" t="s">
        <v>573</v>
      </c>
      <c r="AW253" s="61">
        <f>L239</f>
        <v>0</v>
      </c>
      <c r="AZ253">
        <f>Source!X72</f>
        <v>22445.48</v>
      </c>
      <c r="BA253">
        <f>Source!Y72</f>
        <v>11472.13</v>
      </c>
      <c r="CD253">
        <v>1</v>
      </c>
    </row>
    <row r="254" spans="1:82" ht="28.5" x14ac:dyDescent="0.2">
      <c r="A254" s="46" t="s">
        <v>161</v>
      </c>
      <c r="B254" s="48" t="s">
        <v>618</v>
      </c>
      <c r="C254" s="48" t="str">
        <f>Source!G84</f>
        <v>Смена: воронок водосточных труб с земли, лестниц или подмостей</v>
      </c>
      <c r="D254" s="49" t="str">
        <f>Source!H84</f>
        <v>100 ШТ</v>
      </c>
      <c r="E254" s="50">
        <f>Source!K84</f>
        <v>0.04</v>
      </c>
      <c r="F254" s="50"/>
      <c r="G254" s="50">
        <f>Source!I84</f>
        <v>0.04</v>
      </c>
      <c r="H254" s="52"/>
      <c r="I254" s="51"/>
      <c r="J254" s="52"/>
      <c r="K254" s="51"/>
      <c r="L254" s="52"/>
    </row>
    <row r="255" spans="1:82" x14ac:dyDescent="0.2">
      <c r="C255" s="53" t="str">
        <f>"Объем: "&amp;Source!I84&amp;"=4/"&amp;"100"</f>
        <v>Объем: 0,04=4/100</v>
      </c>
    </row>
    <row r="256" spans="1:82" ht="15" x14ac:dyDescent="0.2">
      <c r="A256" s="47"/>
      <c r="B256" s="50">
        <v>1</v>
      </c>
      <c r="C256" s="47" t="s">
        <v>564</v>
      </c>
      <c r="D256" s="49" t="s">
        <v>369</v>
      </c>
      <c r="E256" s="54"/>
      <c r="F256" s="50"/>
      <c r="G256" s="50">
        <f>Source!U84</f>
        <v>1.804</v>
      </c>
      <c r="H256" s="50"/>
      <c r="I256" s="50"/>
      <c r="J256" s="50"/>
      <c r="K256" s="50"/>
      <c r="L256" s="55">
        <f>SUM(L257:L257)-SUMIF(CE257:CE257, 1, L257:L257)</f>
        <v>648.80999999999995</v>
      </c>
    </row>
    <row r="257" spans="1:83" ht="14.25" x14ac:dyDescent="0.2">
      <c r="A257" s="48"/>
      <c r="B257" s="48" t="s">
        <v>433</v>
      </c>
      <c r="C257" s="48" t="s">
        <v>434</v>
      </c>
      <c r="D257" s="49" t="s">
        <v>369</v>
      </c>
      <c r="E257" s="50">
        <v>45.1</v>
      </c>
      <c r="F257" s="50"/>
      <c r="G257" s="50">
        <f>SmtRes!CX167</f>
        <v>1.804</v>
      </c>
      <c r="H257" s="52"/>
      <c r="I257" s="51"/>
      <c r="J257" s="52">
        <f>SmtRes!CZ167</f>
        <v>359.65</v>
      </c>
      <c r="K257" s="51"/>
      <c r="L257" s="52">
        <f>SmtRes!DI167</f>
        <v>648.80999999999995</v>
      </c>
    </row>
    <row r="258" spans="1:83" ht="15" x14ac:dyDescent="0.2">
      <c r="A258" s="47"/>
      <c r="B258" s="50">
        <v>2</v>
      </c>
      <c r="C258" s="47" t="s">
        <v>565</v>
      </c>
      <c r="D258" s="49"/>
      <c r="E258" s="54"/>
      <c r="F258" s="50"/>
      <c r="G258" s="50"/>
      <c r="H258" s="50"/>
      <c r="I258" s="50"/>
      <c r="J258" s="50"/>
      <c r="K258" s="50"/>
      <c r="L258" s="55">
        <f>SUM(L259:L261)-SUMIF(CE259:CE261, 1, L259:L261)</f>
        <v>2.1800000000000002</v>
      </c>
    </row>
    <row r="259" spans="1:83" ht="15" x14ac:dyDescent="0.2">
      <c r="A259" s="47"/>
      <c r="B259" s="50"/>
      <c r="C259" s="47" t="s">
        <v>566</v>
      </c>
      <c r="D259" s="49" t="s">
        <v>369</v>
      </c>
      <c r="E259" s="54"/>
      <c r="F259" s="50"/>
      <c r="G259" s="50">
        <f>Source!V84</f>
        <v>3.2000000000000002E-3</v>
      </c>
      <c r="H259" s="50"/>
      <c r="I259" s="50"/>
      <c r="J259" s="50"/>
      <c r="K259" s="50"/>
      <c r="L259" s="55">
        <f>SUMIF(CE260:CE261, 1, L260:L261)</f>
        <v>1.3</v>
      </c>
      <c r="CE259">
        <v>1</v>
      </c>
    </row>
    <row r="260" spans="1:83" ht="28.5" x14ac:dyDescent="0.2">
      <c r="A260" s="48"/>
      <c r="B260" s="48" t="s">
        <v>385</v>
      </c>
      <c r="C260" s="48" t="s">
        <v>387</v>
      </c>
      <c r="D260" s="49" t="s">
        <v>373</v>
      </c>
      <c r="E260" s="50">
        <v>0.08</v>
      </c>
      <c r="F260" s="50"/>
      <c r="G260" s="50">
        <f>SmtRes!CX169</f>
        <v>3.2000000000000002E-3</v>
      </c>
      <c r="H260" s="52"/>
      <c r="I260" s="51"/>
      <c r="J260" s="52">
        <f>SmtRes!CZ169</f>
        <v>680.75</v>
      </c>
      <c r="K260" s="51"/>
      <c r="L260" s="52">
        <f>SmtRes!DG169</f>
        <v>2.1800000000000002</v>
      </c>
    </row>
    <row r="261" spans="1:83" ht="14.25" x14ac:dyDescent="0.2">
      <c r="A261" s="48"/>
      <c r="B261" s="48" t="s">
        <v>388</v>
      </c>
      <c r="C261" s="48" t="s">
        <v>577</v>
      </c>
      <c r="D261" s="49" t="s">
        <v>369</v>
      </c>
      <c r="E261" s="50">
        <f>SmtRes!DO169*SmtRes!AT169</f>
        <v>0.08</v>
      </c>
      <c r="F261" s="50"/>
      <c r="G261" s="50">
        <f>ROUND(E261*G254, 7)</f>
        <v>3.2000000000000002E-3</v>
      </c>
      <c r="H261" s="52"/>
      <c r="I261" s="51"/>
      <c r="J261" s="52">
        <f>ROUND(SmtRes!AG169/SmtRes!DO169, 2)</f>
        <v>404.99</v>
      </c>
      <c r="K261" s="51"/>
      <c r="L261" s="52">
        <f>SmtRes!DH169</f>
        <v>1.3</v>
      </c>
      <c r="CE261">
        <v>1</v>
      </c>
    </row>
    <row r="262" spans="1:83" ht="15" x14ac:dyDescent="0.2">
      <c r="A262" s="47"/>
      <c r="B262" s="50">
        <v>4</v>
      </c>
      <c r="C262" s="47" t="s">
        <v>578</v>
      </c>
      <c r="D262" s="49"/>
      <c r="E262" s="54"/>
      <c r="F262" s="50"/>
      <c r="G262" s="50"/>
      <c r="H262" s="50"/>
      <c r="I262" s="50"/>
      <c r="J262" s="50"/>
      <c r="K262" s="50"/>
      <c r="L262" s="55">
        <f>SUM(L263:L263)-SUMIF(CE263:CE263, 1, L263:L263)</f>
        <v>181.36</v>
      </c>
    </row>
    <row r="263" spans="1:83" ht="71.25" x14ac:dyDescent="0.2">
      <c r="A263" s="48"/>
      <c r="B263" s="48" t="s">
        <v>472</v>
      </c>
      <c r="C263" s="48" t="s">
        <v>474</v>
      </c>
      <c r="D263" s="49" t="s">
        <v>90</v>
      </c>
      <c r="E263" s="50">
        <v>0.03</v>
      </c>
      <c r="F263" s="50"/>
      <c r="G263" s="50">
        <f>SmtRes!CX170</f>
        <v>1.1999999999999999E-3</v>
      </c>
      <c r="H263" s="52">
        <f>SmtRes!CZ170</f>
        <v>132574.59</v>
      </c>
      <c r="I263" s="51">
        <f>SmtRes!AI170</f>
        <v>1.1399999999999999</v>
      </c>
      <c r="J263" s="52">
        <f>ROUND(H263*I263, 2)</f>
        <v>151135.03</v>
      </c>
      <c r="K263" s="51"/>
      <c r="L263" s="52">
        <f>SmtRes!DF170</f>
        <v>181.36</v>
      </c>
    </row>
    <row r="264" spans="1:83" ht="14.25" x14ac:dyDescent="0.2">
      <c r="A264" s="48"/>
      <c r="B264" s="48" t="str">
        <f>EtalonRes!I153</f>
        <v>08.1.02.01</v>
      </c>
      <c r="C264" s="56" t="str">
        <f>EtalonRes!K153</f>
        <v>Воронки</v>
      </c>
      <c r="D264" s="57" t="str">
        <f>EtalonRes!O153</f>
        <v>ШТ</v>
      </c>
      <c r="E264" s="58">
        <f>EtalonRes!X153</f>
        <v>100</v>
      </c>
      <c r="F264" s="58"/>
      <c r="G264" s="58">
        <f>ROUND(EtalonRes!AG153*Source!I84, 7)</f>
        <v>4</v>
      </c>
      <c r="H264" s="59"/>
      <c r="I264" s="60"/>
      <c r="J264" s="59"/>
      <c r="K264" s="60"/>
      <c r="L264" s="59"/>
    </row>
    <row r="265" spans="1:83" ht="15" x14ac:dyDescent="0.2">
      <c r="A265" s="48"/>
      <c r="B265" s="48"/>
      <c r="C265" s="63" t="s">
        <v>567</v>
      </c>
      <c r="D265" s="49"/>
      <c r="E265" s="50"/>
      <c r="F265" s="50"/>
      <c r="G265" s="50"/>
      <c r="H265" s="52"/>
      <c r="I265" s="51"/>
      <c r="J265" s="52"/>
      <c r="K265" s="51"/>
      <c r="L265" s="52">
        <f>L256+L258+L259+L262</f>
        <v>833.64999999999986</v>
      </c>
    </row>
    <row r="266" spans="1:83" ht="42.75" x14ac:dyDescent="0.2">
      <c r="A266" s="46" t="s">
        <v>619</v>
      </c>
      <c r="B266" s="48" t="str">
        <f>Source!F86</f>
        <v>08.1.02.01-1010</v>
      </c>
      <c r="C266" s="48" t="str">
        <f>Source!G86</f>
        <v>Воронка для сбора атмосферных осадков из оцинкованной стали, толщина 0,5 мм, диаметр 180 мм</v>
      </c>
      <c r="D266" s="49" t="str">
        <f>Source!H86</f>
        <v>ШТ</v>
      </c>
      <c r="E266" s="50">
        <f>SmtRes!AT171</f>
        <v>100</v>
      </c>
      <c r="F266" s="50"/>
      <c r="G266" s="50">
        <f>Source!I86</f>
        <v>4</v>
      </c>
      <c r="H266" s="52">
        <f>Source!AL86+Source!AO86+Source!AM86+Source!AN86</f>
        <v>426.59</v>
      </c>
      <c r="I266" s="51">
        <f>IF(Source!BC86&lt;&gt; 0, Source!BC86, 1)</f>
        <v>1.06</v>
      </c>
      <c r="J266" s="52">
        <f>ROUND(H266*I266, 2)</f>
        <v>452.19</v>
      </c>
      <c r="K266" s="51"/>
      <c r="L266" s="52">
        <f>Source!P86</f>
        <v>1808.76</v>
      </c>
      <c r="AD266">
        <f>ROUND((Source!AT86/100)*((ROUND(ROUND(Source!AO86,2)*Source!I86, 2)+ROUND(ROUND(Source!AN86,2)*Source!I86, 2))), 2)</f>
        <v>0</v>
      </c>
      <c r="AE266">
        <f>ROUND((Source!AU86/100)*((ROUND(ROUND(Source!AO86,2)*Source!I86, 2)+ROUND(ROUND(Source!AN86,2)*Source!I86, 2))), 2)</f>
        <v>0</v>
      </c>
      <c r="AN266">
        <f>L266</f>
        <v>1808.76</v>
      </c>
      <c r="AW266">
        <f>L266</f>
        <v>1808.76</v>
      </c>
      <c r="AZ266">
        <f>Source!X86</f>
        <v>0</v>
      </c>
      <c r="BA266">
        <f>Source!Y86</f>
        <v>0</v>
      </c>
      <c r="CD266">
        <v>1</v>
      </c>
    </row>
    <row r="267" spans="1:83" ht="14.25" x14ac:dyDescent="0.2">
      <c r="A267" s="46" t="s">
        <v>620</v>
      </c>
      <c r="B267" s="48" t="str">
        <f>Source!F88</f>
        <v>999-9900</v>
      </c>
      <c r="C267" s="48" t="str">
        <f>Source!G88</f>
        <v>Строительный мусор</v>
      </c>
      <c r="D267" s="49" t="str">
        <f>Source!H88</f>
        <v>т</v>
      </c>
      <c r="E267" s="50">
        <f>SmtRes!AT172</f>
        <v>0.08</v>
      </c>
      <c r="F267" s="50"/>
      <c r="G267" s="50">
        <f>Source!I88</f>
        <v>3.2000000000000002E-3</v>
      </c>
      <c r="H267" s="52">
        <f>Source!AL88+Source!AO88+Source!AM88+Source!AN88</f>
        <v>0</v>
      </c>
      <c r="I267" s="51"/>
      <c r="J267" s="52"/>
      <c r="K267" s="51"/>
      <c r="L267" s="52">
        <f>Source!P88</f>
        <v>0</v>
      </c>
      <c r="AD267">
        <f>ROUND((Source!AT88/100)*((ROUND(ROUND(Source!AO88,2)*Source!I88, 2)+ROUND(ROUND(Source!AN88,2)*Source!I88, 2))), 2)</f>
        <v>0</v>
      </c>
      <c r="AE267">
        <f>ROUND((Source!AU88/100)*((ROUND(ROUND(Source!AO88,2)*Source!I88, 2)+ROUND(ROUND(Source!AN88,2)*Source!I88, 2))), 2)</f>
        <v>0</v>
      </c>
      <c r="AN267">
        <f>L267</f>
        <v>0</v>
      </c>
      <c r="AW267">
        <f>L267</f>
        <v>0</v>
      </c>
      <c r="AZ267">
        <f>Source!X88</f>
        <v>0</v>
      </c>
      <c r="BA267">
        <f>Source!Y88</f>
        <v>0</v>
      </c>
      <c r="CD267">
        <v>1</v>
      </c>
    </row>
    <row r="268" spans="1:83" ht="14.25" x14ac:dyDescent="0.2">
      <c r="A268" s="48"/>
      <c r="B268" s="48"/>
      <c r="C268" s="48" t="s">
        <v>568</v>
      </c>
      <c r="D268" s="49"/>
      <c r="E268" s="50"/>
      <c r="F268" s="50"/>
      <c r="G268" s="50"/>
      <c r="H268" s="52"/>
      <c r="I268" s="51"/>
      <c r="J268" s="52"/>
      <c r="K268" s="51"/>
      <c r="L268" s="52">
        <f>SUM(AR254:AR271)+SUM(AS254:AS271)+SUM(AT254:AT271)+SUM(AU254:AU271)+SUM(AV254:AV271)</f>
        <v>650.1099999999999</v>
      </c>
    </row>
    <row r="269" spans="1:83" ht="14.25" x14ac:dyDescent="0.2">
      <c r="A269" s="48"/>
      <c r="B269" s="48" t="s">
        <v>54</v>
      </c>
      <c r="C269" s="48" t="s">
        <v>593</v>
      </c>
      <c r="D269" s="49" t="s">
        <v>570</v>
      </c>
      <c r="E269" s="50">
        <f>Source!BZ84</f>
        <v>90</v>
      </c>
      <c r="F269" s="50"/>
      <c r="G269" s="50">
        <f>Source!AT84</f>
        <v>90</v>
      </c>
      <c r="H269" s="52"/>
      <c r="I269" s="51"/>
      <c r="J269" s="52"/>
      <c r="K269" s="51"/>
      <c r="L269" s="52">
        <f>SUM(AZ254:AZ271)</f>
        <v>585.1</v>
      </c>
    </row>
    <row r="270" spans="1:83" ht="14.25" x14ac:dyDescent="0.2">
      <c r="A270" s="56"/>
      <c r="B270" s="56" t="s">
        <v>55</v>
      </c>
      <c r="C270" s="56" t="s">
        <v>594</v>
      </c>
      <c r="D270" s="57" t="s">
        <v>570</v>
      </c>
      <c r="E270" s="58">
        <f>Source!CA84</f>
        <v>46</v>
      </c>
      <c r="F270" s="58"/>
      <c r="G270" s="58">
        <f>Source!AU84</f>
        <v>46</v>
      </c>
      <c r="H270" s="59"/>
      <c r="I270" s="60"/>
      <c r="J270" s="59"/>
      <c r="K270" s="60"/>
      <c r="L270" s="59">
        <f>SUM(BA254:BA271)</f>
        <v>299.05</v>
      </c>
    </row>
    <row r="271" spans="1:83" ht="15" x14ac:dyDescent="0.2">
      <c r="C271" s="99" t="s">
        <v>572</v>
      </c>
      <c r="D271" s="99"/>
      <c r="E271" s="99"/>
      <c r="F271" s="99"/>
      <c r="G271" s="99"/>
      <c r="H271" s="99"/>
      <c r="I271" s="100">
        <f>IF(E254&lt;&gt;0,K271/E254, 0)</f>
        <v>88163.999999999985</v>
      </c>
      <c r="J271" s="100"/>
      <c r="K271" s="100">
        <f>L256+L258+L262+L269+L270+L259+SUM(L266:L267)</f>
        <v>3526.5599999999995</v>
      </c>
      <c r="L271" s="100"/>
      <c r="AD271">
        <f>ROUND((Source!AT84/100)*((ROUND(SUMIF(SmtRes!AQ167:'SmtRes'!AQ172,"=1",SmtRes!AD167:'SmtRes'!AD172)*Source!I84, 2)+ROUND(SUMIF(SmtRes!AQ167:'SmtRes'!AQ172,"=1",SmtRes!AC167:'SmtRes'!AC172)*Source!I84, 2))), 2)</f>
        <v>27.53</v>
      </c>
      <c r="AE271">
        <f>ROUND((Source!AU84/100)*((ROUND(SUMIF(SmtRes!AQ167:'SmtRes'!AQ172,"=1",SmtRes!AD167:'SmtRes'!AD172)*Source!I84, 2)+ROUND(SUMIF(SmtRes!AQ167:'SmtRes'!AQ172,"=1",SmtRes!AC167:'SmtRes'!AC172)*Source!I84, 2))), 2)</f>
        <v>14.07</v>
      </c>
      <c r="AN271" s="61">
        <f>L256+L258+L262+L269+L270+L259</f>
        <v>1717.7999999999997</v>
      </c>
      <c r="AO271" s="61">
        <f>L258</f>
        <v>2.1800000000000002</v>
      </c>
      <c r="AQ271" t="s">
        <v>573</v>
      </c>
      <c r="AR271" s="61">
        <f>L256</f>
        <v>648.80999999999995</v>
      </c>
      <c r="AT271" s="61">
        <f>L259</f>
        <v>1.3</v>
      </c>
      <c r="AV271" t="s">
        <v>573</v>
      </c>
      <c r="AW271" s="61">
        <f>L262</f>
        <v>181.36</v>
      </c>
      <c r="AZ271">
        <f>Source!X84</f>
        <v>585.1</v>
      </c>
      <c r="BA271">
        <f>Source!Y84</f>
        <v>299.05</v>
      </c>
      <c r="CD271">
        <v>1</v>
      </c>
    </row>
    <row r="272" spans="1:83" ht="28.5" x14ac:dyDescent="0.2">
      <c r="A272" s="46" t="s">
        <v>170</v>
      </c>
      <c r="B272" s="48" t="s">
        <v>621</v>
      </c>
      <c r="C272" s="48" t="str">
        <f>Source!G90</f>
        <v>Смена: прямых звеньев водосточных труб с земли, лестниц или подмостей</v>
      </c>
      <c r="D272" s="49" t="str">
        <f>Source!H90</f>
        <v>100 м</v>
      </c>
      <c r="E272" s="50">
        <f>Source!K90</f>
        <v>0.3</v>
      </c>
      <c r="F272" s="50"/>
      <c r="G272" s="50">
        <f>Source!I90</f>
        <v>0.3</v>
      </c>
      <c r="H272" s="52"/>
      <c r="I272" s="51"/>
      <c r="J272" s="52"/>
      <c r="K272" s="51"/>
      <c r="L272" s="52"/>
    </row>
    <row r="273" spans="1:83" x14ac:dyDescent="0.2">
      <c r="C273" s="53" t="str">
        <f>"Объем: "&amp;Source!I90&amp;"=30/"&amp;"100"</f>
        <v>Объем: 0,3=30/100</v>
      </c>
    </row>
    <row r="274" spans="1:83" ht="15" x14ac:dyDescent="0.2">
      <c r="A274" s="47"/>
      <c r="B274" s="50">
        <v>1</v>
      </c>
      <c r="C274" s="47" t="s">
        <v>564</v>
      </c>
      <c r="D274" s="49" t="s">
        <v>369</v>
      </c>
      <c r="E274" s="54"/>
      <c r="F274" s="50"/>
      <c r="G274" s="50">
        <f>Source!U90</f>
        <v>11.04</v>
      </c>
      <c r="H274" s="50"/>
      <c r="I274" s="50"/>
      <c r="J274" s="50"/>
      <c r="K274" s="50"/>
      <c r="L274" s="55">
        <f>SUM(L275:L275)-SUMIF(CE275:CE275, 1, L275:L275)</f>
        <v>3970.54</v>
      </c>
    </row>
    <row r="275" spans="1:83" ht="14.25" x14ac:dyDescent="0.2">
      <c r="A275" s="48"/>
      <c r="B275" s="48" t="s">
        <v>433</v>
      </c>
      <c r="C275" s="48" t="s">
        <v>434</v>
      </c>
      <c r="D275" s="49" t="s">
        <v>369</v>
      </c>
      <c r="E275" s="50">
        <v>36.799999999999997</v>
      </c>
      <c r="F275" s="50"/>
      <c r="G275" s="50">
        <f>SmtRes!CX179</f>
        <v>11.04</v>
      </c>
      <c r="H275" s="52"/>
      <c r="I275" s="51"/>
      <c r="J275" s="52">
        <f>SmtRes!CZ179</f>
        <v>359.65</v>
      </c>
      <c r="K275" s="51"/>
      <c r="L275" s="52">
        <f>SmtRes!DI179</f>
        <v>3970.54</v>
      </c>
    </row>
    <row r="276" spans="1:83" ht="15" x14ac:dyDescent="0.2">
      <c r="A276" s="47"/>
      <c r="B276" s="50">
        <v>2</v>
      </c>
      <c r="C276" s="47" t="s">
        <v>565</v>
      </c>
      <c r="D276" s="49"/>
      <c r="E276" s="54"/>
      <c r="F276" s="50"/>
      <c r="G276" s="50"/>
      <c r="H276" s="50"/>
      <c r="I276" s="50"/>
      <c r="J276" s="50"/>
      <c r="K276" s="50"/>
      <c r="L276" s="55">
        <f>SUM(L277:L279)-SUMIF(CE277:CE279, 1, L277:L279)</f>
        <v>26.550000000000004</v>
      </c>
    </row>
    <row r="277" spans="1:83" ht="15" x14ac:dyDescent="0.2">
      <c r="A277" s="47"/>
      <c r="B277" s="50"/>
      <c r="C277" s="47" t="s">
        <v>566</v>
      </c>
      <c r="D277" s="49" t="s">
        <v>369</v>
      </c>
      <c r="E277" s="54"/>
      <c r="F277" s="50"/>
      <c r="G277" s="50">
        <f>Source!V90</f>
        <v>3.9E-2</v>
      </c>
      <c r="H277" s="50"/>
      <c r="I277" s="50"/>
      <c r="J277" s="50"/>
      <c r="K277" s="50"/>
      <c r="L277" s="55">
        <f>SUMIF(CE278:CE279, 1, L278:L279)</f>
        <v>15.79</v>
      </c>
      <c r="CE277">
        <v>1</v>
      </c>
    </row>
    <row r="278" spans="1:83" ht="28.5" x14ac:dyDescent="0.2">
      <c r="A278" s="48"/>
      <c r="B278" s="48" t="s">
        <v>385</v>
      </c>
      <c r="C278" s="48" t="s">
        <v>387</v>
      </c>
      <c r="D278" s="49" t="s">
        <v>373</v>
      </c>
      <c r="E278" s="50">
        <v>0.13</v>
      </c>
      <c r="F278" s="50"/>
      <c r="G278" s="50">
        <f>SmtRes!CX181</f>
        <v>3.9E-2</v>
      </c>
      <c r="H278" s="52"/>
      <c r="I278" s="51"/>
      <c r="J278" s="52">
        <f>SmtRes!CZ181</f>
        <v>680.75</v>
      </c>
      <c r="K278" s="51"/>
      <c r="L278" s="52">
        <f>SmtRes!DG181</f>
        <v>26.55</v>
      </c>
    </row>
    <row r="279" spans="1:83" ht="14.25" x14ac:dyDescent="0.2">
      <c r="A279" s="48"/>
      <c r="B279" s="48" t="s">
        <v>388</v>
      </c>
      <c r="C279" s="48" t="s">
        <v>577</v>
      </c>
      <c r="D279" s="49" t="s">
        <v>369</v>
      </c>
      <c r="E279" s="50">
        <f>SmtRes!DO181*SmtRes!AT181</f>
        <v>0.13</v>
      </c>
      <c r="F279" s="50"/>
      <c r="G279" s="50">
        <f>ROUND(E279*G272, 7)</f>
        <v>3.9E-2</v>
      </c>
      <c r="H279" s="52"/>
      <c r="I279" s="51"/>
      <c r="J279" s="52">
        <f>ROUND(SmtRes!AG181/SmtRes!DO181, 2)</f>
        <v>404.99</v>
      </c>
      <c r="K279" s="51"/>
      <c r="L279" s="52">
        <f>SmtRes!DH181</f>
        <v>15.79</v>
      </c>
      <c r="CE279">
        <v>1</v>
      </c>
    </row>
    <row r="280" spans="1:83" ht="15" x14ac:dyDescent="0.2">
      <c r="A280" s="47"/>
      <c r="B280" s="50">
        <v>4</v>
      </c>
      <c r="C280" s="47" t="s">
        <v>578</v>
      </c>
      <c r="D280" s="49"/>
      <c r="E280" s="54"/>
      <c r="F280" s="50"/>
      <c r="G280" s="50"/>
      <c r="H280" s="50"/>
      <c r="I280" s="50"/>
      <c r="J280" s="50"/>
      <c r="K280" s="50"/>
      <c r="L280" s="55">
        <f>SUM(L281:L281)-SUMIF(CE281:CE281, 1, L281:L281)</f>
        <v>8.86</v>
      </c>
    </row>
    <row r="281" spans="1:83" ht="28.5" x14ac:dyDescent="0.2">
      <c r="A281" s="48"/>
      <c r="B281" s="48" t="s">
        <v>475</v>
      </c>
      <c r="C281" s="48" t="s">
        <v>477</v>
      </c>
      <c r="D281" s="49" t="s">
        <v>90</v>
      </c>
      <c r="E281" s="50">
        <v>5.0000000000000001E-4</v>
      </c>
      <c r="F281" s="50"/>
      <c r="G281" s="50">
        <f>SmtRes!CX182</f>
        <v>1.4999999999999999E-4</v>
      </c>
      <c r="H281" s="52">
        <f>SmtRes!CZ182</f>
        <v>60258.2</v>
      </c>
      <c r="I281" s="51">
        <f>SmtRes!AI182</f>
        <v>0.98</v>
      </c>
      <c r="J281" s="52">
        <f>ROUND(H281*I281, 2)</f>
        <v>59053.04</v>
      </c>
      <c r="K281" s="51"/>
      <c r="L281" s="52">
        <f>SmtRes!DF182</f>
        <v>8.86</v>
      </c>
    </row>
    <row r="282" spans="1:83" ht="14.25" x14ac:dyDescent="0.2">
      <c r="A282" s="48"/>
      <c r="B282" s="48" t="str">
        <f>EtalonRes!I164</f>
        <v>08.1.02.07</v>
      </c>
      <c r="C282" s="56" t="str">
        <f>EtalonRes!K164</f>
        <v>Трубы</v>
      </c>
      <c r="D282" s="57" t="str">
        <f>EtalonRes!O164</f>
        <v>м</v>
      </c>
      <c r="E282" s="58">
        <f>EtalonRes!X164</f>
        <v>114.5</v>
      </c>
      <c r="F282" s="58"/>
      <c r="G282" s="58">
        <f>ROUND(EtalonRes!AG164*Source!I90, 7)</f>
        <v>34.35</v>
      </c>
      <c r="H282" s="59"/>
      <c r="I282" s="60"/>
      <c r="J282" s="59"/>
      <c r="K282" s="60"/>
      <c r="L282" s="59"/>
    </row>
    <row r="283" spans="1:83" ht="15" x14ac:dyDescent="0.2">
      <c r="A283" s="48"/>
      <c r="B283" s="48"/>
      <c r="C283" s="63" t="s">
        <v>567</v>
      </c>
      <c r="D283" s="49"/>
      <c r="E283" s="50"/>
      <c r="F283" s="50"/>
      <c r="G283" s="50"/>
      <c r="H283" s="52"/>
      <c r="I283" s="51"/>
      <c r="J283" s="52"/>
      <c r="K283" s="51"/>
      <c r="L283" s="52">
        <f>L274+L276+L277+L280</f>
        <v>4021.7400000000002</v>
      </c>
    </row>
    <row r="284" spans="1:83" ht="42.75" x14ac:dyDescent="0.2">
      <c r="A284" s="46" t="s">
        <v>622</v>
      </c>
      <c r="B284" s="48" t="str">
        <f>Source!F92</f>
        <v>12.1.01.05-0064</v>
      </c>
      <c r="C284" s="48" t="str">
        <f>Source!G92</f>
        <v>Труба металлическая для водосточных систем, окрашенная, диаметр трубы 100 мм, длина трубы 2000 мм</v>
      </c>
      <c r="D284" s="49" t="str">
        <f>Source!H92</f>
        <v>ШТ</v>
      </c>
      <c r="E284" s="50">
        <f>SmtRes!AT184</f>
        <v>50</v>
      </c>
      <c r="F284" s="50"/>
      <c r="G284" s="50">
        <f>Source!I92</f>
        <v>15</v>
      </c>
      <c r="H284" s="52">
        <f>Source!AL92+Source!AO92+Source!AM92+Source!AN92</f>
        <v>683.75</v>
      </c>
      <c r="I284" s="51">
        <f>IF(Source!BC92&lt;&gt; 0, Source!BC92, 1)</f>
        <v>1.06</v>
      </c>
      <c r="J284" s="52">
        <f>ROUND(H284*I284, 2)</f>
        <v>724.78</v>
      </c>
      <c r="K284" s="51"/>
      <c r="L284" s="52">
        <f>Source!P92</f>
        <v>10871.7</v>
      </c>
      <c r="AD284">
        <f>ROUND((Source!AT92/100)*((ROUND(ROUND(Source!AO92,2)*Source!I92, 2)+ROUND(ROUND(Source!AN92,2)*Source!I92, 2))), 2)</f>
        <v>0</v>
      </c>
      <c r="AE284">
        <f>ROUND((Source!AU92/100)*((ROUND(ROUND(Source!AO92,2)*Source!I92, 2)+ROUND(ROUND(Source!AN92,2)*Source!I92, 2))), 2)</f>
        <v>0</v>
      </c>
      <c r="AN284">
        <f>L284</f>
        <v>10871.7</v>
      </c>
      <c r="AW284">
        <f>L284</f>
        <v>10871.7</v>
      </c>
      <c r="AZ284">
        <f>Source!X92</f>
        <v>0</v>
      </c>
      <c r="BA284">
        <f>Source!Y92</f>
        <v>0</v>
      </c>
      <c r="CD284">
        <v>1</v>
      </c>
    </row>
    <row r="285" spans="1:83" ht="42.75" x14ac:dyDescent="0.2">
      <c r="A285" s="46" t="s">
        <v>623</v>
      </c>
      <c r="B285" s="48" t="str">
        <f>Source!F94</f>
        <v>12.1.01.05-0022</v>
      </c>
      <c r="C285" s="48" t="str">
        <f>Source!G94</f>
        <v>Хомут трубы металлический с двумя креплениями для водосточных систем, окрашенный, диаметр хомута 100 мм</v>
      </c>
      <c r="D285" s="49" t="str">
        <f>Source!H94</f>
        <v>ШТ</v>
      </c>
      <c r="E285" s="50">
        <f>SmtRes!AT183</f>
        <v>200</v>
      </c>
      <c r="F285" s="50"/>
      <c r="G285" s="50">
        <f>Source!I94</f>
        <v>60</v>
      </c>
      <c r="H285" s="52">
        <f>Source!AL94+Source!AO94+Source!AM94+Source!AN94</f>
        <v>172.21</v>
      </c>
      <c r="I285" s="51">
        <f>IF(Source!BC94&lt;&gt; 0, Source!BC94, 1)</f>
        <v>1.06</v>
      </c>
      <c r="J285" s="52">
        <f>ROUND(H285*I285, 2)</f>
        <v>182.54</v>
      </c>
      <c r="K285" s="51"/>
      <c r="L285" s="52">
        <f>Source!P94</f>
        <v>10952.4</v>
      </c>
      <c r="AD285">
        <f>ROUND((Source!AT94/100)*((ROUND(ROUND(Source!AO94,2)*Source!I94, 2)+ROUND(ROUND(Source!AN94,2)*Source!I94, 2))), 2)</f>
        <v>0</v>
      </c>
      <c r="AE285">
        <f>ROUND((Source!AU94/100)*((ROUND(ROUND(Source!AO94,2)*Source!I94, 2)+ROUND(ROUND(Source!AN94,2)*Source!I94, 2))), 2)</f>
        <v>0</v>
      </c>
      <c r="AN285">
        <f>L285</f>
        <v>10952.4</v>
      </c>
      <c r="AW285">
        <f>L285</f>
        <v>10952.4</v>
      </c>
      <c r="AZ285">
        <f>Source!X94</f>
        <v>0</v>
      </c>
      <c r="BA285">
        <f>Source!Y94</f>
        <v>0</v>
      </c>
      <c r="CD285">
        <v>1</v>
      </c>
    </row>
    <row r="286" spans="1:83" ht="14.25" x14ac:dyDescent="0.2">
      <c r="A286" s="48"/>
      <c r="B286" s="48"/>
      <c r="C286" s="48" t="s">
        <v>568</v>
      </c>
      <c r="D286" s="49"/>
      <c r="E286" s="50"/>
      <c r="F286" s="50"/>
      <c r="G286" s="50"/>
      <c r="H286" s="52"/>
      <c r="I286" s="51"/>
      <c r="J286" s="52"/>
      <c r="K286" s="51"/>
      <c r="L286" s="52">
        <f>SUM(AR272:AR289)+SUM(AS272:AS289)+SUM(AT272:AT289)+SUM(AU272:AU289)+SUM(AV272:AV289)</f>
        <v>3986.33</v>
      </c>
    </row>
    <row r="287" spans="1:83" ht="14.25" x14ac:dyDescent="0.2">
      <c r="A287" s="48"/>
      <c r="B287" s="48" t="s">
        <v>54</v>
      </c>
      <c r="C287" s="48" t="s">
        <v>593</v>
      </c>
      <c r="D287" s="49" t="s">
        <v>570</v>
      </c>
      <c r="E287" s="50">
        <f>Source!BZ90</f>
        <v>90</v>
      </c>
      <c r="F287" s="50"/>
      <c r="G287" s="50">
        <f>Source!AT90</f>
        <v>90</v>
      </c>
      <c r="H287" s="52"/>
      <c r="I287" s="51"/>
      <c r="J287" s="52"/>
      <c r="K287" s="51"/>
      <c r="L287" s="52">
        <f>SUM(AZ272:AZ289)</f>
        <v>3587.7</v>
      </c>
    </row>
    <row r="288" spans="1:83" ht="14.25" x14ac:dyDescent="0.2">
      <c r="A288" s="56"/>
      <c r="B288" s="56" t="s">
        <v>55</v>
      </c>
      <c r="C288" s="56" t="s">
        <v>594</v>
      </c>
      <c r="D288" s="57" t="s">
        <v>570</v>
      </c>
      <c r="E288" s="58">
        <f>Source!CA90</f>
        <v>46</v>
      </c>
      <c r="F288" s="58"/>
      <c r="G288" s="58">
        <f>Source!AU90</f>
        <v>46</v>
      </c>
      <c r="H288" s="59"/>
      <c r="I288" s="60"/>
      <c r="J288" s="59"/>
      <c r="K288" s="60"/>
      <c r="L288" s="59">
        <f>SUM(BA272:BA289)</f>
        <v>1833.71</v>
      </c>
    </row>
    <row r="289" spans="1:83" ht="15" x14ac:dyDescent="0.2">
      <c r="C289" s="99" t="s">
        <v>572</v>
      </c>
      <c r="D289" s="99"/>
      <c r="E289" s="99"/>
      <c r="F289" s="99"/>
      <c r="G289" s="99"/>
      <c r="H289" s="99"/>
      <c r="I289" s="100">
        <f>IF(E272&lt;&gt;0,K289/E272, 0)</f>
        <v>104224.16666666667</v>
      </c>
      <c r="J289" s="100"/>
      <c r="K289" s="100">
        <f>L274+L276+L280+L287+L288+L277+SUM(L284:L285)</f>
        <v>31267.25</v>
      </c>
      <c r="L289" s="100"/>
      <c r="AD289">
        <f>ROUND((Source!AT90/100)*((ROUND(SUMIF(SmtRes!AQ179:'SmtRes'!AQ184,"=1",SmtRes!AD179:'SmtRes'!AD184)*Source!I90, 2)+ROUND(SUMIF(SmtRes!AQ179:'SmtRes'!AQ184,"=1",SmtRes!AC179:'SmtRes'!AC184)*Source!I90, 2))), 2)</f>
        <v>206.46</v>
      </c>
      <c r="AE289">
        <f>ROUND((Source!AU90/100)*((ROUND(SUMIF(SmtRes!AQ179:'SmtRes'!AQ184,"=1",SmtRes!AD179:'SmtRes'!AD184)*Source!I90, 2)+ROUND(SUMIF(SmtRes!AQ179:'SmtRes'!AQ184,"=1",SmtRes!AC179:'SmtRes'!AC184)*Source!I90, 2))), 2)</f>
        <v>105.52</v>
      </c>
      <c r="AN289" s="61">
        <f>L274+L276+L280+L287+L288+L277</f>
        <v>9443.1500000000015</v>
      </c>
      <c r="AO289" s="61">
        <f>L276</f>
        <v>26.550000000000004</v>
      </c>
      <c r="AQ289" t="s">
        <v>573</v>
      </c>
      <c r="AR289" s="61">
        <f>L274</f>
        <v>3970.54</v>
      </c>
      <c r="AT289" s="61">
        <f>L277</f>
        <v>15.79</v>
      </c>
      <c r="AV289" t="s">
        <v>573</v>
      </c>
      <c r="AW289" s="61">
        <f>L280</f>
        <v>8.86</v>
      </c>
      <c r="AZ289">
        <f>Source!X90</f>
        <v>3587.7</v>
      </c>
      <c r="BA289">
        <f>Source!Y90</f>
        <v>1833.71</v>
      </c>
      <c r="CD289">
        <v>1</v>
      </c>
    </row>
    <row r="290" spans="1:83" ht="90.75" x14ac:dyDescent="0.2">
      <c r="A290" s="46" t="s">
        <v>182</v>
      </c>
      <c r="B290" s="48" t="s">
        <v>624</v>
      </c>
      <c r="C290" s="48" t="s">
        <v>625</v>
      </c>
      <c r="D290" s="49" t="str">
        <f>Source!H96</f>
        <v>100 м</v>
      </c>
      <c r="E290" s="50">
        <f>Source!K96</f>
        <v>1.2</v>
      </c>
      <c r="F290" s="50"/>
      <c r="G290" s="50">
        <f>Source!I96</f>
        <v>1.2</v>
      </c>
      <c r="H290" s="52"/>
      <c r="I290" s="51"/>
      <c r="J290" s="52"/>
      <c r="K290" s="51"/>
      <c r="L290" s="52"/>
    </row>
    <row r="291" spans="1:83" ht="63" customHeight="1" x14ac:dyDescent="0.2">
      <c r="B291" s="65" t="str">
        <f>Source!EO96</f>
        <v>Поправка: 421/пр_2020_п.58_пп.б</v>
      </c>
      <c r="C291" s="92" t="str">
        <f>Source!CN96</f>
        <v>Поправка: 421/пр_2020_п.58_пп.б_x000D_
Наименование: При отсутствии необходимых норм (единичных расценок), включенных в сборники ГЭСНр (ФЕРр, ТЕРр), сметные затраты на работы по капитальному ремонту и реконструкции объектов капитального строительства могут быть определены по сметным нормам, включенным в ГЭСН (ФЕР, ТЕР), аналогичным технологическим процессам в новом строительстве, в том числе по возведению новых конструктивных элементов</v>
      </c>
      <c r="D291" s="92"/>
      <c r="E291" s="92"/>
      <c r="F291" s="92"/>
      <c r="G291" s="92"/>
      <c r="H291" s="92"/>
      <c r="I291" s="92"/>
      <c r="J291" s="92"/>
      <c r="K291" s="92"/>
      <c r="L291" s="92"/>
    </row>
    <row r="292" spans="1:83" x14ac:dyDescent="0.2">
      <c r="C292" s="53" t="str">
        <f>"Объем: "&amp;Source!I96&amp;"=120/"&amp;"100"</f>
        <v>Объем: 1,2=120/100</v>
      </c>
    </row>
    <row r="293" spans="1:83" ht="15" x14ac:dyDescent="0.2">
      <c r="A293" s="47"/>
      <c r="B293" s="50">
        <v>1</v>
      </c>
      <c r="C293" s="47" t="s">
        <v>564</v>
      </c>
      <c r="D293" s="49" t="s">
        <v>369</v>
      </c>
      <c r="E293" s="54"/>
      <c r="F293" s="50"/>
      <c r="G293" s="50">
        <f>Source!U96</f>
        <v>8.1419999999999995</v>
      </c>
      <c r="H293" s="50"/>
      <c r="I293" s="50"/>
      <c r="J293" s="50"/>
      <c r="K293" s="50"/>
      <c r="L293" s="55">
        <f>SUM(L294:L294)-SUMIF(CE294:CE294, 1, L294:L294)</f>
        <v>3039</v>
      </c>
    </row>
    <row r="294" spans="1:83" ht="28.5" x14ac:dyDescent="0.2">
      <c r="A294" s="48"/>
      <c r="B294" s="48" t="s">
        <v>478</v>
      </c>
      <c r="C294" s="48" t="s">
        <v>479</v>
      </c>
      <c r="D294" s="49" t="s">
        <v>369</v>
      </c>
      <c r="E294" s="50">
        <v>5.9</v>
      </c>
      <c r="F294" s="50">
        <f>ROUND(1.15,7)</f>
        <v>1.1499999999999999</v>
      </c>
      <c r="G294" s="50">
        <f>SmtRes!CX191</f>
        <v>8.1419999999999995</v>
      </c>
      <c r="H294" s="52"/>
      <c r="I294" s="51"/>
      <c r="J294" s="52">
        <f>SmtRes!CZ191</f>
        <v>373.25</v>
      </c>
      <c r="K294" s="51"/>
      <c r="L294" s="52">
        <f>SmtRes!DI191</f>
        <v>3039</v>
      </c>
    </row>
    <row r="295" spans="1:83" ht="15" x14ac:dyDescent="0.2">
      <c r="A295" s="47"/>
      <c r="B295" s="50">
        <v>2</v>
      </c>
      <c r="C295" s="47" t="s">
        <v>565</v>
      </c>
      <c r="D295" s="49"/>
      <c r="E295" s="54"/>
      <c r="F295" s="50"/>
      <c r="G295" s="50"/>
      <c r="H295" s="50"/>
      <c r="I295" s="50"/>
      <c r="J295" s="50"/>
      <c r="K295" s="50"/>
      <c r="L295" s="55">
        <f>SUM(L296:L303)-SUMIF(CE296:CE303, 1, L296:L303)</f>
        <v>774.16</v>
      </c>
    </row>
    <row r="296" spans="1:83" ht="15" x14ac:dyDescent="0.2">
      <c r="A296" s="47"/>
      <c r="B296" s="50"/>
      <c r="C296" s="47" t="s">
        <v>566</v>
      </c>
      <c r="D296" s="49" t="s">
        <v>369</v>
      </c>
      <c r="E296" s="54"/>
      <c r="F296" s="50"/>
      <c r="G296" s="50">
        <f>Source!V96</f>
        <v>0.61499999999999999</v>
      </c>
      <c r="H296" s="50"/>
      <c r="I296" s="50"/>
      <c r="J296" s="50"/>
      <c r="K296" s="50"/>
      <c r="L296" s="55">
        <f>SUMIF(CE297:CE303, 1, L297:L303)</f>
        <v>307.45</v>
      </c>
      <c r="CE296">
        <v>1</v>
      </c>
    </row>
    <row r="297" spans="1:83" ht="14.25" x14ac:dyDescent="0.2">
      <c r="A297" s="48"/>
      <c r="B297" s="48" t="s">
        <v>378</v>
      </c>
      <c r="C297" s="48" t="s">
        <v>380</v>
      </c>
      <c r="D297" s="49" t="s">
        <v>373</v>
      </c>
      <c r="E297" s="50">
        <v>0.18</v>
      </c>
      <c r="F297" s="50">
        <f t="shared" ref="F297:F303" si="6">ROUND(1.25,7)</f>
        <v>1.25</v>
      </c>
      <c r="G297" s="50">
        <f>SmtRes!CX193</f>
        <v>0.27</v>
      </c>
      <c r="H297" s="52"/>
      <c r="I297" s="51"/>
      <c r="J297" s="52">
        <f>SmtRes!CZ193</f>
        <v>1098</v>
      </c>
      <c r="K297" s="51"/>
      <c r="L297" s="52">
        <f>SmtRes!DG193</f>
        <v>296.45999999999998</v>
      </c>
    </row>
    <row r="298" spans="1:83" ht="14.25" x14ac:dyDescent="0.2">
      <c r="A298" s="48"/>
      <c r="B298" s="48" t="s">
        <v>381</v>
      </c>
      <c r="C298" s="48" t="s">
        <v>576</v>
      </c>
      <c r="D298" s="49" t="s">
        <v>369</v>
      </c>
      <c r="E298" s="50">
        <f>SmtRes!DO193*SmtRes!AT193</f>
        <v>0.18</v>
      </c>
      <c r="F298" s="50">
        <f t="shared" si="6"/>
        <v>1.25</v>
      </c>
      <c r="G298" s="50">
        <f>ROUND(E298*F298*G290, 7)</f>
        <v>0.27</v>
      </c>
      <c r="H298" s="52"/>
      <c r="I298" s="51"/>
      <c r="J298" s="52">
        <f>ROUND(SmtRes!AG193/SmtRes!DO193, 2)</f>
        <v>544.01</v>
      </c>
      <c r="K298" s="51"/>
      <c r="L298" s="52">
        <f>SmtRes!DH193</f>
        <v>146.88</v>
      </c>
      <c r="CE298">
        <v>1</v>
      </c>
    </row>
    <row r="299" spans="1:83" ht="28.5" x14ac:dyDescent="0.2">
      <c r="A299" s="48"/>
      <c r="B299" s="48" t="s">
        <v>382</v>
      </c>
      <c r="C299" s="48" t="s">
        <v>384</v>
      </c>
      <c r="D299" s="49" t="s">
        <v>373</v>
      </c>
      <c r="E299" s="50">
        <v>0.1</v>
      </c>
      <c r="F299" s="50">
        <f t="shared" si="6"/>
        <v>1.25</v>
      </c>
      <c r="G299" s="50">
        <f>SmtRes!CX194</f>
        <v>0.15</v>
      </c>
      <c r="H299" s="52"/>
      <c r="I299" s="51"/>
      <c r="J299" s="52">
        <f>SmtRes!CZ194</f>
        <v>1719.93</v>
      </c>
      <c r="K299" s="51"/>
      <c r="L299" s="52">
        <f>SmtRes!DG194</f>
        <v>257.99</v>
      </c>
    </row>
    <row r="300" spans="1:83" ht="14.25" x14ac:dyDescent="0.2">
      <c r="A300" s="48"/>
      <c r="B300" s="48" t="s">
        <v>381</v>
      </c>
      <c r="C300" s="48" t="s">
        <v>576</v>
      </c>
      <c r="D300" s="49" t="s">
        <v>369</v>
      </c>
      <c r="E300" s="50">
        <f>SmtRes!DO194*SmtRes!AT194</f>
        <v>0.1</v>
      </c>
      <c r="F300" s="50">
        <f t="shared" si="6"/>
        <v>1.25</v>
      </c>
      <c r="G300" s="50">
        <f>ROUND(E300*F300*G290, 7)</f>
        <v>0.15</v>
      </c>
      <c r="H300" s="52"/>
      <c r="I300" s="51"/>
      <c r="J300" s="52">
        <f>ROUND(SmtRes!AG194/SmtRes!DO194, 2)</f>
        <v>544.01</v>
      </c>
      <c r="K300" s="51"/>
      <c r="L300" s="52">
        <f>SmtRes!DH194</f>
        <v>81.599999999999994</v>
      </c>
      <c r="CE300">
        <v>1</v>
      </c>
    </row>
    <row r="301" spans="1:83" ht="28.5" x14ac:dyDescent="0.2">
      <c r="A301" s="48"/>
      <c r="B301" s="48" t="s">
        <v>385</v>
      </c>
      <c r="C301" s="48" t="s">
        <v>387</v>
      </c>
      <c r="D301" s="49" t="s">
        <v>373</v>
      </c>
      <c r="E301" s="50">
        <v>0.13</v>
      </c>
      <c r="F301" s="50">
        <f t="shared" si="6"/>
        <v>1.25</v>
      </c>
      <c r="G301" s="50">
        <f>SmtRes!CX195</f>
        <v>0.19500000000000001</v>
      </c>
      <c r="H301" s="52"/>
      <c r="I301" s="51"/>
      <c r="J301" s="52">
        <f>SmtRes!CZ195</f>
        <v>680.75</v>
      </c>
      <c r="K301" s="51"/>
      <c r="L301" s="52">
        <f>SmtRes!DG195</f>
        <v>132.75</v>
      </c>
    </row>
    <row r="302" spans="1:83" ht="14.25" x14ac:dyDescent="0.2">
      <c r="A302" s="48"/>
      <c r="B302" s="48" t="s">
        <v>388</v>
      </c>
      <c r="C302" s="48" t="s">
        <v>577</v>
      </c>
      <c r="D302" s="49" t="s">
        <v>369</v>
      </c>
      <c r="E302" s="50">
        <f>SmtRes!DO195*SmtRes!AT195</f>
        <v>0.13</v>
      </c>
      <c r="F302" s="50">
        <f t="shared" si="6"/>
        <v>1.25</v>
      </c>
      <c r="G302" s="50">
        <f>ROUND(E302*F302*G290, 7)</f>
        <v>0.19500000000000001</v>
      </c>
      <c r="H302" s="52"/>
      <c r="I302" s="51"/>
      <c r="J302" s="52">
        <f>ROUND(SmtRes!AG195/SmtRes!DO195, 2)</f>
        <v>404.99</v>
      </c>
      <c r="K302" s="51"/>
      <c r="L302" s="52">
        <f>SmtRes!DH195</f>
        <v>78.97</v>
      </c>
      <c r="CE302">
        <v>1</v>
      </c>
    </row>
    <row r="303" spans="1:83" ht="28.5" x14ac:dyDescent="0.2">
      <c r="A303" s="48"/>
      <c r="B303" s="48" t="s">
        <v>480</v>
      </c>
      <c r="C303" s="48" t="s">
        <v>482</v>
      </c>
      <c r="D303" s="49" t="s">
        <v>373</v>
      </c>
      <c r="E303" s="50">
        <v>1.59</v>
      </c>
      <c r="F303" s="50">
        <f t="shared" si="6"/>
        <v>1.25</v>
      </c>
      <c r="G303" s="50">
        <f>SmtRes!CX196</f>
        <v>2.3849999999999998</v>
      </c>
      <c r="H303" s="52"/>
      <c r="I303" s="51"/>
      <c r="J303" s="52">
        <f>SmtRes!CZ196</f>
        <v>36.46</v>
      </c>
      <c r="K303" s="51"/>
      <c r="L303" s="52">
        <f>SmtRes!DG196</f>
        <v>86.96</v>
      </c>
    </row>
    <row r="304" spans="1:83" ht="15" x14ac:dyDescent="0.2">
      <c r="A304" s="47"/>
      <c r="B304" s="50">
        <v>4</v>
      </c>
      <c r="C304" s="47" t="s">
        <v>578</v>
      </c>
      <c r="D304" s="49"/>
      <c r="E304" s="54"/>
      <c r="F304" s="50"/>
      <c r="G304" s="50"/>
      <c r="H304" s="50"/>
      <c r="I304" s="50"/>
      <c r="J304" s="50"/>
      <c r="K304" s="50"/>
      <c r="L304" s="55">
        <f>SUM(L305:L306)-SUMIF(CE305:CE306, 1, L305:L306)</f>
        <v>215.74</v>
      </c>
    </row>
    <row r="305" spans="1:101" ht="42.75" x14ac:dyDescent="0.2">
      <c r="A305" s="48"/>
      <c r="B305" s="48" t="s">
        <v>483</v>
      </c>
      <c r="C305" s="48" t="s">
        <v>485</v>
      </c>
      <c r="D305" s="49" t="s">
        <v>90</v>
      </c>
      <c r="E305" s="50">
        <v>5.0000000000000001E-4</v>
      </c>
      <c r="F305" s="50"/>
      <c r="G305" s="50">
        <f>SmtRes!CX197</f>
        <v>5.9999999999999995E-4</v>
      </c>
      <c r="H305" s="52">
        <f>SmtRes!CZ197</f>
        <v>148198.01999999999</v>
      </c>
      <c r="I305" s="51">
        <f>SmtRes!AI197</f>
        <v>0.91</v>
      </c>
      <c r="J305" s="52">
        <f>ROUND(H305*I305, 2)</f>
        <v>134860.20000000001</v>
      </c>
      <c r="K305" s="51"/>
      <c r="L305" s="52">
        <f>SmtRes!DF197</f>
        <v>80.92</v>
      </c>
    </row>
    <row r="306" spans="1:101" ht="28.5" x14ac:dyDescent="0.2">
      <c r="A306" s="48"/>
      <c r="B306" s="48" t="s">
        <v>486</v>
      </c>
      <c r="C306" s="48" t="s">
        <v>488</v>
      </c>
      <c r="D306" s="49" t="s">
        <v>127</v>
      </c>
      <c r="E306" s="50">
        <v>0.52</v>
      </c>
      <c r="F306" s="50"/>
      <c r="G306" s="50">
        <f>SmtRes!CX198</f>
        <v>0.624</v>
      </c>
      <c r="H306" s="52">
        <f>SmtRes!CZ198</f>
        <v>138.5</v>
      </c>
      <c r="I306" s="51">
        <f>SmtRes!AI198</f>
        <v>1.56</v>
      </c>
      <c r="J306" s="52">
        <f>ROUND(H306*I306, 2)</f>
        <v>216.06</v>
      </c>
      <c r="K306" s="51"/>
      <c r="L306" s="52">
        <f>SmtRes!DF198</f>
        <v>134.82</v>
      </c>
    </row>
    <row r="307" spans="1:101" ht="14.25" x14ac:dyDescent="0.2">
      <c r="A307" s="48"/>
      <c r="B307" s="48" t="str">
        <f>EtalonRes!I179</f>
        <v>07.2.07.13</v>
      </c>
      <c r="C307" s="56" t="str">
        <f>EtalonRes!K179</f>
        <v>Конструкции стальные перил</v>
      </c>
      <c r="D307" s="57" t="str">
        <f>EtalonRes!O179</f>
        <v>т</v>
      </c>
      <c r="E307" s="58">
        <f>EtalonRes!X179</f>
        <v>0.3</v>
      </c>
      <c r="F307" s="58"/>
      <c r="G307" s="58">
        <f>ROUND(EtalonRes!AG179*Source!I96, 7)</f>
        <v>0.36</v>
      </c>
      <c r="H307" s="59"/>
      <c r="I307" s="60"/>
      <c r="J307" s="59"/>
      <c r="K307" s="60"/>
      <c r="L307" s="59"/>
    </row>
    <row r="308" spans="1:101" ht="15" x14ac:dyDescent="0.2">
      <c r="A308" s="48"/>
      <c r="B308" s="48"/>
      <c r="C308" s="63" t="s">
        <v>567</v>
      </c>
      <c r="D308" s="49"/>
      <c r="E308" s="50"/>
      <c r="F308" s="50"/>
      <c r="G308" s="50"/>
      <c r="H308" s="52"/>
      <c r="I308" s="51"/>
      <c r="J308" s="52"/>
      <c r="K308" s="51"/>
      <c r="L308" s="52">
        <f>L293+L295+L296+L304</f>
        <v>4336.3499999999995</v>
      </c>
    </row>
    <row r="309" spans="1:101" ht="14.25" x14ac:dyDescent="0.2">
      <c r="A309" s="46" t="s">
        <v>626</v>
      </c>
      <c r="B309" s="48" t="str">
        <f>Source!F98</f>
        <v>07.2.05.01-0034</v>
      </c>
      <c r="C309" s="48" t="str">
        <f>Source!G98</f>
        <v>Перила-ограждения металлические</v>
      </c>
      <c r="D309" s="49" t="str">
        <f>Source!H98</f>
        <v>м</v>
      </c>
      <c r="E309" s="50">
        <f>SmtRes!AT199</f>
        <v>100</v>
      </c>
      <c r="F309" s="50"/>
      <c r="G309" s="50">
        <f>Source!I98</f>
        <v>120</v>
      </c>
      <c r="H309" s="52">
        <f>Source!AL98+Source!AO98+Source!AM98+Source!AN98</f>
        <v>1882.76</v>
      </c>
      <c r="I309" s="51">
        <f>IF(Source!BC98&lt;&gt; 0, Source!BC98, 1)</f>
        <v>1.36</v>
      </c>
      <c r="J309" s="52">
        <f>ROUND(H309*I309, 2)</f>
        <v>2560.5500000000002</v>
      </c>
      <c r="K309" s="51"/>
      <c r="L309" s="52">
        <f>Source!P98</f>
        <v>307266</v>
      </c>
      <c r="AD309">
        <f>ROUND((Source!AT98/100)*((ROUND(ROUND(Source!AO98,2)*Source!I98, 2)+ROUND(ROUND(Source!AN98,2)*Source!I98, 2))), 2)</f>
        <v>0</v>
      </c>
      <c r="AE309">
        <f>ROUND((Source!AU98/100)*((ROUND(ROUND(Source!AO98,2)*Source!I98, 2)+ROUND(ROUND(Source!AN98,2)*Source!I98, 2))), 2)</f>
        <v>0</v>
      </c>
      <c r="AN309">
        <f>L309</f>
        <v>307266</v>
      </c>
      <c r="AW309">
        <f>L309</f>
        <v>307266</v>
      </c>
      <c r="AZ309">
        <f>Source!X98</f>
        <v>0</v>
      </c>
      <c r="BA309">
        <f>Source!Y98</f>
        <v>0</v>
      </c>
      <c r="CD309">
        <v>1</v>
      </c>
    </row>
    <row r="310" spans="1:101" ht="14.25" x14ac:dyDescent="0.2">
      <c r="A310" s="48"/>
      <c r="B310" s="48"/>
      <c r="C310" s="48" t="s">
        <v>568</v>
      </c>
      <c r="D310" s="49"/>
      <c r="E310" s="50"/>
      <c r="F310" s="50"/>
      <c r="G310" s="50"/>
      <c r="H310" s="52"/>
      <c r="I310" s="51"/>
      <c r="J310" s="52"/>
      <c r="K310" s="51"/>
      <c r="L310" s="52">
        <f>SUM(AR290:AR313)+SUM(AS290:AS313)+SUM(AT290:AT313)+SUM(AU290:AU313)+SUM(AV290:AV313)</f>
        <v>3346.45</v>
      </c>
    </row>
    <row r="311" spans="1:101" ht="28.5" x14ac:dyDescent="0.2">
      <c r="A311" s="48"/>
      <c r="B311" s="48" t="s">
        <v>586</v>
      </c>
      <c r="C311" s="48" t="s">
        <v>587</v>
      </c>
      <c r="D311" s="49" t="s">
        <v>570</v>
      </c>
      <c r="E311" s="50">
        <f>Source!BZ96</f>
        <v>109</v>
      </c>
      <c r="F311" s="50">
        <f>ROUND(0.9,7)</f>
        <v>0.9</v>
      </c>
      <c r="G311" s="50">
        <f>Source!AT96</f>
        <v>98.1</v>
      </c>
      <c r="H311" s="52"/>
      <c r="I311" s="51"/>
      <c r="J311" s="52"/>
      <c r="K311" s="51"/>
      <c r="L311" s="52">
        <f>SUM(AZ290:AZ313)</f>
        <v>3282.87</v>
      </c>
    </row>
    <row r="312" spans="1:101" ht="28.5" x14ac:dyDescent="0.2">
      <c r="A312" s="56"/>
      <c r="B312" s="56" t="s">
        <v>588</v>
      </c>
      <c r="C312" s="56" t="s">
        <v>589</v>
      </c>
      <c r="D312" s="57" t="s">
        <v>570</v>
      </c>
      <c r="E312" s="58">
        <f>Source!CA96</f>
        <v>57</v>
      </c>
      <c r="F312" s="58">
        <f>ROUND(0.85,7)</f>
        <v>0.85</v>
      </c>
      <c r="G312" s="58">
        <f>Source!AU96</f>
        <v>48.45</v>
      </c>
      <c r="H312" s="59"/>
      <c r="I312" s="60"/>
      <c r="J312" s="59"/>
      <c r="K312" s="60"/>
      <c r="L312" s="59">
        <f>SUM(BA290:BA313)</f>
        <v>1621.36</v>
      </c>
    </row>
    <row r="313" spans="1:101" ht="15" x14ac:dyDescent="0.2">
      <c r="C313" s="99" t="s">
        <v>572</v>
      </c>
      <c r="D313" s="99"/>
      <c r="E313" s="99"/>
      <c r="F313" s="99"/>
      <c r="G313" s="99"/>
      <c r="H313" s="99"/>
      <c r="I313" s="100">
        <f>IF(E290&lt;&gt;0,K313/E290, 0)</f>
        <v>263755.48333333334</v>
      </c>
      <c r="J313" s="100"/>
      <c r="K313" s="100">
        <f>L293+L295+L304+L311+L312+L296+SUM(L309:L309)</f>
        <v>316506.58</v>
      </c>
      <c r="L313" s="100"/>
      <c r="AD313">
        <f>ROUND((Source!AT96/100)*((ROUND(SUMIF(SmtRes!AQ191:'SmtRes'!AQ199,"=1",SmtRes!AD191:'SmtRes'!AD199)*Source!I96, 2)+ROUND(SUMIF(SmtRes!AQ191:'SmtRes'!AQ199,"=1",SmtRes!AC191:'SmtRes'!AC199)*Source!I96, 2))), 2)</f>
        <v>2196.96</v>
      </c>
      <c r="AE313">
        <f>ROUND((Source!AU96/100)*((ROUND(SUMIF(SmtRes!AQ191:'SmtRes'!AQ199,"=1",SmtRes!AD191:'SmtRes'!AD199)*Source!I96, 2)+ROUND(SUMIF(SmtRes!AQ191:'SmtRes'!AQ199,"=1",SmtRes!AC191:'SmtRes'!AC199)*Source!I96, 2))), 2)</f>
        <v>1085.04</v>
      </c>
      <c r="AN313" s="61">
        <f>L293+L295+L304+L311+L312+L296</f>
        <v>9240.58</v>
      </c>
      <c r="AO313" s="61">
        <f>L295</f>
        <v>774.16</v>
      </c>
      <c r="AQ313" t="s">
        <v>573</v>
      </c>
      <c r="AR313" s="61">
        <f>L293</f>
        <v>3039</v>
      </c>
      <c r="AT313" s="61">
        <f>L296</f>
        <v>307.45</v>
      </c>
      <c r="AV313" t="s">
        <v>573</v>
      </c>
      <c r="AW313" s="61">
        <f>L304</f>
        <v>215.74</v>
      </c>
      <c r="AZ313">
        <f>Source!X96</f>
        <v>3282.87</v>
      </c>
      <c r="BA313">
        <f>Source!Y96</f>
        <v>1621.36</v>
      </c>
      <c r="CD313">
        <v>1</v>
      </c>
    </row>
    <row r="314" spans="1:101" ht="28.5" x14ac:dyDescent="0.2">
      <c r="A314" s="46" t="s">
        <v>194</v>
      </c>
      <c r="B314" s="48" t="s">
        <v>627</v>
      </c>
      <c r="C314" s="48" t="str">
        <f>Source!G100</f>
        <v>Монтаж снегозадержателя: решетчатого и трубчатого</v>
      </c>
      <c r="D314" s="49" t="str">
        <f>Source!H100</f>
        <v>100 м</v>
      </c>
      <c r="E314" s="50">
        <f>Source!K100</f>
        <v>1.2</v>
      </c>
      <c r="F314" s="50"/>
      <c r="G314" s="50">
        <f>Source!I100</f>
        <v>1.2</v>
      </c>
      <c r="H314" s="52"/>
      <c r="I314" s="51"/>
      <c r="J314" s="52"/>
      <c r="K314" s="51"/>
      <c r="L314" s="52"/>
    </row>
    <row r="315" spans="1:101" ht="51" x14ac:dyDescent="0.2">
      <c r="B315" s="65" t="s">
        <v>514</v>
      </c>
      <c r="C315" s="102" t="s">
        <v>575</v>
      </c>
      <c r="D315" s="102"/>
      <c r="E315" s="102"/>
      <c r="F315" s="102"/>
      <c r="G315" s="102"/>
      <c r="H315" s="102"/>
      <c r="I315" s="102"/>
      <c r="J315" s="102"/>
      <c r="K315" s="102"/>
      <c r="L315" s="102"/>
      <c r="CW315" s="66" t="s">
        <v>575</v>
      </c>
    </row>
    <row r="316" spans="1:101" x14ac:dyDescent="0.2">
      <c r="C316" s="53" t="str">
        <f>"Объем: "&amp;Source!I100&amp;"=120/"&amp;"100"</f>
        <v>Объем: 1,2=120/100</v>
      </c>
    </row>
    <row r="317" spans="1:101" ht="15" x14ac:dyDescent="0.2">
      <c r="A317" s="47"/>
      <c r="B317" s="50">
        <v>1</v>
      </c>
      <c r="C317" s="47" t="s">
        <v>564</v>
      </c>
      <c r="D317" s="49" t="s">
        <v>369</v>
      </c>
      <c r="E317" s="54"/>
      <c r="F317" s="50"/>
      <c r="G317" s="50">
        <f>Source!U100</f>
        <v>7.3140000000000001</v>
      </c>
      <c r="H317" s="50"/>
      <c r="I317" s="50"/>
      <c r="J317" s="50"/>
      <c r="K317" s="50"/>
      <c r="L317" s="55">
        <f>SUM(L318:L318)-SUMIF(CE318:CE318, 1, L318:L318)</f>
        <v>2895.76</v>
      </c>
    </row>
    <row r="318" spans="1:101" ht="14.25" x14ac:dyDescent="0.2">
      <c r="A318" s="48"/>
      <c r="B318" s="48" t="s">
        <v>489</v>
      </c>
      <c r="C318" s="48" t="s">
        <v>490</v>
      </c>
      <c r="D318" s="49" t="s">
        <v>369</v>
      </c>
      <c r="E318" s="50">
        <v>5.3</v>
      </c>
      <c r="F318" s="50">
        <f>ROUND(1.15,7)</f>
        <v>1.1499999999999999</v>
      </c>
      <c r="G318" s="50">
        <f>SmtRes!CX209</f>
        <v>7.3140000000000001</v>
      </c>
      <c r="H318" s="52"/>
      <c r="I318" s="51"/>
      <c r="J318" s="52">
        <f>SmtRes!CZ209</f>
        <v>395.92</v>
      </c>
      <c r="K318" s="51"/>
      <c r="L318" s="52">
        <f>SmtRes!DI209</f>
        <v>2895.76</v>
      </c>
    </row>
    <row r="319" spans="1:101" ht="15" x14ac:dyDescent="0.2">
      <c r="A319" s="47"/>
      <c r="B319" s="50">
        <v>2</v>
      </c>
      <c r="C319" s="47" t="s">
        <v>565</v>
      </c>
      <c r="D319" s="49"/>
      <c r="E319" s="54"/>
      <c r="F319" s="50"/>
      <c r="G319" s="50"/>
      <c r="H319" s="50"/>
      <c r="I319" s="50"/>
      <c r="J319" s="50"/>
      <c r="K319" s="50"/>
      <c r="L319" s="55">
        <f>SUM(L320:L324)-SUMIF(CE320:CE324, 1, L320:L324)</f>
        <v>83.94</v>
      </c>
    </row>
    <row r="320" spans="1:101" ht="15" x14ac:dyDescent="0.2">
      <c r="A320" s="47"/>
      <c r="B320" s="50"/>
      <c r="C320" s="47" t="s">
        <v>566</v>
      </c>
      <c r="D320" s="49" t="s">
        <v>369</v>
      </c>
      <c r="E320" s="54"/>
      <c r="F320" s="50"/>
      <c r="G320" s="50">
        <f>Source!V100</f>
        <v>0.16499999999999998</v>
      </c>
      <c r="H320" s="50"/>
      <c r="I320" s="50"/>
      <c r="J320" s="50"/>
      <c r="K320" s="50"/>
      <c r="L320" s="55">
        <f>SUMIF(CE321:CE324, 1, L321:L324)</f>
        <v>64.78</v>
      </c>
      <c r="CE320">
        <v>1</v>
      </c>
    </row>
    <row r="321" spans="1:83" ht="42.75" x14ac:dyDescent="0.2">
      <c r="A321" s="48"/>
      <c r="B321" s="48" t="s">
        <v>491</v>
      </c>
      <c r="C321" s="48" t="s">
        <v>493</v>
      </c>
      <c r="D321" s="49" t="s">
        <v>373</v>
      </c>
      <c r="E321" s="50">
        <v>0.03</v>
      </c>
      <c r="F321" s="50">
        <f>ROUND(1.25,7)</f>
        <v>1.25</v>
      </c>
      <c r="G321" s="50">
        <f>SmtRes!CX211</f>
        <v>4.4999999999999998E-2</v>
      </c>
      <c r="H321" s="52">
        <f>SmtRes!CZ211</f>
        <v>30.61</v>
      </c>
      <c r="I321" s="51">
        <f>SmtRes!AJ211</f>
        <v>1.63</v>
      </c>
      <c r="J321" s="52">
        <f>ROUND(H321*I321, 2)</f>
        <v>49.89</v>
      </c>
      <c r="K321" s="51"/>
      <c r="L321" s="52">
        <f>SmtRes!DG211</f>
        <v>2.25</v>
      </c>
    </row>
    <row r="322" spans="1:83" ht="14.25" x14ac:dyDescent="0.2">
      <c r="A322" s="48"/>
      <c r="B322" s="48" t="s">
        <v>438</v>
      </c>
      <c r="C322" s="48" t="s">
        <v>600</v>
      </c>
      <c r="D322" s="49" t="s">
        <v>369</v>
      </c>
      <c r="E322" s="50">
        <f>SmtRes!DO211*SmtRes!AT211</f>
        <v>0.03</v>
      </c>
      <c r="F322" s="50">
        <f>ROUND(1.25,7)</f>
        <v>1.25</v>
      </c>
      <c r="G322" s="50">
        <f>ROUND(E322*F322*G314, 7)</f>
        <v>4.4999999999999998E-2</v>
      </c>
      <c r="H322" s="52"/>
      <c r="I322" s="51"/>
      <c r="J322" s="52">
        <f>ROUND(SmtRes!AG211/SmtRes!DO211, 2)</f>
        <v>359.65</v>
      </c>
      <c r="K322" s="51"/>
      <c r="L322" s="52">
        <f>SmtRes!DH211</f>
        <v>16.18</v>
      </c>
      <c r="CE322">
        <v>1</v>
      </c>
    </row>
    <row r="323" spans="1:83" ht="28.5" x14ac:dyDescent="0.2">
      <c r="A323" s="48"/>
      <c r="B323" s="48" t="s">
        <v>385</v>
      </c>
      <c r="C323" s="48" t="s">
        <v>387</v>
      </c>
      <c r="D323" s="49" t="s">
        <v>373</v>
      </c>
      <c r="E323" s="50">
        <v>0.08</v>
      </c>
      <c r="F323" s="50">
        <f>ROUND(1.25,7)</f>
        <v>1.25</v>
      </c>
      <c r="G323" s="50">
        <f>SmtRes!CX212</f>
        <v>0.12</v>
      </c>
      <c r="H323" s="52"/>
      <c r="I323" s="51"/>
      <c r="J323" s="52">
        <f>SmtRes!CZ212</f>
        <v>680.75</v>
      </c>
      <c r="K323" s="51"/>
      <c r="L323" s="52">
        <f>SmtRes!DG212</f>
        <v>81.69</v>
      </c>
    </row>
    <row r="324" spans="1:83" ht="14.25" x14ac:dyDescent="0.2">
      <c r="A324" s="48"/>
      <c r="B324" s="48" t="s">
        <v>388</v>
      </c>
      <c r="C324" s="48" t="s">
        <v>577</v>
      </c>
      <c r="D324" s="49" t="s">
        <v>369</v>
      </c>
      <c r="E324" s="50">
        <f>SmtRes!DO212*SmtRes!AT212</f>
        <v>0.08</v>
      </c>
      <c r="F324" s="50">
        <f>ROUND(1.25,7)</f>
        <v>1.25</v>
      </c>
      <c r="G324" s="50">
        <f>ROUND(E324*F324*G314, 7)</f>
        <v>0.12</v>
      </c>
      <c r="H324" s="52"/>
      <c r="I324" s="51"/>
      <c r="J324" s="52">
        <f>ROUND(SmtRes!AG212/SmtRes!DO212, 2)</f>
        <v>404.99</v>
      </c>
      <c r="K324" s="51"/>
      <c r="L324" s="52">
        <f>SmtRes!DH212</f>
        <v>48.6</v>
      </c>
      <c r="CE324">
        <v>1</v>
      </c>
    </row>
    <row r="325" spans="1:83" ht="15" x14ac:dyDescent="0.2">
      <c r="A325" s="47"/>
      <c r="B325" s="50">
        <v>4</v>
      </c>
      <c r="C325" s="47" t="s">
        <v>578</v>
      </c>
      <c r="D325" s="49"/>
      <c r="E325" s="54"/>
      <c r="F325" s="50"/>
      <c r="G325" s="50"/>
      <c r="H325" s="50"/>
      <c r="I325" s="50"/>
      <c r="J325" s="50"/>
      <c r="K325" s="50"/>
      <c r="L325" s="55">
        <f>SUM(L326:L326)-SUMIF(CE326:CE326, 1, L326:L326)</f>
        <v>23.07</v>
      </c>
    </row>
    <row r="326" spans="1:83" ht="14.25" x14ac:dyDescent="0.2">
      <c r="A326" s="48"/>
      <c r="B326" s="48" t="s">
        <v>389</v>
      </c>
      <c r="C326" s="48" t="s">
        <v>391</v>
      </c>
      <c r="D326" s="49" t="s">
        <v>392</v>
      </c>
      <c r="E326" s="50">
        <v>2.4931999999999999</v>
      </c>
      <c r="F326" s="50"/>
      <c r="G326" s="50">
        <f>SmtRes!CX213</f>
        <v>2.9918399999999998</v>
      </c>
      <c r="H326" s="52"/>
      <c r="I326" s="51"/>
      <c r="J326" s="52">
        <f>SmtRes!CZ213</f>
        <v>7.71</v>
      </c>
      <c r="K326" s="51"/>
      <c r="L326" s="52">
        <f>SmtRes!DF213</f>
        <v>23.07</v>
      </c>
    </row>
    <row r="327" spans="1:83" ht="14.25" x14ac:dyDescent="0.2">
      <c r="A327" s="48"/>
      <c r="B327" s="48" t="str">
        <f>EtalonRes!I194</f>
        <v>07.2.07.13</v>
      </c>
      <c r="C327" s="56" t="str">
        <f>EtalonRes!K194</f>
        <v>Конструкции стальные</v>
      </c>
      <c r="D327" s="57" t="str">
        <f>EtalonRes!O194</f>
        <v>т</v>
      </c>
      <c r="E327" s="58">
        <f>EtalonRes!X194</f>
        <v>0</v>
      </c>
      <c r="F327" s="58"/>
      <c r="G327" s="58">
        <f>ROUND(EtalonRes!AG194*Source!I100, 7)</f>
        <v>0</v>
      </c>
      <c r="H327" s="59"/>
      <c r="I327" s="60"/>
      <c r="J327" s="59"/>
      <c r="K327" s="60"/>
      <c r="L327" s="59"/>
    </row>
    <row r="328" spans="1:83" ht="15" x14ac:dyDescent="0.2">
      <c r="A328" s="48"/>
      <c r="B328" s="48"/>
      <c r="C328" s="63" t="s">
        <v>567</v>
      </c>
      <c r="D328" s="49"/>
      <c r="E328" s="50"/>
      <c r="F328" s="50"/>
      <c r="G328" s="50"/>
      <c r="H328" s="52"/>
      <c r="I328" s="51"/>
      <c r="J328" s="52"/>
      <c r="K328" s="51"/>
      <c r="L328" s="52">
        <f>L317+L319+L320+L325</f>
        <v>3067.5500000000006</v>
      </c>
    </row>
    <row r="329" spans="1:83" ht="42.75" x14ac:dyDescent="0.2">
      <c r="A329" s="46" t="s">
        <v>628</v>
      </c>
      <c r="B329" s="48" t="str">
        <f>Source!F102</f>
        <v>15.2.02.04-0040</v>
      </c>
      <c r="C329" s="48" t="str">
        <f>Source!G102</f>
        <v>Снегозадержатель стальной оцинкованный для кровель, длина снегозадержателя 3000 мм</v>
      </c>
      <c r="D329" s="49" t="str">
        <f>Source!H102</f>
        <v>КОМПЛ</v>
      </c>
      <c r="E329" s="50">
        <f>SmtRes!AT214</f>
        <v>33.3333333</v>
      </c>
      <c r="F329" s="50"/>
      <c r="G329" s="50">
        <f>Source!I102</f>
        <v>40</v>
      </c>
      <c r="H329" s="52"/>
      <c r="I329" s="51"/>
      <c r="J329" s="52">
        <f>Source!AK102</f>
        <v>11453.58</v>
      </c>
      <c r="K329" s="51"/>
      <c r="L329" s="52">
        <f>Source!P102</f>
        <v>458143.2</v>
      </c>
      <c r="AD329">
        <f>ROUND((Source!AT102/100)*((ROUND(ROUND(Source!AO102,2)*Source!I102, 2)+ROUND(ROUND(Source!AN102,2)*Source!I102, 2))), 2)</f>
        <v>0</v>
      </c>
      <c r="AE329">
        <f>ROUND((Source!AU102/100)*((ROUND(ROUND(Source!AO102,2)*Source!I102, 2)+ROUND(ROUND(Source!AN102,2)*Source!I102, 2))), 2)</f>
        <v>0</v>
      </c>
      <c r="AN329">
        <f>L329</f>
        <v>458143.2</v>
      </c>
      <c r="AW329">
        <f>L329</f>
        <v>458143.2</v>
      </c>
      <c r="AZ329">
        <f>Source!X102</f>
        <v>0</v>
      </c>
      <c r="BA329">
        <f>Source!Y102</f>
        <v>0</v>
      </c>
      <c r="CD329">
        <v>1</v>
      </c>
    </row>
    <row r="330" spans="1:83" ht="14.25" x14ac:dyDescent="0.2">
      <c r="A330" s="48"/>
      <c r="B330" s="48"/>
      <c r="C330" s="48" t="s">
        <v>568</v>
      </c>
      <c r="D330" s="49"/>
      <c r="E330" s="50"/>
      <c r="F330" s="50"/>
      <c r="G330" s="50"/>
      <c r="H330" s="52"/>
      <c r="I330" s="51"/>
      <c r="J330" s="52"/>
      <c r="K330" s="51"/>
      <c r="L330" s="52">
        <f>SUM(AR314:AR333)+SUM(AS314:AS333)+SUM(AT314:AT333)+SUM(AU314:AU333)+SUM(AV314:AV333)</f>
        <v>2960.5400000000004</v>
      </c>
    </row>
    <row r="331" spans="1:83" ht="28.5" x14ac:dyDescent="0.2">
      <c r="A331" s="48"/>
      <c r="B331" s="48" t="s">
        <v>586</v>
      </c>
      <c r="C331" s="48" t="s">
        <v>587</v>
      </c>
      <c r="D331" s="49" t="s">
        <v>570</v>
      </c>
      <c r="E331" s="50">
        <f>Source!BZ100</f>
        <v>109</v>
      </c>
      <c r="F331" s="50">
        <f>ROUND(0.9,7)</f>
        <v>0.9</v>
      </c>
      <c r="G331" s="50">
        <f>Source!AT100</f>
        <v>98.1</v>
      </c>
      <c r="H331" s="52"/>
      <c r="I331" s="51"/>
      <c r="J331" s="52"/>
      <c r="K331" s="51"/>
      <c r="L331" s="52">
        <f>SUM(AZ314:AZ333)</f>
        <v>2904.29</v>
      </c>
    </row>
    <row r="332" spans="1:83" ht="28.5" x14ac:dyDescent="0.2">
      <c r="A332" s="56"/>
      <c r="B332" s="56" t="s">
        <v>588</v>
      </c>
      <c r="C332" s="56" t="s">
        <v>589</v>
      </c>
      <c r="D332" s="57" t="s">
        <v>570</v>
      </c>
      <c r="E332" s="58">
        <f>Source!CA100</f>
        <v>57</v>
      </c>
      <c r="F332" s="58">
        <f>ROUND(0.85,7)</f>
        <v>0.85</v>
      </c>
      <c r="G332" s="58">
        <f>Source!AU100</f>
        <v>48.45</v>
      </c>
      <c r="H332" s="59"/>
      <c r="I332" s="60"/>
      <c r="J332" s="59"/>
      <c r="K332" s="60"/>
      <c r="L332" s="59">
        <f>SUM(BA314:BA333)</f>
        <v>1434.38</v>
      </c>
    </row>
    <row r="333" spans="1:83" ht="15" x14ac:dyDescent="0.2">
      <c r="C333" s="99" t="s">
        <v>572</v>
      </c>
      <c r="D333" s="99"/>
      <c r="E333" s="99"/>
      <c r="F333" s="99"/>
      <c r="G333" s="99"/>
      <c r="H333" s="99"/>
      <c r="I333" s="100">
        <f>IF(E314&lt;&gt;0,K333/E314, 0)</f>
        <v>387957.85</v>
      </c>
      <c r="J333" s="100"/>
      <c r="K333" s="100">
        <f>L317+L319+L325+L331+L332+L320+SUM(L329:L329)</f>
        <v>465549.42</v>
      </c>
      <c r="L333" s="100"/>
      <c r="AD333">
        <f>ROUND((Source!AT100/100)*((ROUND(SUMIF(SmtRes!AQ209:'SmtRes'!AQ214,"=1",SmtRes!AD209:'SmtRes'!AD214)*Source!I100, 2)+ROUND(SUMIF(SmtRes!AQ209:'SmtRes'!AQ214,"=1",SmtRes!AC209:'SmtRes'!AC214)*Source!I100, 2))), 2)</f>
        <v>1366.21</v>
      </c>
      <c r="AE333">
        <f>ROUND((Source!AU100/100)*((ROUND(SUMIF(SmtRes!AQ209:'SmtRes'!AQ214,"=1",SmtRes!AD209:'SmtRes'!AD214)*Source!I100, 2)+ROUND(SUMIF(SmtRes!AQ209:'SmtRes'!AQ214,"=1",SmtRes!AC209:'SmtRes'!AC214)*Source!I100, 2))), 2)</f>
        <v>674.75</v>
      </c>
      <c r="AN333" s="61">
        <f>L317+L319+L325+L331+L332+L320</f>
        <v>7406.22</v>
      </c>
      <c r="AO333" s="61">
        <f>L319</f>
        <v>83.94</v>
      </c>
      <c r="AQ333" t="s">
        <v>573</v>
      </c>
      <c r="AR333" s="61">
        <f>L317</f>
        <v>2895.76</v>
      </c>
      <c r="AT333" s="61">
        <f>L320</f>
        <v>64.78</v>
      </c>
      <c r="AV333" t="s">
        <v>573</v>
      </c>
      <c r="AW333" s="61">
        <f>L325</f>
        <v>23.07</v>
      </c>
      <c r="AZ333">
        <f>Source!X100</f>
        <v>2904.29</v>
      </c>
      <c r="BA333">
        <f>Source!Y100</f>
        <v>1434.38</v>
      </c>
      <c r="CD333">
        <v>1</v>
      </c>
    </row>
    <row r="334" spans="1:83" ht="28.5" x14ac:dyDescent="0.2">
      <c r="A334" s="46" t="s">
        <v>203</v>
      </c>
      <c r="B334" s="48" t="s">
        <v>204</v>
      </c>
      <c r="C334" s="48" t="str">
        <f>Source!G104</f>
        <v>Погрузка в автотранспортное средство: мусор строительный с погрузкой вручную</v>
      </c>
      <c r="D334" s="49" t="str">
        <f>Source!H104</f>
        <v>1т груза</v>
      </c>
      <c r="E334" s="50">
        <f>Source!K104</f>
        <v>15.697469999999999</v>
      </c>
      <c r="F334" s="50"/>
      <c r="G334" s="50">
        <f>Source!I104</f>
        <v>15.697469999999999</v>
      </c>
      <c r="H334" s="52"/>
      <c r="I334" s="51"/>
      <c r="J334" s="52">
        <f>Source!AK104</f>
        <v>984.54</v>
      </c>
      <c r="K334" s="51"/>
      <c r="L334" s="52">
        <f>Source!HD104</f>
        <v>15454.79</v>
      </c>
    </row>
    <row r="335" spans="1:83" ht="38.25" hidden="1" x14ac:dyDescent="0.2">
      <c r="A335" s="67"/>
      <c r="B335" s="67"/>
      <c r="C335" s="68" t="str">
        <f>"Объем: "&amp;Source!I104&amp;"="&amp;Source!I88&amp;"+"&amp;""&amp;Source!I82&amp;"+"&amp;""&amp;Source!I58&amp;"+"&amp;""&amp;Source!I46&amp;"+"&amp;"580*"&amp;"3,93/"&amp;"1000+"&amp;""&amp;Source!I70&amp;""</f>
        <v>Объем: 15,69747=0,0032+0,4296+0,40227+12,238+580*3,93/1000+0,345</v>
      </c>
      <c r="D335" s="67"/>
      <c r="E335" s="67"/>
      <c r="F335" s="67"/>
      <c r="G335" s="67"/>
      <c r="H335" s="67"/>
      <c r="I335" s="67"/>
      <c r="J335" s="67"/>
      <c r="K335" s="67"/>
      <c r="L335" s="67"/>
    </row>
    <row r="336" spans="1:83" ht="15" x14ac:dyDescent="0.2">
      <c r="C336" s="99" t="s">
        <v>572</v>
      </c>
      <c r="D336" s="99"/>
      <c r="E336" s="99"/>
      <c r="F336" s="99"/>
      <c r="G336" s="99"/>
      <c r="H336" s="99"/>
      <c r="I336" s="100">
        <f>IF(E334&lt;&gt;0,K336/E334, 0)</f>
        <v>984.54018386402402</v>
      </c>
      <c r="J336" s="100"/>
      <c r="K336" s="100">
        <f>L334</f>
        <v>15454.79</v>
      </c>
      <c r="L336" s="100"/>
      <c r="AD336">
        <f>ROUND((Source!AT104/100)*((ROUND(0*Source!I104, 2)+ROUND(0*Source!I104, 2))), 2)</f>
        <v>0</v>
      </c>
      <c r="AE336">
        <f>ROUND((Source!AU104/100)*((ROUND(0*Source!I104, 2)+ROUND(0*Source!I104, 2))), 2)</f>
        <v>0</v>
      </c>
      <c r="AN336" s="61">
        <f>L334</f>
        <v>15454.79</v>
      </c>
      <c r="AP336">
        <f>0</f>
        <v>0</v>
      </c>
      <c r="AQ336" t="s">
        <v>573</v>
      </c>
      <c r="AS336">
        <f>0</f>
        <v>0</v>
      </c>
      <c r="AU336">
        <f>0</f>
        <v>0</v>
      </c>
      <c r="AV336" t="s">
        <v>573</v>
      </c>
      <c r="AZ336">
        <f>Source!X104</f>
        <v>0</v>
      </c>
      <c r="BA336">
        <f>Source!Y104</f>
        <v>0</v>
      </c>
      <c r="BB336" s="61">
        <f>L334</f>
        <v>15454.79</v>
      </c>
      <c r="CD336">
        <v>1</v>
      </c>
    </row>
    <row r="337" spans="1:82" ht="99.75" x14ac:dyDescent="0.2">
      <c r="A337" s="69" t="s">
        <v>211</v>
      </c>
      <c r="B337" s="56" t="s">
        <v>212</v>
      </c>
      <c r="C337" s="56" t="str">
        <f>Source!G106</f>
        <v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v>
      </c>
      <c r="D337" s="57" t="str">
        <f>Source!H106</f>
        <v>1т груза</v>
      </c>
      <c r="E337" s="58">
        <f>Source!K106</f>
        <v>15.697469999999999</v>
      </c>
      <c r="F337" s="58"/>
      <c r="G337" s="58">
        <f>Source!I106</f>
        <v>15.697469999999999</v>
      </c>
      <c r="H337" s="59"/>
      <c r="I337" s="60"/>
      <c r="J337" s="59">
        <f>Source!AK106</f>
        <v>240.53</v>
      </c>
      <c r="K337" s="60"/>
      <c r="L337" s="59">
        <f>Source!HD106</f>
        <v>3775.71</v>
      </c>
    </row>
    <row r="338" spans="1:82" ht="15" x14ac:dyDescent="0.2">
      <c r="C338" s="99" t="s">
        <v>572</v>
      </c>
      <c r="D338" s="99"/>
      <c r="E338" s="99"/>
      <c r="F338" s="99"/>
      <c r="G338" s="99"/>
      <c r="H338" s="99"/>
      <c r="I338" s="100">
        <f>IF(E337&lt;&gt;0,K338/E337, 0)</f>
        <v>240.52984334418224</v>
      </c>
      <c r="J338" s="100"/>
      <c r="K338" s="100">
        <f>L337</f>
        <v>3775.71</v>
      </c>
      <c r="L338" s="100"/>
      <c r="AD338">
        <f>ROUND((Source!AT106/100)*((ROUND(0*Source!I106, 2)+ROUND(0*Source!I106, 2))), 2)</f>
        <v>0</v>
      </c>
      <c r="AE338">
        <f>ROUND((Source!AU106/100)*((ROUND(0*Source!I106, 2)+ROUND(0*Source!I106, 2))), 2)</f>
        <v>0</v>
      </c>
      <c r="AN338" s="61">
        <f>L337</f>
        <v>3775.71</v>
      </c>
      <c r="AP338">
        <f>0</f>
        <v>0</v>
      </c>
      <c r="AQ338" t="s">
        <v>573</v>
      </c>
      <c r="AS338">
        <f>0</f>
        <v>0</v>
      </c>
      <c r="AU338">
        <f>0</f>
        <v>0</v>
      </c>
      <c r="AV338" t="s">
        <v>573</v>
      </c>
      <c r="AZ338">
        <f>Source!X106</f>
        <v>0</v>
      </c>
      <c r="BA338">
        <f>Source!Y106</f>
        <v>0</v>
      </c>
      <c r="BB338" s="61">
        <f>L337</f>
        <v>3775.71</v>
      </c>
      <c r="CD338">
        <v>1</v>
      </c>
    </row>
    <row r="340" spans="1:82" ht="15" x14ac:dyDescent="0.2">
      <c r="A340" s="74"/>
      <c r="B340" s="75"/>
      <c r="C340" s="101" t="s">
        <v>629</v>
      </c>
      <c r="D340" s="101"/>
      <c r="E340" s="101"/>
      <c r="F340" s="101"/>
      <c r="G340" s="101"/>
      <c r="H340" s="101"/>
      <c r="I340" s="76"/>
      <c r="J340" s="74"/>
      <c r="K340" s="77"/>
      <c r="L340" s="76"/>
    </row>
    <row r="342" spans="1:82" ht="15" x14ac:dyDescent="0.2">
      <c r="A342" s="71"/>
      <c r="B342" s="72"/>
      <c r="C342" s="98" t="s">
        <v>630</v>
      </c>
      <c r="D342" s="98"/>
      <c r="E342" s="98"/>
      <c r="F342" s="98"/>
      <c r="G342" s="98"/>
      <c r="H342" s="98"/>
      <c r="I342" s="55"/>
      <c r="J342" s="71"/>
      <c r="K342" s="73"/>
      <c r="L342" s="55">
        <f>L344+L359+L360</f>
        <v>3432039.0599999996</v>
      </c>
    </row>
    <row r="343" spans="1:82" ht="14.25" x14ac:dyDescent="0.2">
      <c r="A343" s="64"/>
      <c r="B343" s="70"/>
      <c r="C343" s="97" t="s">
        <v>631</v>
      </c>
      <c r="D343" s="95"/>
      <c r="E343" s="95"/>
      <c r="F343" s="95"/>
      <c r="G343" s="95"/>
      <c r="H343" s="95"/>
      <c r="I343" s="52"/>
      <c r="J343" s="64"/>
      <c r="K343" s="50"/>
      <c r="L343" s="52"/>
    </row>
    <row r="344" spans="1:82" ht="14.25" x14ac:dyDescent="0.2">
      <c r="A344" s="64"/>
      <c r="B344" s="70"/>
      <c r="C344" s="95" t="s">
        <v>632</v>
      </c>
      <c r="D344" s="95"/>
      <c r="E344" s="95"/>
      <c r="F344" s="95"/>
      <c r="G344" s="95"/>
      <c r="H344" s="95"/>
      <c r="I344" s="52"/>
      <c r="J344" s="64"/>
      <c r="K344" s="50"/>
      <c r="L344" s="52">
        <f>L346+L347+L353+L357</f>
        <v>2734940.9599999995</v>
      </c>
    </row>
    <row r="345" spans="1:82" ht="14.25" x14ac:dyDescent="0.2">
      <c r="A345" s="64"/>
      <c r="B345" s="70"/>
      <c r="C345" s="97" t="s">
        <v>631</v>
      </c>
      <c r="D345" s="95"/>
      <c r="E345" s="95"/>
      <c r="F345" s="95"/>
      <c r="G345" s="95"/>
      <c r="H345" s="95"/>
      <c r="I345" s="52"/>
      <c r="J345" s="64"/>
      <c r="K345" s="50"/>
      <c r="L345" s="52"/>
    </row>
    <row r="346" spans="1:82" ht="14.25" x14ac:dyDescent="0.2">
      <c r="A346" s="64"/>
      <c r="B346" s="70"/>
      <c r="C346" s="95" t="s">
        <v>633</v>
      </c>
      <c r="D346" s="95"/>
      <c r="E346" s="95"/>
      <c r="F346" s="95"/>
      <c r="G346" s="95"/>
      <c r="H346" s="95"/>
      <c r="I346" s="52"/>
      <c r="J346" s="64"/>
      <c r="K346" s="50"/>
      <c r="L346" s="52">
        <f>SUMIF(CD59:CD338, 1, AR59:AR338)</f>
        <v>484916.68999999994</v>
      </c>
    </row>
    <row r="347" spans="1:82" ht="14.25" hidden="1" x14ac:dyDescent="0.2">
      <c r="A347" s="64"/>
      <c r="B347" s="70"/>
      <c r="C347" s="95" t="s">
        <v>634</v>
      </c>
      <c r="D347" s="95"/>
      <c r="E347" s="95"/>
      <c r="F347" s="95"/>
      <c r="G347" s="95"/>
      <c r="H347" s="95"/>
      <c r="I347" s="52"/>
      <c r="J347" s="64"/>
      <c r="K347" s="50"/>
      <c r="L347" s="52">
        <f>L349+L352+L351</f>
        <v>9391.1299999999992</v>
      </c>
    </row>
    <row r="348" spans="1:82" ht="14.25" hidden="1" x14ac:dyDescent="0.2">
      <c r="A348" s="64"/>
      <c r="B348" s="70"/>
      <c r="C348" s="97" t="s">
        <v>635</v>
      </c>
      <c r="D348" s="95"/>
      <c r="E348" s="95"/>
      <c r="F348" s="95"/>
      <c r="G348" s="95"/>
      <c r="H348" s="95"/>
      <c r="I348" s="52"/>
      <c r="J348" s="64"/>
      <c r="K348" s="50"/>
      <c r="L348" s="52"/>
    </row>
    <row r="349" spans="1:82" ht="14.25" x14ac:dyDescent="0.2">
      <c r="A349" s="64"/>
      <c r="B349" s="70"/>
      <c r="C349" s="95" t="s">
        <v>634</v>
      </c>
      <c r="D349" s="95"/>
      <c r="E349" s="95"/>
      <c r="F349" s="95"/>
      <c r="G349" s="95"/>
      <c r="H349" s="95"/>
      <c r="I349" s="52"/>
      <c r="J349" s="64"/>
      <c r="K349" s="50"/>
      <c r="L349" s="52">
        <f>SUMIF(CD59:CD338, 1, AO59:AO338)</f>
        <v>6310.58</v>
      </c>
    </row>
    <row r="350" spans="1:82" ht="14.25" hidden="1" x14ac:dyDescent="0.2">
      <c r="A350" s="64"/>
      <c r="B350" s="70"/>
      <c r="C350" s="97" t="s">
        <v>636</v>
      </c>
      <c r="D350" s="95"/>
      <c r="E350" s="95"/>
      <c r="F350" s="95"/>
      <c r="G350" s="95"/>
      <c r="H350" s="95"/>
      <c r="I350" s="52"/>
      <c r="J350" s="64"/>
      <c r="K350" s="50"/>
      <c r="L350" s="52"/>
    </row>
    <row r="351" spans="1:82" ht="14.25" x14ac:dyDescent="0.2">
      <c r="A351" s="64"/>
      <c r="B351" s="70"/>
      <c r="C351" s="95" t="s">
        <v>645</v>
      </c>
      <c r="D351" s="95"/>
      <c r="E351" s="95"/>
      <c r="F351" s="95"/>
      <c r="G351" s="95"/>
      <c r="H351" s="95"/>
      <c r="I351" s="52"/>
      <c r="J351" s="64"/>
      <c r="K351" s="50"/>
      <c r="L351" s="52">
        <f>SUMIF(CD59:CD338, 1, AT59:AT338)</f>
        <v>3080.5499999999997</v>
      </c>
    </row>
    <row r="352" spans="1:82" ht="14.25" hidden="1" x14ac:dyDescent="0.2">
      <c r="A352" s="64"/>
      <c r="B352" s="70"/>
      <c r="C352" s="95" t="s">
        <v>637</v>
      </c>
      <c r="D352" s="95"/>
      <c r="E352" s="95"/>
      <c r="F352" s="95"/>
      <c r="G352" s="95"/>
      <c r="H352" s="95"/>
      <c r="I352" s="52"/>
      <c r="J352" s="64"/>
      <c r="K352" s="50"/>
      <c r="L352" s="52">
        <f>SUMIF(CD59:CD338, 1, AV59:AV338)</f>
        <v>0</v>
      </c>
    </row>
    <row r="353" spans="1:12" ht="14.25" x14ac:dyDescent="0.2">
      <c r="A353" s="64"/>
      <c r="B353" s="70"/>
      <c r="C353" s="95" t="s">
        <v>638</v>
      </c>
      <c r="D353" s="95"/>
      <c r="E353" s="95"/>
      <c r="F353" s="95"/>
      <c r="G353" s="95"/>
      <c r="H353" s="95"/>
      <c r="I353" s="52"/>
      <c r="J353" s="64"/>
      <c r="K353" s="50"/>
      <c r="L353" s="52">
        <f>L355+L356</f>
        <v>2221402.6399999997</v>
      </c>
    </row>
    <row r="354" spans="1:12" ht="14.25" x14ac:dyDescent="0.2">
      <c r="A354" s="64"/>
      <c r="B354" s="70"/>
      <c r="C354" s="97" t="s">
        <v>635</v>
      </c>
      <c r="D354" s="95"/>
      <c r="E354" s="95"/>
      <c r="F354" s="95"/>
      <c r="G354" s="95"/>
      <c r="H354" s="95"/>
      <c r="I354" s="52"/>
      <c r="J354" s="64"/>
      <c r="K354" s="50"/>
      <c r="L354" s="52"/>
    </row>
    <row r="355" spans="1:12" ht="14.25" x14ac:dyDescent="0.2">
      <c r="A355" s="64"/>
      <c r="B355" s="70"/>
      <c r="C355" s="95" t="s">
        <v>639</v>
      </c>
      <c r="D355" s="95"/>
      <c r="E355" s="95"/>
      <c r="F355" s="95"/>
      <c r="G355" s="95"/>
      <c r="H355" s="95"/>
      <c r="I355" s="52"/>
      <c r="J355" s="64"/>
      <c r="K355" s="50"/>
      <c r="L355" s="52">
        <f>SUMIF(CD59:CD338, 1, AW59:AW338)-SUMIF(CD59:CD338, 1, BK59:BK338)</f>
        <v>2221402.6399999997</v>
      </c>
    </row>
    <row r="356" spans="1:12" ht="14.25" hidden="1" x14ac:dyDescent="0.2">
      <c r="A356" s="64"/>
      <c r="B356" s="70"/>
      <c r="C356" s="95" t="s">
        <v>640</v>
      </c>
      <c r="D356" s="95"/>
      <c r="E356" s="95"/>
      <c r="F356" s="95"/>
      <c r="G356" s="95"/>
      <c r="H356" s="95"/>
      <c r="I356" s="52"/>
      <c r="J356" s="64"/>
      <c r="K356" s="50"/>
      <c r="L356" s="52">
        <f>SUMIF(CD59:CD338, 1, BC59:BC338)</f>
        <v>0</v>
      </c>
    </row>
    <row r="357" spans="1:12" ht="14.25" x14ac:dyDescent="0.2">
      <c r="A357" s="64"/>
      <c r="B357" s="70"/>
      <c r="C357" s="95" t="s">
        <v>641</v>
      </c>
      <c r="D357" s="95"/>
      <c r="E357" s="95"/>
      <c r="F357" s="95"/>
      <c r="G357" s="95"/>
      <c r="H357" s="95"/>
      <c r="I357" s="52"/>
      <c r="J357" s="64"/>
      <c r="K357" s="50"/>
      <c r="L357" s="52">
        <f>SUMIF(CD59:CD338, 1, BB59:BB338)</f>
        <v>19230.5</v>
      </c>
    </row>
    <row r="358" spans="1:12" ht="14.25" x14ac:dyDescent="0.2">
      <c r="A358" s="64"/>
      <c r="B358" s="70"/>
      <c r="C358" s="95" t="s">
        <v>642</v>
      </c>
      <c r="D358" s="95"/>
      <c r="E358" s="95"/>
      <c r="F358" s="95"/>
      <c r="G358" s="95"/>
      <c r="H358" s="95"/>
      <c r="I358" s="52"/>
      <c r="J358" s="64"/>
      <c r="K358" s="50"/>
      <c r="L358" s="52">
        <f>SUMIF(CD59:CD338, 1, AR59:AR338)+SUMIF(CD59:CD338, 1, AT59:AT338)+SUMIF(CD59:CD338, 1, AV59:AV338)</f>
        <v>487997.23999999993</v>
      </c>
    </row>
    <row r="359" spans="1:12" ht="14.25" x14ac:dyDescent="0.2">
      <c r="A359" s="64"/>
      <c r="B359" s="70"/>
      <c r="C359" s="95" t="s">
        <v>643</v>
      </c>
      <c r="D359" s="95"/>
      <c r="E359" s="95"/>
      <c r="F359" s="95"/>
      <c r="G359" s="95"/>
      <c r="H359" s="95"/>
      <c r="I359" s="52"/>
      <c r="J359" s="64"/>
      <c r="K359" s="50"/>
      <c r="L359" s="52">
        <f>SUMIF(CD59:CD338, 1, AZ59:AZ338)</f>
        <v>462635.62999999989</v>
      </c>
    </row>
    <row r="360" spans="1:12" ht="14.25" x14ac:dyDescent="0.2">
      <c r="A360" s="64"/>
      <c r="B360" s="70"/>
      <c r="C360" s="95" t="s">
        <v>644</v>
      </c>
      <c r="D360" s="95"/>
      <c r="E360" s="95"/>
      <c r="F360" s="95"/>
      <c r="G360" s="95"/>
      <c r="H360" s="95"/>
      <c r="I360" s="52"/>
      <c r="J360" s="64"/>
      <c r="K360" s="50"/>
      <c r="L360" s="52">
        <f>SUMIF(CD59:CD338, 1, BA59:BA338)</f>
        <v>234462.46999999997</v>
      </c>
    </row>
    <row r="361" spans="1:12" hidden="1" x14ac:dyDescent="0.2"/>
    <row r="362" spans="1:12" ht="15" hidden="1" x14ac:dyDescent="0.2">
      <c r="A362" s="71"/>
      <c r="B362" s="72"/>
      <c r="C362" s="98" t="s">
        <v>646</v>
      </c>
      <c r="D362" s="98"/>
      <c r="E362" s="98"/>
      <c r="F362" s="98"/>
      <c r="G362" s="98"/>
      <c r="H362" s="98"/>
      <c r="I362" s="55"/>
      <c r="J362" s="71"/>
      <c r="K362" s="73"/>
      <c r="L362" s="55">
        <f>L364+L379+L380</f>
        <v>0</v>
      </c>
    </row>
    <row r="363" spans="1:12" ht="14.25" hidden="1" x14ac:dyDescent="0.2">
      <c r="A363" s="64"/>
      <c r="B363" s="70"/>
      <c r="C363" s="97" t="s">
        <v>631</v>
      </c>
      <c r="D363" s="95"/>
      <c r="E363" s="95"/>
      <c r="F363" s="95"/>
      <c r="G363" s="95"/>
      <c r="H363" s="95"/>
      <c r="I363" s="52"/>
      <c r="J363" s="64"/>
      <c r="K363" s="50"/>
      <c r="L363" s="52"/>
    </row>
    <row r="364" spans="1:12" ht="14.25" hidden="1" x14ac:dyDescent="0.2">
      <c r="A364" s="64"/>
      <c r="B364" s="70"/>
      <c r="C364" s="95" t="s">
        <v>632</v>
      </c>
      <c r="D364" s="95"/>
      <c r="E364" s="95"/>
      <c r="F364" s="95"/>
      <c r="G364" s="95"/>
      <c r="H364" s="95"/>
      <c r="I364" s="52"/>
      <c r="J364" s="64"/>
      <c r="K364" s="50"/>
      <c r="L364" s="52">
        <f>L366+L367+L373+L377</f>
        <v>0</v>
      </c>
    </row>
    <row r="365" spans="1:12" ht="14.25" hidden="1" x14ac:dyDescent="0.2">
      <c r="A365" s="64"/>
      <c r="B365" s="70"/>
      <c r="C365" s="97" t="s">
        <v>631</v>
      </c>
      <c r="D365" s="95"/>
      <c r="E365" s="95"/>
      <c r="F365" s="95"/>
      <c r="G365" s="95"/>
      <c r="H365" s="95"/>
      <c r="I365" s="52"/>
      <c r="J365" s="64"/>
      <c r="K365" s="50"/>
      <c r="L365" s="52"/>
    </row>
    <row r="366" spans="1:12" ht="14.25" hidden="1" x14ac:dyDescent="0.2">
      <c r="A366" s="64"/>
      <c r="B366" s="70"/>
      <c r="C366" s="95" t="s">
        <v>633</v>
      </c>
      <c r="D366" s="95"/>
      <c r="E366" s="95"/>
      <c r="F366" s="95"/>
      <c r="G366" s="95"/>
      <c r="H366" s="95"/>
      <c r="I366" s="52"/>
      <c r="J366" s="64"/>
      <c r="K366" s="50"/>
      <c r="L366" s="52">
        <f>SUMIF(CD59:CD360, 2, AR59:AR360)</f>
        <v>0</v>
      </c>
    </row>
    <row r="367" spans="1:12" ht="14.25" hidden="1" x14ac:dyDescent="0.2">
      <c r="A367" s="64"/>
      <c r="B367" s="70"/>
      <c r="C367" s="95" t="s">
        <v>634</v>
      </c>
      <c r="D367" s="95"/>
      <c r="E367" s="95"/>
      <c r="F367" s="95"/>
      <c r="G367" s="95"/>
      <c r="H367" s="95"/>
      <c r="I367" s="52"/>
      <c r="J367" s="64"/>
      <c r="K367" s="50"/>
      <c r="L367" s="52">
        <f>L369+L372+L371</f>
        <v>0</v>
      </c>
    </row>
    <row r="368" spans="1:12" ht="14.25" hidden="1" x14ac:dyDescent="0.2">
      <c r="A368" s="64"/>
      <c r="B368" s="70"/>
      <c r="C368" s="97" t="s">
        <v>635</v>
      </c>
      <c r="D368" s="95"/>
      <c r="E368" s="95"/>
      <c r="F368" s="95"/>
      <c r="G368" s="95"/>
      <c r="H368" s="95"/>
      <c r="I368" s="52"/>
      <c r="J368" s="64"/>
      <c r="K368" s="50"/>
      <c r="L368" s="52"/>
    </row>
    <row r="369" spans="1:12" ht="14.25" hidden="1" x14ac:dyDescent="0.2">
      <c r="A369" s="64"/>
      <c r="B369" s="70"/>
      <c r="C369" s="95" t="s">
        <v>634</v>
      </c>
      <c r="D369" s="95"/>
      <c r="E369" s="95"/>
      <c r="F369" s="95"/>
      <c r="G369" s="95"/>
      <c r="H369" s="95"/>
      <c r="I369" s="52"/>
      <c r="J369" s="64"/>
      <c r="K369" s="50"/>
      <c r="L369" s="52">
        <f>SUMIF(CD59:CD360, 2, AO59:AO360)</f>
        <v>0</v>
      </c>
    </row>
    <row r="370" spans="1:12" ht="14.25" hidden="1" x14ac:dyDescent="0.2">
      <c r="A370" s="64"/>
      <c r="B370" s="70"/>
      <c r="C370" s="97" t="s">
        <v>636</v>
      </c>
      <c r="D370" s="95"/>
      <c r="E370" s="95"/>
      <c r="F370" s="95"/>
      <c r="G370" s="95"/>
      <c r="H370" s="95"/>
      <c r="I370" s="52"/>
      <c r="J370" s="64"/>
      <c r="K370" s="50"/>
      <c r="L370" s="52"/>
    </row>
    <row r="371" spans="1:12" ht="14.25" hidden="1" x14ac:dyDescent="0.2">
      <c r="A371" s="64"/>
      <c r="B371" s="70"/>
      <c r="C371" s="95" t="s">
        <v>645</v>
      </c>
      <c r="D371" s="95"/>
      <c r="E371" s="95"/>
      <c r="F371" s="95"/>
      <c r="G371" s="95"/>
      <c r="H371" s="95"/>
      <c r="I371" s="52"/>
      <c r="J371" s="64"/>
      <c r="K371" s="50"/>
      <c r="L371" s="52">
        <f>SUMIF(CD59:CD360, 2, AT59:AT360)</f>
        <v>0</v>
      </c>
    </row>
    <row r="372" spans="1:12" ht="14.25" hidden="1" x14ac:dyDescent="0.2">
      <c r="A372" s="64"/>
      <c r="B372" s="70"/>
      <c r="C372" s="95" t="s">
        <v>637</v>
      </c>
      <c r="D372" s="95"/>
      <c r="E372" s="95"/>
      <c r="F372" s="95"/>
      <c r="G372" s="95"/>
      <c r="H372" s="95"/>
      <c r="I372" s="52"/>
      <c r="J372" s="64"/>
      <c r="K372" s="50"/>
      <c r="L372" s="52">
        <f>SUMIF(CD59:CD360, 2, AV59:AV360)</f>
        <v>0</v>
      </c>
    </row>
    <row r="373" spans="1:12" ht="14.25" hidden="1" x14ac:dyDescent="0.2">
      <c r="A373" s="64"/>
      <c r="B373" s="70"/>
      <c r="C373" s="95" t="s">
        <v>638</v>
      </c>
      <c r="D373" s="95"/>
      <c r="E373" s="95"/>
      <c r="F373" s="95"/>
      <c r="G373" s="95"/>
      <c r="H373" s="95"/>
      <c r="I373" s="52"/>
      <c r="J373" s="64"/>
      <c r="K373" s="50"/>
      <c r="L373" s="52">
        <f>L375+L376</f>
        <v>0</v>
      </c>
    </row>
    <row r="374" spans="1:12" ht="14.25" hidden="1" x14ac:dyDescent="0.2">
      <c r="A374" s="64"/>
      <c r="B374" s="70"/>
      <c r="C374" s="97" t="s">
        <v>635</v>
      </c>
      <c r="D374" s="95"/>
      <c r="E374" s="95"/>
      <c r="F374" s="95"/>
      <c r="G374" s="95"/>
      <c r="H374" s="95"/>
      <c r="I374" s="52"/>
      <c r="J374" s="64"/>
      <c r="K374" s="50"/>
      <c r="L374" s="52"/>
    </row>
    <row r="375" spans="1:12" ht="14.25" hidden="1" x14ac:dyDescent="0.2">
      <c r="A375" s="64"/>
      <c r="B375" s="70"/>
      <c r="C375" s="95" t="s">
        <v>639</v>
      </c>
      <c r="D375" s="95"/>
      <c r="E375" s="95"/>
      <c r="F375" s="95"/>
      <c r="G375" s="95"/>
      <c r="H375" s="95"/>
      <c r="I375" s="52"/>
      <c r="J375" s="64"/>
      <c r="K375" s="50"/>
      <c r="L375" s="52">
        <f>SUMIF(CD59:CD360, 2, AW59:AW360)-SUMIF(CD59:CD360, 2, BK59:BK360)</f>
        <v>0</v>
      </c>
    </row>
    <row r="376" spans="1:12" ht="14.25" hidden="1" x14ac:dyDescent="0.2">
      <c r="A376" s="64"/>
      <c r="B376" s="70"/>
      <c r="C376" s="95" t="s">
        <v>640</v>
      </c>
      <c r="D376" s="95"/>
      <c r="E376" s="95"/>
      <c r="F376" s="95"/>
      <c r="G376" s="95"/>
      <c r="H376" s="95"/>
      <c r="I376" s="52"/>
      <c r="J376" s="64"/>
      <c r="K376" s="50"/>
      <c r="L376" s="52">
        <f>SUMIF(CD59:CD360, 2, BC59:BC360)</f>
        <v>0</v>
      </c>
    </row>
    <row r="377" spans="1:12" ht="14.25" hidden="1" x14ac:dyDescent="0.2">
      <c r="A377" s="64"/>
      <c r="B377" s="70"/>
      <c r="C377" s="95" t="s">
        <v>641</v>
      </c>
      <c r="D377" s="95"/>
      <c r="E377" s="95"/>
      <c r="F377" s="95"/>
      <c r="G377" s="95"/>
      <c r="H377" s="95"/>
      <c r="I377" s="52"/>
      <c r="J377" s="64"/>
      <c r="K377" s="50"/>
      <c r="L377" s="52">
        <f>SUMIF(CD59:CD360, 2, BB59:BB360)</f>
        <v>0</v>
      </c>
    </row>
    <row r="378" spans="1:12" ht="14.25" hidden="1" x14ac:dyDescent="0.2">
      <c r="A378" s="64"/>
      <c r="B378" s="70"/>
      <c r="C378" s="95" t="s">
        <v>642</v>
      </c>
      <c r="D378" s="95"/>
      <c r="E378" s="95"/>
      <c r="F378" s="95"/>
      <c r="G378" s="95"/>
      <c r="H378" s="95"/>
      <c r="I378" s="52"/>
      <c r="J378" s="64"/>
      <c r="K378" s="50"/>
      <c r="L378" s="52">
        <f>SUMIF(CD59:CD360, 2, AR59:AR360)+SUMIF(CD59:CD360, 2, AT59:AT360)+SUMIF(CD59:CD360, 2, AV59:AV360)</f>
        <v>0</v>
      </c>
    </row>
    <row r="379" spans="1:12" ht="14.25" hidden="1" x14ac:dyDescent="0.2">
      <c r="A379" s="64"/>
      <c r="B379" s="70"/>
      <c r="C379" s="95" t="s">
        <v>643</v>
      </c>
      <c r="D379" s="95"/>
      <c r="E379" s="95"/>
      <c r="F379" s="95"/>
      <c r="G379" s="95"/>
      <c r="H379" s="95"/>
      <c r="I379" s="52"/>
      <c r="J379" s="64"/>
      <c r="K379" s="50"/>
      <c r="L379" s="52">
        <f>SUMIF(CD59:CD360, 2, AZ59:AZ360)</f>
        <v>0</v>
      </c>
    </row>
    <row r="380" spans="1:12" ht="14.25" hidden="1" x14ac:dyDescent="0.2">
      <c r="A380" s="64"/>
      <c r="B380" s="70"/>
      <c r="C380" s="95" t="s">
        <v>644</v>
      </c>
      <c r="D380" s="95"/>
      <c r="E380" s="95"/>
      <c r="F380" s="95"/>
      <c r="G380" s="95"/>
      <c r="H380" s="95"/>
      <c r="I380" s="52"/>
      <c r="J380" s="64"/>
      <c r="K380" s="50"/>
      <c r="L380" s="52">
        <f>SUMIF(CD59:CD360, 2, BA59:BA360)</f>
        <v>0</v>
      </c>
    </row>
    <row r="381" spans="1:12" hidden="1" x14ac:dyDescent="0.2"/>
    <row r="382" spans="1:12" ht="15" hidden="1" x14ac:dyDescent="0.2">
      <c r="A382" s="71"/>
      <c r="B382" s="72"/>
      <c r="C382" s="98" t="s">
        <v>647</v>
      </c>
      <c r="D382" s="98"/>
      <c r="E382" s="98"/>
      <c r="F382" s="98"/>
      <c r="G382" s="98"/>
      <c r="H382" s="98"/>
      <c r="I382" s="55"/>
      <c r="J382" s="71"/>
      <c r="K382" s="73"/>
      <c r="L382" s="55">
        <f>L384+L385</f>
        <v>0</v>
      </c>
    </row>
    <row r="383" spans="1:12" ht="14.25" hidden="1" x14ac:dyDescent="0.2">
      <c r="A383" s="64"/>
      <c r="B383" s="70"/>
      <c r="C383" s="97" t="s">
        <v>631</v>
      </c>
      <c r="D383" s="95"/>
      <c r="E383" s="95"/>
      <c r="F383" s="95"/>
      <c r="G383" s="95"/>
      <c r="H383" s="95"/>
      <c r="I383" s="52"/>
      <c r="J383" s="64"/>
      <c r="K383" s="50"/>
      <c r="L383" s="52"/>
    </row>
    <row r="384" spans="1:12" ht="14.25" hidden="1" x14ac:dyDescent="0.2">
      <c r="A384" s="64"/>
      <c r="B384" s="70"/>
      <c r="C384" s="95" t="s">
        <v>648</v>
      </c>
      <c r="D384" s="95"/>
      <c r="E384" s="95"/>
      <c r="F384" s="95"/>
      <c r="G384" s="95"/>
      <c r="H384" s="95"/>
      <c r="I384" s="52"/>
      <c r="J384" s="64"/>
      <c r="K384" s="50"/>
      <c r="L384" s="52">
        <f>SUMIF(CD59:CD380, 3, BK59:BK380)</f>
        <v>0</v>
      </c>
    </row>
    <row r="385" spans="1:12" ht="14.25" hidden="1" x14ac:dyDescent="0.2">
      <c r="A385" s="64"/>
      <c r="B385" s="70"/>
      <c r="C385" s="95" t="s">
        <v>649</v>
      </c>
      <c r="D385" s="95"/>
      <c r="E385" s="95"/>
      <c r="F385" s="95"/>
      <c r="G385" s="95"/>
      <c r="H385" s="95"/>
      <c r="I385" s="52"/>
      <c r="J385" s="64"/>
      <c r="K385" s="50"/>
      <c r="L385" s="52">
        <f>SUMIF(CD59:CD380, 3, BD59:BD380)</f>
        <v>0</v>
      </c>
    </row>
    <row r="386" spans="1:12" hidden="1" x14ac:dyDescent="0.2"/>
    <row r="387" spans="1:12" ht="15" hidden="1" x14ac:dyDescent="0.2">
      <c r="A387" s="71"/>
      <c r="B387" s="72"/>
      <c r="C387" s="98" t="s">
        <v>650</v>
      </c>
      <c r="D387" s="98"/>
      <c r="E387" s="98"/>
      <c r="F387" s="98"/>
      <c r="G387" s="98"/>
      <c r="H387" s="98"/>
      <c r="I387" s="55"/>
      <c r="J387" s="71"/>
      <c r="K387" s="73"/>
      <c r="L387" s="55">
        <f>L395+L410+L411+L389+L390+L391+L392</f>
        <v>0</v>
      </c>
    </row>
    <row r="388" spans="1:12" ht="14.25" hidden="1" x14ac:dyDescent="0.2">
      <c r="A388" s="64"/>
      <c r="B388" s="70"/>
      <c r="C388" s="97" t="s">
        <v>631</v>
      </c>
      <c r="D388" s="95"/>
      <c r="E388" s="95"/>
      <c r="F388" s="95"/>
      <c r="G388" s="95"/>
      <c r="H388" s="95"/>
      <c r="I388" s="52"/>
      <c r="J388" s="64"/>
      <c r="K388" s="50"/>
      <c r="L388" s="52"/>
    </row>
    <row r="389" spans="1:12" ht="14.25" hidden="1" x14ac:dyDescent="0.2">
      <c r="A389" s="64"/>
      <c r="B389" s="70"/>
      <c r="C389" s="95" t="s">
        <v>651</v>
      </c>
      <c r="D389" s="95"/>
      <c r="E389" s="95"/>
      <c r="F389" s="95"/>
      <c r="G389" s="95"/>
      <c r="H389" s="95"/>
      <c r="I389" s="52"/>
      <c r="J389" s="64"/>
      <c r="K389" s="50"/>
      <c r="L389" s="52"/>
    </row>
    <row r="390" spans="1:12" ht="14.25" hidden="1" x14ac:dyDescent="0.2">
      <c r="A390" s="64"/>
      <c r="B390" s="70"/>
      <c r="C390" s="95" t="s">
        <v>651</v>
      </c>
      <c r="D390" s="95"/>
      <c r="E390" s="95"/>
      <c r="F390" s="95"/>
      <c r="G390" s="95"/>
      <c r="H390" s="95"/>
      <c r="I390" s="52"/>
      <c r="J390" s="64"/>
      <c r="K390" s="50"/>
      <c r="L390" s="52">
        <f>SUM(BQ59:BQ385)</f>
        <v>0</v>
      </c>
    </row>
    <row r="391" spans="1:12" ht="14.25" hidden="1" x14ac:dyDescent="0.2">
      <c r="A391" s="64"/>
      <c r="B391" s="70"/>
      <c r="C391" s="95" t="s">
        <v>652</v>
      </c>
      <c r="D391" s="95"/>
      <c r="E391" s="95"/>
      <c r="F391" s="95"/>
      <c r="G391" s="95"/>
      <c r="H391" s="95"/>
      <c r="I391" s="52"/>
      <c r="J391" s="64"/>
      <c r="K391" s="50"/>
      <c r="L391" s="52">
        <f>SUMIF(CD59:CD385, 4, BB59:BB385)+SUMIF(CD59:CD385, 4, BC59:BC385)+SUMIF(CD59:CD385, 4, BD59:BD385)</f>
        <v>0</v>
      </c>
    </row>
    <row r="392" spans="1:12" ht="14.25" hidden="1" x14ac:dyDescent="0.2">
      <c r="A392" s="64"/>
      <c r="B392" s="70"/>
      <c r="C392" s="95" t="s">
        <v>653</v>
      </c>
      <c r="D392" s="95"/>
      <c r="E392" s="95"/>
      <c r="F392" s="95"/>
      <c r="G392" s="95"/>
      <c r="H392" s="95"/>
      <c r="I392" s="52"/>
      <c r="J392" s="64"/>
      <c r="K392" s="50"/>
      <c r="L392" s="52">
        <f>SUM(BO59:BO385)</f>
        <v>0</v>
      </c>
    </row>
    <row r="393" spans="1:12" ht="14.25" hidden="1" x14ac:dyDescent="0.2">
      <c r="A393" s="64"/>
      <c r="B393" s="70"/>
      <c r="C393" s="95" t="s">
        <v>654</v>
      </c>
      <c r="D393" s="95"/>
      <c r="E393" s="95"/>
      <c r="F393" s="95"/>
      <c r="G393" s="95"/>
      <c r="H393" s="95"/>
      <c r="I393" s="52"/>
      <c r="J393" s="64"/>
      <c r="K393" s="50"/>
      <c r="L393" s="52">
        <f>L395+L410+L411</f>
        <v>0</v>
      </c>
    </row>
    <row r="394" spans="1:12" ht="14.25" hidden="1" x14ac:dyDescent="0.2">
      <c r="A394" s="64"/>
      <c r="B394" s="70"/>
      <c r="C394" s="97" t="s">
        <v>631</v>
      </c>
      <c r="D394" s="95"/>
      <c r="E394" s="95"/>
      <c r="F394" s="95"/>
      <c r="G394" s="95"/>
      <c r="H394" s="95"/>
      <c r="I394" s="52"/>
      <c r="J394" s="64"/>
      <c r="K394" s="50"/>
      <c r="L394" s="52"/>
    </row>
    <row r="395" spans="1:12" ht="14.25" hidden="1" x14ac:dyDescent="0.2">
      <c r="A395" s="64"/>
      <c r="B395" s="70"/>
      <c r="C395" s="95" t="s">
        <v>632</v>
      </c>
      <c r="D395" s="95"/>
      <c r="E395" s="95"/>
      <c r="F395" s="95"/>
      <c r="G395" s="95"/>
      <c r="H395" s="95"/>
      <c r="I395" s="52"/>
      <c r="J395" s="64"/>
      <c r="K395" s="50"/>
      <c r="L395" s="52">
        <f>L397+L398+L404+L408</f>
        <v>0</v>
      </c>
    </row>
    <row r="396" spans="1:12" ht="14.25" hidden="1" x14ac:dyDescent="0.2">
      <c r="A396" s="64"/>
      <c r="B396" s="70"/>
      <c r="C396" s="97" t="s">
        <v>631</v>
      </c>
      <c r="D396" s="95"/>
      <c r="E396" s="95"/>
      <c r="F396" s="95"/>
      <c r="G396" s="95"/>
      <c r="H396" s="95"/>
      <c r="I396" s="52"/>
      <c r="J396" s="64"/>
      <c r="K396" s="50"/>
      <c r="L396" s="52"/>
    </row>
    <row r="397" spans="1:12" ht="14.25" hidden="1" x14ac:dyDescent="0.2">
      <c r="A397" s="64"/>
      <c r="B397" s="70"/>
      <c r="C397" s="95" t="s">
        <v>633</v>
      </c>
      <c r="D397" s="95"/>
      <c r="E397" s="95"/>
      <c r="F397" s="95"/>
      <c r="G397" s="95"/>
      <c r="H397" s="95"/>
      <c r="I397" s="52"/>
      <c r="J397" s="64"/>
      <c r="K397" s="50"/>
      <c r="L397" s="52">
        <f>SUMIF(CD59:CD385, 4, AR59:AR385)</f>
        <v>0</v>
      </c>
    </row>
    <row r="398" spans="1:12" ht="14.25" hidden="1" x14ac:dyDescent="0.2">
      <c r="A398" s="64"/>
      <c r="B398" s="70"/>
      <c r="C398" s="95" t="s">
        <v>634</v>
      </c>
      <c r="D398" s="95"/>
      <c r="E398" s="95"/>
      <c r="F398" s="95"/>
      <c r="G398" s="95"/>
      <c r="H398" s="95"/>
      <c r="I398" s="52"/>
      <c r="J398" s="64"/>
      <c r="K398" s="50"/>
      <c r="L398" s="52">
        <f>L400+L403+L402</f>
        <v>0</v>
      </c>
    </row>
    <row r="399" spans="1:12" ht="14.25" hidden="1" x14ac:dyDescent="0.2">
      <c r="A399" s="64"/>
      <c r="B399" s="70"/>
      <c r="C399" s="97" t="s">
        <v>635</v>
      </c>
      <c r="D399" s="95"/>
      <c r="E399" s="95"/>
      <c r="F399" s="95"/>
      <c r="G399" s="95"/>
      <c r="H399" s="95"/>
      <c r="I399" s="52"/>
      <c r="J399" s="64"/>
      <c r="K399" s="50"/>
      <c r="L399" s="52"/>
    </row>
    <row r="400" spans="1:12" ht="14.25" hidden="1" x14ac:dyDescent="0.2">
      <c r="A400" s="64"/>
      <c r="B400" s="70"/>
      <c r="C400" s="95" t="s">
        <v>634</v>
      </c>
      <c r="D400" s="95"/>
      <c r="E400" s="95"/>
      <c r="F400" s="95"/>
      <c r="G400" s="95"/>
      <c r="H400" s="95"/>
      <c r="I400" s="52"/>
      <c r="J400" s="64"/>
      <c r="K400" s="50"/>
      <c r="L400" s="52">
        <f>SUMIF(CD59:CD385, 4, AO59:AO385)</f>
        <v>0</v>
      </c>
    </row>
    <row r="401" spans="1:12" ht="14.25" hidden="1" x14ac:dyDescent="0.2">
      <c r="A401" s="64"/>
      <c r="B401" s="70"/>
      <c r="C401" s="97" t="s">
        <v>636</v>
      </c>
      <c r="D401" s="95"/>
      <c r="E401" s="95"/>
      <c r="F401" s="95"/>
      <c r="G401" s="95"/>
      <c r="H401" s="95"/>
      <c r="I401" s="52"/>
      <c r="J401" s="64"/>
      <c r="K401" s="50"/>
      <c r="L401" s="52"/>
    </row>
    <row r="402" spans="1:12" ht="14.25" hidden="1" x14ac:dyDescent="0.2">
      <c r="A402" s="64"/>
      <c r="B402" s="70"/>
      <c r="C402" s="95" t="s">
        <v>645</v>
      </c>
      <c r="D402" s="95"/>
      <c r="E402" s="95"/>
      <c r="F402" s="95"/>
      <c r="G402" s="95"/>
      <c r="H402" s="95"/>
      <c r="I402" s="52"/>
      <c r="J402" s="64"/>
      <c r="K402" s="50"/>
      <c r="L402" s="52">
        <f>SUMIF(CD59:CD385, 4, AT59:AT385)</f>
        <v>0</v>
      </c>
    </row>
    <row r="403" spans="1:12" ht="14.25" hidden="1" x14ac:dyDescent="0.2">
      <c r="A403" s="64"/>
      <c r="B403" s="70"/>
      <c r="C403" s="95" t="s">
        <v>637</v>
      </c>
      <c r="D403" s="95"/>
      <c r="E403" s="95"/>
      <c r="F403" s="95"/>
      <c r="G403" s="95"/>
      <c r="H403" s="95"/>
      <c r="I403" s="52"/>
      <c r="J403" s="64"/>
      <c r="K403" s="50"/>
      <c r="L403" s="52">
        <f>SUMIF(CD59:CD385, 4, AV59:AV385)</f>
        <v>0</v>
      </c>
    </row>
    <row r="404" spans="1:12" ht="14.25" hidden="1" x14ac:dyDescent="0.2">
      <c r="A404" s="64"/>
      <c r="B404" s="70"/>
      <c r="C404" s="95" t="s">
        <v>638</v>
      </c>
      <c r="D404" s="95"/>
      <c r="E404" s="95"/>
      <c r="F404" s="95"/>
      <c r="G404" s="95"/>
      <c r="H404" s="95"/>
      <c r="I404" s="52"/>
      <c r="J404" s="64"/>
      <c r="K404" s="50"/>
      <c r="L404" s="52">
        <f>L406+L407</f>
        <v>0</v>
      </c>
    </row>
    <row r="405" spans="1:12" ht="14.25" hidden="1" x14ac:dyDescent="0.2">
      <c r="A405" s="64"/>
      <c r="B405" s="70"/>
      <c r="C405" s="97" t="s">
        <v>635</v>
      </c>
      <c r="D405" s="95"/>
      <c r="E405" s="95"/>
      <c r="F405" s="95"/>
      <c r="G405" s="95"/>
      <c r="H405" s="95"/>
      <c r="I405" s="52"/>
      <c r="J405" s="64"/>
      <c r="K405" s="50"/>
      <c r="L405" s="52"/>
    </row>
    <row r="406" spans="1:12" ht="14.25" hidden="1" x14ac:dyDescent="0.2">
      <c r="A406" s="64"/>
      <c r="B406" s="70"/>
      <c r="C406" s="95" t="s">
        <v>639</v>
      </c>
      <c r="D406" s="95"/>
      <c r="E406" s="95"/>
      <c r="F406" s="95"/>
      <c r="G406" s="95"/>
      <c r="H406" s="95"/>
      <c r="I406" s="52"/>
      <c r="J406" s="64"/>
      <c r="K406" s="50"/>
      <c r="L406" s="52">
        <f>SUMIF(CD59:CD385, 4, AW59:AW385)-SUMIF(CD59:CD385, 4, BK59:BK385)</f>
        <v>0</v>
      </c>
    </row>
    <row r="407" spans="1:12" ht="14.25" hidden="1" x14ac:dyDescent="0.2">
      <c r="A407" s="64"/>
      <c r="B407" s="70"/>
      <c r="C407" s="95" t="s">
        <v>640</v>
      </c>
      <c r="D407" s="95"/>
      <c r="E407" s="95"/>
      <c r="F407" s="95"/>
      <c r="G407" s="95"/>
      <c r="H407" s="95"/>
      <c r="I407" s="52"/>
      <c r="J407" s="64"/>
      <c r="K407" s="50"/>
      <c r="L407" s="52">
        <f>SUMIF(CD59:CD385, 4, BC59:BC385)</f>
        <v>0</v>
      </c>
    </row>
    <row r="408" spans="1:12" ht="14.25" hidden="1" x14ac:dyDescent="0.2">
      <c r="A408" s="64"/>
      <c r="B408" s="70"/>
      <c r="C408" s="95" t="s">
        <v>641</v>
      </c>
      <c r="D408" s="95"/>
      <c r="E408" s="95"/>
      <c r="F408" s="95"/>
      <c r="G408" s="95"/>
      <c r="H408" s="95"/>
      <c r="I408" s="52"/>
      <c r="J408" s="64"/>
      <c r="K408" s="50"/>
      <c r="L408" s="52">
        <f>SUMIF(CD59:CD385, 4, BB59:BB385)</f>
        <v>0</v>
      </c>
    </row>
    <row r="409" spans="1:12" ht="14.25" hidden="1" x14ac:dyDescent="0.2">
      <c r="A409" s="64"/>
      <c r="B409" s="70"/>
      <c r="C409" s="95" t="s">
        <v>642</v>
      </c>
      <c r="D409" s="95"/>
      <c r="E409" s="95"/>
      <c r="F409" s="95"/>
      <c r="G409" s="95"/>
      <c r="H409" s="95"/>
      <c r="I409" s="52"/>
      <c r="J409" s="64"/>
      <c r="K409" s="50"/>
      <c r="L409" s="52">
        <f>SUMIF(CD59:CD385, 4, AR59:AR385)+SUMIF(CD59:CD385, 4, AT59:AT385)+SUMIF(CD59:CD385, 4, AV59:AV385)</f>
        <v>0</v>
      </c>
    </row>
    <row r="410" spans="1:12" ht="14.25" hidden="1" x14ac:dyDescent="0.2">
      <c r="A410" s="64"/>
      <c r="B410" s="70"/>
      <c r="C410" s="95" t="s">
        <v>643</v>
      </c>
      <c r="D410" s="95"/>
      <c r="E410" s="95"/>
      <c r="F410" s="95"/>
      <c r="G410" s="95"/>
      <c r="H410" s="95"/>
      <c r="I410" s="52"/>
      <c r="J410" s="64"/>
      <c r="K410" s="50"/>
      <c r="L410" s="52">
        <f>SUMIF(CD59:CD385, 4, AZ59:AZ385)</f>
        <v>0</v>
      </c>
    </row>
    <row r="411" spans="1:12" ht="14.25" hidden="1" x14ac:dyDescent="0.2">
      <c r="A411" s="64"/>
      <c r="B411" s="70"/>
      <c r="C411" s="95" t="s">
        <v>644</v>
      </c>
      <c r="D411" s="95"/>
      <c r="E411" s="95"/>
      <c r="F411" s="95"/>
      <c r="G411" s="95"/>
      <c r="H411" s="95"/>
      <c r="I411" s="52"/>
      <c r="J411" s="64"/>
      <c r="K411" s="50"/>
      <c r="L411" s="52">
        <f>SUMIF(CD59:CD385, 4, BA59:BA385)</f>
        <v>0</v>
      </c>
    </row>
    <row r="413" spans="1:12" ht="15" x14ac:dyDescent="0.2">
      <c r="A413" s="71"/>
      <c r="B413" s="72"/>
      <c r="C413" s="98" t="s">
        <v>655</v>
      </c>
      <c r="D413" s="98"/>
      <c r="E413" s="98"/>
      <c r="F413" s="98"/>
      <c r="G413" s="98"/>
      <c r="H413" s="98"/>
      <c r="I413" s="55"/>
      <c r="J413" s="71"/>
      <c r="K413" s="73"/>
      <c r="L413" s="55">
        <f>L342+L362+L382+L387</f>
        <v>3432039.0599999996</v>
      </c>
    </row>
    <row r="414" spans="1:12" ht="14.25" x14ac:dyDescent="0.2">
      <c r="A414" s="64"/>
      <c r="B414" s="70"/>
      <c r="C414" s="97" t="s">
        <v>631</v>
      </c>
      <c r="D414" s="95"/>
      <c r="E414" s="95"/>
      <c r="F414" s="95"/>
      <c r="G414" s="95"/>
      <c r="H414" s="95"/>
      <c r="I414" s="52"/>
      <c r="J414" s="64"/>
      <c r="K414" s="50"/>
      <c r="L414" s="52"/>
    </row>
    <row r="415" spans="1:12" ht="14.25" x14ac:dyDescent="0.2">
      <c r="A415" s="64"/>
      <c r="B415" s="70"/>
      <c r="C415" s="95" t="s">
        <v>632</v>
      </c>
      <c r="D415" s="95"/>
      <c r="E415" s="95"/>
      <c r="F415" s="95"/>
      <c r="G415" s="95"/>
      <c r="H415" s="95"/>
      <c r="I415" s="52"/>
      <c r="J415" s="64"/>
      <c r="K415" s="50"/>
      <c r="L415" s="52">
        <f>L417+L418+L424+L428</f>
        <v>2734940.9599999995</v>
      </c>
    </row>
    <row r="416" spans="1:12" ht="14.25" x14ac:dyDescent="0.2">
      <c r="A416" s="64"/>
      <c r="B416" s="70"/>
      <c r="C416" s="97" t="s">
        <v>631</v>
      </c>
      <c r="D416" s="95"/>
      <c r="E416" s="95"/>
      <c r="F416" s="95"/>
      <c r="G416" s="95"/>
      <c r="H416" s="95"/>
      <c r="I416" s="52"/>
      <c r="J416" s="64"/>
      <c r="K416" s="50"/>
      <c r="L416" s="52"/>
    </row>
    <row r="417" spans="1:12" ht="14.25" x14ac:dyDescent="0.2">
      <c r="A417" s="64"/>
      <c r="B417" s="70"/>
      <c r="C417" s="95" t="s">
        <v>633</v>
      </c>
      <c r="D417" s="95"/>
      <c r="E417" s="95"/>
      <c r="F417" s="95"/>
      <c r="G417" s="95"/>
      <c r="H417" s="95"/>
      <c r="I417" s="52"/>
      <c r="J417" s="64"/>
      <c r="K417" s="50"/>
      <c r="L417" s="52">
        <f>SUM(AR59:AR411)</f>
        <v>484916.68999999994</v>
      </c>
    </row>
    <row r="418" spans="1:12" ht="14.25" hidden="1" x14ac:dyDescent="0.2">
      <c r="A418" s="64"/>
      <c r="B418" s="70"/>
      <c r="C418" s="95" t="s">
        <v>634</v>
      </c>
      <c r="D418" s="95"/>
      <c r="E418" s="95"/>
      <c r="F418" s="95"/>
      <c r="G418" s="95"/>
      <c r="H418" s="95"/>
      <c r="I418" s="52"/>
      <c r="J418" s="64"/>
      <c r="K418" s="50"/>
      <c r="L418" s="52">
        <f>L420+L423+L422</f>
        <v>9391.1299999999992</v>
      </c>
    </row>
    <row r="419" spans="1:12" ht="14.25" hidden="1" x14ac:dyDescent="0.2">
      <c r="A419" s="64"/>
      <c r="B419" s="70"/>
      <c r="C419" s="97" t="s">
        <v>635</v>
      </c>
      <c r="D419" s="95"/>
      <c r="E419" s="95"/>
      <c r="F419" s="95"/>
      <c r="G419" s="95"/>
      <c r="H419" s="95"/>
      <c r="I419" s="52"/>
      <c r="J419" s="64"/>
      <c r="K419" s="50"/>
      <c r="L419" s="52"/>
    </row>
    <row r="420" spans="1:12" ht="14.25" x14ac:dyDescent="0.2">
      <c r="A420" s="64"/>
      <c r="B420" s="70"/>
      <c r="C420" s="95" t="s">
        <v>634</v>
      </c>
      <c r="D420" s="95"/>
      <c r="E420" s="95"/>
      <c r="F420" s="95"/>
      <c r="G420" s="95"/>
      <c r="H420" s="95"/>
      <c r="I420" s="52"/>
      <c r="J420" s="64"/>
      <c r="K420" s="50"/>
      <c r="L420" s="52">
        <f>SUM(AO59:AO411)</f>
        <v>6310.58</v>
      </c>
    </row>
    <row r="421" spans="1:12" ht="14.25" hidden="1" x14ac:dyDescent="0.2">
      <c r="A421" s="64"/>
      <c r="B421" s="70"/>
      <c r="C421" s="97" t="s">
        <v>636</v>
      </c>
      <c r="D421" s="95"/>
      <c r="E421" s="95"/>
      <c r="F421" s="95"/>
      <c r="G421" s="95"/>
      <c r="H421" s="95"/>
      <c r="I421" s="52"/>
      <c r="J421" s="64"/>
      <c r="K421" s="50"/>
      <c r="L421" s="52"/>
    </row>
    <row r="422" spans="1:12" ht="14.25" x14ac:dyDescent="0.2">
      <c r="A422" s="64"/>
      <c r="B422" s="70"/>
      <c r="C422" s="95" t="s">
        <v>645</v>
      </c>
      <c r="D422" s="95"/>
      <c r="E422" s="95"/>
      <c r="F422" s="95"/>
      <c r="G422" s="95"/>
      <c r="H422" s="95"/>
      <c r="I422" s="52"/>
      <c r="J422" s="64"/>
      <c r="K422" s="50"/>
      <c r="L422" s="52">
        <f>SUM(AT59:AT411)</f>
        <v>3080.5499999999997</v>
      </c>
    </row>
    <row r="423" spans="1:12" ht="14.25" hidden="1" x14ac:dyDescent="0.2">
      <c r="A423" s="64"/>
      <c r="B423" s="70"/>
      <c r="C423" s="95" t="s">
        <v>637</v>
      </c>
      <c r="D423" s="95"/>
      <c r="E423" s="95"/>
      <c r="F423" s="95"/>
      <c r="G423" s="95"/>
      <c r="H423" s="95"/>
      <c r="I423" s="52"/>
      <c r="J423" s="64"/>
      <c r="K423" s="50"/>
      <c r="L423" s="52">
        <f>SUM(AV59:AV411)</f>
        <v>0</v>
      </c>
    </row>
    <row r="424" spans="1:12" ht="14.25" x14ac:dyDescent="0.2">
      <c r="A424" s="64"/>
      <c r="B424" s="70"/>
      <c r="C424" s="95" t="s">
        <v>638</v>
      </c>
      <c r="D424" s="95"/>
      <c r="E424" s="95"/>
      <c r="F424" s="95"/>
      <c r="G424" s="95"/>
      <c r="H424" s="95"/>
      <c r="I424" s="52"/>
      <c r="J424" s="64"/>
      <c r="K424" s="50"/>
      <c r="L424" s="52">
        <f>L426+L427</f>
        <v>2221402.6399999997</v>
      </c>
    </row>
    <row r="425" spans="1:12" ht="14.25" x14ac:dyDescent="0.2">
      <c r="A425" s="64"/>
      <c r="B425" s="70"/>
      <c r="C425" s="97" t="s">
        <v>635</v>
      </c>
      <c r="D425" s="95"/>
      <c r="E425" s="95"/>
      <c r="F425" s="95"/>
      <c r="G425" s="95"/>
      <c r="H425" s="95"/>
      <c r="I425" s="52"/>
      <c r="J425" s="64"/>
      <c r="K425" s="50"/>
      <c r="L425" s="52"/>
    </row>
    <row r="426" spans="1:12" ht="14.25" x14ac:dyDescent="0.2">
      <c r="A426" s="64"/>
      <c r="B426" s="70"/>
      <c r="C426" s="95" t="s">
        <v>639</v>
      </c>
      <c r="D426" s="95"/>
      <c r="E426" s="95"/>
      <c r="F426" s="95"/>
      <c r="G426" s="95"/>
      <c r="H426" s="95"/>
      <c r="I426" s="52"/>
      <c r="J426" s="64"/>
      <c r="K426" s="50"/>
      <c r="L426" s="52">
        <f>SUM(AW59:AW411)-SUM(BK59:BK411)</f>
        <v>2221402.6399999997</v>
      </c>
    </row>
    <row r="427" spans="1:12" ht="14.25" hidden="1" x14ac:dyDescent="0.2">
      <c r="A427" s="64"/>
      <c r="B427" s="70"/>
      <c r="C427" s="95" t="s">
        <v>640</v>
      </c>
      <c r="D427" s="95"/>
      <c r="E427" s="95"/>
      <c r="F427" s="95"/>
      <c r="G427" s="95"/>
      <c r="H427" s="95"/>
      <c r="I427" s="52"/>
      <c r="J427" s="64"/>
      <c r="K427" s="50"/>
      <c r="L427" s="52">
        <f>SUM(BC59:BC411)</f>
        <v>0</v>
      </c>
    </row>
    <row r="428" spans="1:12" ht="14.25" x14ac:dyDescent="0.2">
      <c r="A428" s="64"/>
      <c r="B428" s="70"/>
      <c r="C428" s="95" t="s">
        <v>641</v>
      </c>
      <c r="D428" s="95"/>
      <c r="E428" s="95"/>
      <c r="F428" s="95"/>
      <c r="G428" s="95"/>
      <c r="H428" s="95"/>
      <c r="I428" s="52"/>
      <c r="J428" s="64"/>
      <c r="K428" s="50"/>
      <c r="L428" s="52">
        <f>SUM(BB59:BB411)</f>
        <v>19230.5</v>
      </c>
    </row>
    <row r="429" spans="1:12" ht="14.25" x14ac:dyDescent="0.2">
      <c r="A429" s="64"/>
      <c r="B429" s="70"/>
      <c r="C429" s="95" t="s">
        <v>656</v>
      </c>
      <c r="D429" s="95"/>
      <c r="E429" s="95"/>
      <c r="F429" s="95"/>
      <c r="G429" s="95"/>
      <c r="H429" s="95"/>
      <c r="I429" s="52"/>
      <c r="J429" s="64"/>
      <c r="K429" s="50"/>
      <c r="L429" s="52">
        <f>SUM(AR59:AR411)+SUM(AT59:AT411)+SUM(AV59:AV411)</f>
        <v>487997.23999999993</v>
      </c>
    </row>
    <row r="430" spans="1:12" ht="14.25" x14ac:dyDescent="0.2">
      <c r="A430" s="64"/>
      <c r="B430" s="70"/>
      <c r="C430" s="95" t="s">
        <v>657</v>
      </c>
      <c r="D430" s="95"/>
      <c r="E430" s="95"/>
      <c r="F430" s="95"/>
      <c r="G430" s="95"/>
      <c r="H430" s="95"/>
      <c r="I430" s="52"/>
      <c r="J430" s="64"/>
      <c r="K430" s="50"/>
      <c r="L430" s="52">
        <f>SUM(AZ59:AZ411)</f>
        <v>462635.62999999989</v>
      </c>
    </row>
    <row r="431" spans="1:12" ht="14.25" x14ac:dyDescent="0.2">
      <c r="A431" s="64"/>
      <c r="B431" s="70"/>
      <c r="C431" s="95" t="s">
        <v>658</v>
      </c>
      <c r="D431" s="95"/>
      <c r="E431" s="95"/>
      <c r="F431" s="95"/>
      <c r="G431" s="95"/>
      <c r="H431" s="95"/>
      <c r="I431" s="52"/>
      <c r="J431" s="64"/>
      <c r="K431" s="50"/>
      <c r="L431" s="52">
        <f>SUM(BA59:BA411)</f>
        <v>234462.46999999997</v>
      </c>
    </row>
    <row r="432" spans="1:12" ht="14.25" hidden="1" x14ac:dyDescent="0.2">
      <c r="A432" s="64"/>
      <c r="B432" s="70"/>
      <c r="C432" s="95" t="s">
        <v>659</v>
      </c>
      <c r="D432" s="95"/>
      <c r="E432" s="95"/>
      <c r="F432" s="95"/>
      <c r="G432" s="95"/>
      <c r="H432" s="95"/>
      <c r="I432" s="52"/>
      <c r="J432" s="64"/>
      <c r="K432" s="50"/>
      <c r="L432" s="52">
        <f>L434+L435</f>
        <v>0</v>
      </c>
    </row>
    <row r="433" spans="1:12" ht="14.25" hidden="1" x14ac:dyDescent="0.2">
      <c r="A433" s="64"/>
      <c r="B433" s="70"/>
      <c r="C433" s="97" t="s">
        <v>631</v>
      </c>
      <c r="D433" s="95"/>
      <c r="E433" s="95"/>
      <c r="F433" s="95"/>
      <c r="G433" s="95"/>
      <c r="H433" s="95"/>
      <c r="I433" s="52"/>
      <c r="J433" s="64"/>
      <c r="K433" s="50"/>
      <c r="L433" s="52"/>
    </row>
    <row r="434" spans="1:12" ht="14.25" hidden="1" x14ac:dyDescent="0.2">
      <c r="A434" s="64"/>
      <c r="B434" s="70"/>
      <c r="C434" s="95" t="s">
        <v>648</v>
      </c>
      <c r="D434" s="95"/>
      <c r="E434" s="95"/>
      <c r="F434" s="95"/>
      <c r="G434" s="95"/>
      <c r="H434" s="95"/>
      <c r="I434" s="52"/>
      <c r="J434" s="64"/>
      <c r="K434" s="50"/>
      <c r="L434" s="52">
        <f>SUM(BK59:BK411)</f>
        <v>0</v>
      </c>
    </row>
    <row r="435" spans="1:12" ht="14.25" hidden="1" x14ac:dyDescent="0.2">
      <c r="A435" s="64"/>
      <c r="B435" s="70"/>
      <c r="C435" s="95" t="s">
        <v>649</v>
      </c>
      <c r="D435" s="95"/>
      <c r="E435" s="95"/>
      <c r="F435" s="95"/>
      <c r="G435" s="95"/>
      <c r="H435" s="95"/>
      <c r="I435" s="52"/>
      <c r="J435" s="64"/>
      <c r="K435" s="50"/>
      <c r="L435" s="52">
        <f>SUM(BD59:BD411)</f>
        <v>0</v>
      </c>
    </row>
    <row r="436" spans="1:12" ht="14.25" hidden="1" x14ac:dyDescent="0.2">
      <c r="A436" s="64"/>
      <c r="B436" s="70"/>
      <c r="C436" s="95" t="s">
        <v>660</v>
      </c>
      <c r="D436" s="95"/>
      <c r="E436" s="95"/>
      <c r="F436" s="95"/>
      <c r="G436" s="95"/>
      <c r="H436" s="95"/>
      <c r="I436" s="52"/>
      <c r="J436" s="64"/>
      <c r="K436" s="50"/>
      <c r="L436" s="52">
        <f>L387</f>
        <v>0</v>
      </c>
    </row>
    <row r="437" spans="1:12" ht="14.25" x14ac:dyDescent="0.2">
      <c r="A437" s="64"/>
      <c r="B437" s="70"/>
      <c r="C437" s="98" t="s">
        <v>661</v>
      </c>
      <c r="D437" s="95"/>
      <c r="E437" s="95"/>
      <c r="F437" s="95"/>
      <c r="G437" s="95"/>
      <c r="H437" s="95"/>
      <c r="I437" s="52"/>
      <c r="J437" s="64"/>
      <c r="K437" s="50"/>
      <c r="L437" s="52"/>
    </row>
    <row r="438" spans="1:12" ht="14.25" hidden="1" x14ac:dyDescent="0.2">
      <c r="A438" s="64"/>
      <c r="B438" s="70"/>
      <c r="C438" s="95" t="s">
        <v>662</v>
      </c>
      <c r="D438" s="95"/>
      <c r="E438" s="95"/>
      <c r="F438" s="95"/>
      <c r="G438" s="95"/>
      <c r="H438" s="95"/>
      <c r="I438" s="52"/>
      <c r="J438" s="64"/>
      <c r="K438" s="50"/>
      <c r="L438" s="52">
        <f>SUM(AX59:AX411)</f>
        <v>0</v>
      </c>
    </row>
    <row r="439" spans="1:12" ht="14.25" hidden="1" x14ac:dyDescent="0.2">
      <c r="A439" s="64"/>
      <c r="B439" s="70"/>
      <c r="C439" s="95" t="s">
        <v>663</v>
      </c>
      <c r="D439" s="95"/>
      <c r="E439" s="95"/>
      <c r="F439" s="95"/>
      <c r="G439" s="95"/>
      <c r="H439" s="95"/>
      <c r="I439" s="52"/>
      <c r="J439" s="64"/>
      <c r="K439" s="50"/>
      <c r="L439" s="52">
        <f>SUM(AY59:AY411)</f>
        <v>0</v>
      </c>
    </row>
    <row r="440" spans="1:12" ht="14.25" x14ac:dyDescent="0.2">
      <c r="A440" s="64"/>
      <c r="B440" s="70"/>
      <c r="C440" s="95" t="s">
        <v>664</v>
      </c>
      <c r="D440" s="95"/>
      <c r="E440" s="95"/>
      <c r="F440" s="96"/>
      <c r="G440" s="54">
        <f>Source!F131</f>
        <v>1348.9777799999999</v>
      </c>
      <c r="H440" s="64"/>
      <c r="I440" s="64"/>
      <c r="J440" s="64"/>
      <c r="K440" s="64"/>
      <c r="L440" s="64"/>
    </row>
    <row r="441" spans="1:12" ht="14.25" x14ac:dyDescent="0.2">
      <c r="A441" s="64"/>
      <c r="B441" s="70"/>
      <c r="C441" s="95" t="s">
        <v>665</v>
      </c>
      <c r="D441" s="95"/>
      <c r="E441" s="95"/>
      <c r="F441" s="96"/>
      <c r="G441" s="54">
        <f>Source!F132</f>
        <v>6.9950000000000001</v>
      </c>
      <c r="H441" s="64"/>
      <c r="I441" s="64"/>
      <c r="J441" s="64"/>
      <c r="K441" s="64"/>
      <c r="L441" s="64"/>
    </row>
    <row r="443" spans="1:12" ht="14.25" x14ac:dyDescent="0.2">
      <c r="C443" s="93" t="str">
        <f>Source!H138</f>
        <v>Итого по смете</v>
      </c>
      <c r="D443" s="93"/>
      <c r="E443" s="93"/>
      <c r="F443" s="93"/>
      <c r="G443" s="93"/>
      <c r="H443" s="93"/>
      <c r="I443" s="93"/>
      <c r="J443" s="93"/>
      <c r="K443" s="93"/>
      <c r="L443" s="62">
        <f>IF(Source!Y138=0, "", Source!Y138)</f>
        <v>3432039.06</v>
      </c>
    </row>
    <row r="444" spans="1:12" ht="14.25" x14ac:dyDescent="0.2">
      <c r="C444" s="93" t="str">
        <f>Source!H139</f>
        <v>Непредвиденные работы 2%</v>
      </c>
      <c r="D444" s="93"/>
      <c r="E444" s="93"/>
      <c r="F444" s="93"/>
      <c r="G444" s="93"/>
      <c r="H444" s="93"/>
      <c r="I444" s="93"/>
      <c r="J444" s="93"/>
      <c r="K444" s="93"/>
      <c r="L444" s="62">
        <f>IF(Source!Y139=0, "", Source!Y139)</f>
        <v>68640.78</v>
      </c>
    </row>
    <row r="445" spans="1:12" ht="14.25" x14ac:dyDescent="0.2">
      <c r="C445" s="93" t="str">
        <f>Source!H140</f>
        <v>Итого с непредвиденными работами</v>
      </c>
      <c r="D445" s="93"/>
      <c r="E445" s="93"/>
      <c r="F445" s="93"/>
      <c r="G445" s="93"/>
      <c r="H445" s="93"/>
      <c r="I445" s="93"/>
      <c r="J445" s="93"/>
      <c r="K445" s="93"/>
      <c r="L445" s="62">
        <f>IF(Source!Y140=0, "", Source!Y140)</f>
        <v>3500679.84</v>
      </c>
    </row>
    <row r="446" spans="1:12" ht="14.25" x14ac:dyDescent="0.2">
      <c r="C446" s="93" t="str">
        <f>Source!H141</f>
        <v>НДС 22%</v>
      </c>
      <c r="D446" s="93"/>
      <c r="E446" s="93"/>
      <c r="F446" s="93"/>
      <c r="G446" s="93"/>
      <c r="H446" s="93"/>
      <c r="I446" s="93"/>
      <c r="J446" s="93"/>
      <c r="K446" s="93"/>
      <c r="L446" s="62">
        <f>IF(Source!Y141=0, "", Source!Y141)</f>
        <v>770149.56</v>
      </c>
    </row>
    <row r="447" spans="1:12" s="89" customFormat="1" ht="15" x14ac:dyDescent="0.25">
      <c r="C447" s="94" t="str">
        <f>Source!H142</f>
        <v>ВСЕГО</v>
      </c>
      <c r="D447" s="94"/>
      <c r="E447" s="94"/>
      <c r="F447" s="94"/>
      <c r="G447" s="94"/>
      <c r="H447" s="94"/>
      <c r="I447" s="94"/>
      <c r="J447" s="94"/>
      <c r="K447" s="94"/>
      <c r="L447" s="90">
        <f>IF(Source!Y142=0, "", Source!Y142)</f>
        <v>4270829.4000000004</v>
      </c>
    </row>
    <row r="448" spans="1:12" ht="14.25" hidden="1" x14ac:dyDescent="0.2">
      <c r="C448" s="93" t="str">
        <f>Source!H143</f>
        <v>д.б.</v>
      </c>
      <c r="D448" s="93"/>
      <c r="E448" s="93"/>
      <c r="F448" s="93"/>
      <c r="G448" s="93"/>
      <c r="H448" s="93"/>
      <c r="I448" s="93"/>
      <c r="J448" s="93"/>
      <c r="K448" s="93"/>
      <c r="L448" s="78">
        <f>IF(Source!Y143=0, "", Source!Y143)</f>
        <v>3834362.23</v>
      </c>
    </row>
    <row r="449" spans="1:12" ht="14.25" hidden="1" x14ac:dyDescent="0.2">
      <c r="C449" s="93" t="str">
        <f>Source!H144</f>
        <v>р</v>
      </c>
      <c r="D449" s="93"/>
      <c r="E449" s="93"/>
      <c r="F449" s="93"/>
      <c r="G449" s="93"/>
      <c r="H449" s="93"/>
      <c r="I449" s="93"/>
      <c r="J449" s="93"/>
      <c r="K449" s="93"/>
      <c r="L449" s="62">
        <f>IF(Source!Y144=0, "", Source!Y144)</f>
        <v>-333682.39</v>
      </c>
    </row>
    <row r="452" spans="1:12" ht="13.9" customHeight="1" x14ac:dyDescent="0.2">
      <c r="A452" s="83"/>
      <c r="B452" s="84" t="s">
        <v>666</v>
      </c>
      <c r="C452" s="86"/>
      <c r="D452" s="39"/>
      <c r="E452" s="39"/>
      <c r="F452" s="39"/>
      <c r="G452" s="39"/>
      <c r="H452" s="85" t="str">
        <f>IF(Source!AB12&lt;&gt;"", Source!AB12," ")</f>
        <v xml:space="preserve"> </v>
      </c>
      <c r="I452" s="29"/>
      <c r="J452" s="29"/>
      <c r="K452" s="43"/>
      <c r="L452" s="43"/>
    </row>
    <row r="453" spans="1:12" ht="13.9" customHeight="1" x14ac:dyDescent="0.2">
      <c r="A453" s="83"/>
      <c r="B453" s="87"/>
      <c r="C453" s="91" t="s">
        <v>667</v>
      </c>
      <c r="D453" s="91"/>
      <c r="E453" s="91"/>
      <c r="F453" s="91"/>
      <c r="G453" s="91"/>
      <c r="H453" s="29"/>
      <c r="I453" s="29"/>
      <c r="J453" s="29"/>
      <c r="K453" s="43"/>
      <c r="L453" s="43"/>
    </row>
    <row r="454" spans="1:12" ht="13.9" customHeight="1" x14ac:dyDescent="0.2">
      <c r="A454" s="83"/>
      <c r="B454" s="87"/>
      <c r="C454" s="25"/>
      <c r="D454" s="25"/>
      <c r="E454" s="25"/>
      <c r="F454" s="25"/>
      <c r="G454" s="25"/>
      <c r="H454" s="29"/>
      <c r="I454" s="29"/>
      <c r="J454" s="29"/>
      <c r="K454" s="43"/>
      <c r="L454" s="43"/>
    </row>
    <row r="455" spans="1:12" ht="13.9" customHeight="1" x14ac:dyDescent="0.2">
      <c r="A455" s="83"/>
      <c r="B455" s="84" t="s">
        <v>668</v>
      </c>
      <c r="C455" s="86"/>
      <c r="D455" s="39"/>
      <c r="E455" s="39"/>
      <c r="F455" s="39"/>
      <c r="G455" s="39"/>
      <c r="H455" s="85" t="str">
        <f>IF(Source!AD12&lt;&gt;"", Source!AD12," ")</f>
        <v xml:space="preserve"> </v>
      </c>
      <c r="I455" s="29"/>
      <c r="J455" s="29"/>
      <c r="K455" s="43"/>
      <c r="L455" s="43"/>
    </row>
    <row r="456" spans="1:12" ht="13.9" customHeight="1" x14ac:dyDescent="0.2">
      <c r="A456" s="25"/>
      <c r="B456" s="25"/>
      <c r="C456" s="91" t="s">
        <v>667</v>
      </c>
      <c r="D456" s="91"/>
      <c r="E456" s="91"/>
      <c r="F456" s="91"/>
      <c r="G456" s="91"/>
      <c r="H456" s="29"/>
      <c r="I456" s="29"/>
      <c r="J456" s="29"/>
      <c r="K456" s="43"/>
      <c r="L456" s="43"/>
    </row>
  </sheetData>
  <mergeCells count="191">
    <mergeCell ref="A9:E9"/>
    <mergeCell ref="F9:L9"/>
    <mergeCell ref="A11:E11"/>
    <mergeCell ref="F11:L11"/>
    <mergeCell ref="A13:E13"/>
    <mergeCell ref="F13:L13"/>
    <mergeCell ref="A21:E21"/>
    <mergeCell ref="F21:L21"/>
    <mergeCell ref="A23:E23"/>
    <mergeCell ref="F23:L23"/>
    <mergeCell ref="A26:L26"/>
    <mergeCell ref="A27:L27"/>
    <mergeCell ref="A15:E15"/>
    <mergeCell ref="F15:L15"/>
    <mergeCell ref="A17:E17"/>
    <mergeCell ref="F17:L17"/>
    <mergeCell ref="A19:E19"/>
    <mergeCell ref="F19:L19"/>
    <mergeCell ref="C41:L41"/>
    <mergeCell ref="C45:D45"/>
    <mergeCell ref="C48:D48"/>
    <mergeCell ref="C49:D49"/>
    <mergeCell ref="C50:D50"/>
    <mergeCell ref="C51:D51"/>
    <mergeCell ref="A29:L29"/>
    <mergeCell ref="A30:L30"/>
    <mergeCell ref="A32:L32"/>
    <mergeCell ref="A34:L34"/>
    <mergeCell ref="A35:L35"/>
    <mergeCell ref="C40:L40"/>
    <mergeCell ref="C70:H70"/>
    <mergeCell ref="I70:J70"/>
    <mergeCell ref="K70:L70"/>
    <mergeCell ref="C72:L72"/>
    <mergeCell ref="C101:H101"/>
    <mergeCell ref="I101:J101"/>
    <mergeCell ref="K101:L101"/>
    <mergeCell ref="A53:A57"/>
    <mergeCell ref="B53:B57"/>
    <mergeCell ref="C53:C57"/>
    <mergeCell ref="D53:D57"/>
    <mergeCell ref="E53:G56"/>
    <mergeCell ref="H53:L56"/>
    <mergeCell ref="C167:H167"/>
    <mergeCell ref="I167:J167"/>
    <mergeCell ref="K167:L167"/>
    <mergeCell ref="C169:L169"/>
    <mergeCell ref="C190:H190"/>
    <mergeCell ref="I190:J190"/>
    <mergeCell ref="K190:L190"/>
    <mergeCell ref="C120:H120"/>
    <mergeCell ref="I120:J120"/>
    <mergeCell ref="K120:L120"/>
    <mergeCell ref="C145:H145"/>
    <mergeCell ref="I145:J145"/>
    <mergeCell ref="K145:L145"/>
    <mergeCell ref="C253:H253"/>
    <mergeCell ref="I253:J253"/>
    <mergeCell ref="K253:L253"/>
    <mergeCell ref="C271:H271"/>
    <mergeCell ref="I271:J271"/>
    <mergeCell ref="K271:L271"/>
    <mergeCell ref="C208:H208"/>
    <mergeCell ref="I208:J208"/>
    <mergeCell ref="K208:L208"/>
    <mergeCell ref="C228:H228"/>
    <mergeCell ref="I228:J228"/>
    <mergeCell ref="K228:L228"/>
    <mergeCell ref="C315:L315"/>
    <mergeCell ref="C333:H333"/>
    <mergeCell ref="I333:J333"/>
    <mergeCell ref="K333:L333"/>
    <mergeCell ref="C336:H336"/>
    <mergeCell ref="I336:J336"/>
    <mergeCell ref="K336:L336"/>
    <mergeCell ref="C289:H289"/>
    <mergeCell ref="I289:J289"/>
    <mergeCell ref="K289:L289"/>
    <mergeCell ref="C313:H313"/>
    <mergeCell ref="I313:J313"/>
    <mergeCell ref="K313:L313"/>
    <mergeCell ref="C344:H344"/>
    <mergeCell ref="C345:H345"/>
    <mergeCell ref="C346:H346"/>
    <mergeCell ref="C347:H347"/>
    <mergeCell ref="C348:H348"/>
    <mergeCell ref="C349:H349"/>
    <mergeCell ref="C338:H338"/>
    <mergeCell ref="I338:J338"/>
    <mergeCell ref="K338:L338"/>
    <mergeCell ref="C340:H340"/>
    <mergeCell ref="C342:H342"/>
    <mergeCell ref="C343:H343"/>
    <mergeCell ref="C356:H356"/>
    <mergeCell ref="C357:H357"/>
    <mergeCell ref="C358:H358"/>
    <mergeCell ref="C359:H359"/>
    <mergeCell ref="C360:H360"/>
    <mergeCell ref="C362:H362"/>
    <mergeCell ref="C350:H350"/>
    <mergeCell ref="C351:H351"/>
    <mergeCell ref="C352:H352"/>
    <mergeCell ref="C353:H353"/>
    <mergeCell ref="C354:H354"/>
    <mergeCell ref="C355:H355"/>
    <mergeCell ref="C369:H369"/>
    <mergeCell ref="C370:H370"/>
    <mergeCell ref="C371:H371"/>
    <mergeCell ref="C372:H372"/>
    <mergeCell ref="C373:H373"/>
    <mergeCell ref="C374:H374"/>
    <mergeCell ref="C363:H363"/>
    <mergeCell ref="C364:H364"/>
    <mergeCell ref="C365:H365"/>
    <mergeCell ref="C366:H366"/>
    <mergeCell ref="C367:H367"/>
    <mergeCell ref="C368:H368"/>
    <mergeCell ref="C382:H382"/>
    <mergeCell ref="C383:H383"/>
    <mergeCell ref="C384:H384"/>
    <mergeCell ref="C385:H385"/>
    <mergeCell ref="C387:H387"/>
    <mergeCell ref="C388:H388"/>
    <mergeCell ref="C375:H375"/>
    <mergeCell ref="C376:H376"/>
    <mergeCell ref="C377:H377"/>
    <mergeCell ref="C378:H378"/>
    <mergeCell ref="C379:H379"/>
    <mergeCell ref="C380:H380"/>
    <mergeCell ref="C395:H395"/>
    <mergeCell ref="C396:H396"/>
    <mergeCell ref="C397:H397"/>
    <mergeCell ref="C398:H398"/>
    <mergeCell ref="C399:H399"/>
    <mergeCell ref="C400:H400"/>
    <mergeCell ref="C389:H389"/>
    <mergeCell ref="C390:H390"/>
    <mergeCell ref="C391:H391"/>
    <mergeCell ref="C392:H392"/>
    <mergeCell ref="C393:H393"/>
    <mergeCell ref="C394:H394"/>
    <mergeCell ref="C407:H407"/>
    <mergeCell ref="C408:H408"/>
    <mergeCell ref="C409:H409"/>
    <mergeCell ref="C410:H410"/>
    <mergeCell ref="C411:H411"/>
    <mergeCell ref="C413:H413"/>
    <mergeCell ref="C401:H401"/>
    <mergeCell ref="C402:H402"/>
    <mergeCell ref="C403:H403"/>
    <mergeCell ref="C404:H404"/>
    <mergeCell ref="C405:H405"/>
    <mergeCell ref="C406:H406"/>
    <mergeCell ref="C430:H430"/>
    <mergeCell ref="C431:H431"/>
    <mergeCell ref="C420:H420"/>
    <mergeCell ref="C421:H421"/>
    <mergeCell ref="C422:H422"/>
    <mergeCell ref="C423:H423"/>
    <mergeCell ref="C424:H424"/>
    <mergeCell ref="C425:H425"/>
    <mergeCell ref="C414:H414"/>
    <mergeCell ref="C415:H415"/>
    <mergeCell ref="C416:H416"/>
    <mergeCell ref="C417:H417"/>
    <mergeCell ref="C418:H418"/>
    <mergeCell ref="C419:H419"/>
    <mergeCell ref="C456:G456"/>
    <mergeCell ref="C291:L291"/>
    <mergeCell ref="C445:K445"/>
    <mergeCell ref="C446:K446"/>
    <mergeCell ref="C447:K447"/>
    <mergeCell ref="C448:K448"/>
    <mergeCell ref="C449:K449"/>
    <mergeCell ref="C453:G453"/>
    <mergeCell ref="C438:H438"/>
    <mergeCell ref="C439:H439"/>
    <mergeCell ref="C440:F440"/>
    <mergeCell ref="C441:F441"/>
    <mergeCell ref="C443:K443"/>
    <mergeCell ref="C444:K444"/>
    <mergeCell ref="C432:H432"/>
    <mergeCell ref="C433:H433"/>
    <mergeCell ref="C434:H434"/>
    <mergeCell ref="C435:H435"/>
    <mergeCell ref="C436:H436"/>
    <mergeCell ref="C437:H437"/>
    <mergeCell ref="C426:H426"/>
    <mergeCell ref="C427:H427"/>
    <mergeCell ref="C428:H428"/>
    <mergeCell ref="C429:H429"/>
  </mergeCells>
  <pageMargins left="0.4" right="0.2" top="0.2" bottom="0.4" header="0.2" footer="0.2"/>
  <pageSetup paperSize="9" scale="69" fitToHeight="0" orientation="landscape" r:id="rId1"/>
  <headerFooter>
    <oddHeader>&amp;L&amp;8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15"/>
  <sheetViews>
    <sheetView topLeftCell="A65" workbookViewId="0">
      <selection activeCell="A106" sqref="A106:XFD106"/>
    </sheetView>
  </sheetViews>
  <sheetFormatPr defaultColWidth="9.140625" defaultRowHeight="12.75" x14ac:dyDescent="0.2"/>
  <cols>
    <col min="1" max="256" width="9.140625" customWidth="1"/>
  </cols>
  <sheetData>
    <row r="1" spans="1:13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26294</v>
      </c>
      <c r="M1">
        <v>10</v>
      </c>
      <c r="N1">
        <v>12</v>
      </c>
      <c r="O1">
        <v>1</v>
      </c>
      <c r="P1">
        <v>0</v>
      </c>
      <c r="Q1">
        <v>2</v>
      </c>
    </row>
    <row r="12" spans="1:133" x14ac:dyDescent="0.2">
      <c r="A12" s="1">
        <v>1</v>
      </c>
      <c r="B12" s="1">
        <v>206</v>
      </c>
      <c r="C12" s="1">
        <v>0</v>
      </c>
      <c r="D12" s="1">
        <f>ROW(A146)</f>
        <v>146</v>
      </c>
      <c r="E12" s="1">
        <v>0</v>
      </c>
      <c r="F12" s="1" t="s">
        <v>4</v>
      </c>
      <c r="G12" s="1" t="s">
        <v>5</v>
      </c>
      <c r="H12" s="1" t="s">
        <v>3</v>
      </c>
      <c r="I12" s="1">
        <v>0</v>
      </c>
      <c r="J12" s="1" t="s">
        <v>3</v>
      </c>
      <c r="K12" s="1">
        <v>0</v>
      </c>
      <c r="L12" s="1">
        <v>0</v>
      </c>
      <c r="M12" s="1">
        <v>523</v>
      </c>
      <c r="N12" s="1"/>
      <c r="O12" s="1">
        <v>0</v>
      </c>
      <c r="P12" s="1">
        <v>0</v>
      </c>
      <c r="Q12" s="1">
        <v>7</v>
      </c>
      <c r="R12" s="1">
        <v>0</v>
      </c>
      <c r="S12" s="1">
        <v>0</v>
      </c>
      <c r="T12" s="1">
        <v>4</v>
      </c>
      <c r="U12" s="1" t="s">
        <v>3</v>
      </c>
      <c r="V12" s="1">
        <v>0</v>
      </c>
      <c r="W12" s="1" t="s">
        <v>3</v>
      </c>
      <c r="X12" s="1" t="s">
        <v>3</v>
      </c>
      <c r="Y12" s="1" t="s">
        <v>3</v>
      </c>
      <c r="Z12" s="1" t="s">
        <v>3</v>
      </c>
      <c r="AA12" s="1" t="s">
        <v>3</v>
      </c>
      <c r="AB12" s="1" t="s">
        <v>3</v>
      </c>
      <c r="AC12" s="1" t="s">
        <v>3</v>
      </c>
      <c r="AD12" s="1" t="s">
        <v>3</v>
      </c>
      <c r="AE12" s="1" t="s">
        <v>3</v>
      </c>
      <c r="AF12" s="1" t="s">
        <v>3</v>
      </c>
      <c r="AG12" s="1" t="s">
        <v>3</v>
      </c>
      <c r="AH12" s="1" t="s">
        <v>3</v>
      </c>
      <c r="AI12" s="1" t="s">
        <v>3</v>
      </c>
      <c r="AJ12" s="1" t="s">
        <v>3</v>
      </c>
      <c r="AK12" s="1"/>
      <c r="AL12" s="1" t="s">
        <v>3</v>
      </c>
      <c r="AM12" s="1" t="s">
        <v>3</v>
      </c>
      <c r="AN12" s="1" t="s">
        <v>3</v>
      </c>
      <c r="AO12" s="1"/>
      <c r="AP12" s="1" t="s">
        <v>3</v>
      </c>
      <c r="AQ12" s="1" t="s">
        <v>3</v>
      </c>
      <c r="AR12" s="1" t="s">
        <v>3</v>
      </c>
      <c r="AS12" s="1"/>
      <c r="AT12" s="1"/>
      <c r="AU12" s="1"/>
      <c r="AV12" s="1"/>
      <c r="AW12" s="1"/>
      <c r="AX12" s="1" t="s">
        <v>3</v>
      </c>
      <c r="AY12" s="1" t="s">
        <v>3</v>
      </c>
      <c r="AZ12" s="1" t="s">
        <v>3</v>
      </c>
      <c r="BA12" s="1"/>
      <c r="BB12" s="1">
        <v>0</v>
      </c>
      <c r="BC12" s="1"/>
      <c r="BD12" s="1"/>
      <c r="BE12" s="1"/>
      <c r="BF12" s="1"/>
      <c r="BG12" s="1"/>
      <c r="BH12" s="1" t="s">
        <v>6</v>
      </c>
      <c r="BI12" s="1" t="s">
        <v>7</v>
      </c>
      <c r="BJ12" s="1">
        <v>1</v>
      </c>
      <c r="BK12" s="1">
        <v>1</v>
      </c>
      <c r="BL12" s="1">
        <v>0</v>
      </c>
      <c r="BM12" s="1">
        <v>0</v>
      </c>
      <c r="BN12" s="1">
        <v>1</v>
      </c>
      <c r="BO12" s="1">
        <v>0</v>
      </c>
      <c r="BP12" s="1">
        <v>6</v>
      </c>
      <c r="BQ12" s="1">
        <v>2</v>
      </c>
      <c r="BR12" s="1">
        <v>1</v>
      </c>
      <c r="BS12" s="1">
        <v>1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 t="s">
        <v>8</v>
      </c>
      <c r="BZ12" s="1" t="s">
        <v>9</v>
      </c>
      <c r="CA12" s="1" t="s">
        <v>10</v>
      </c>
      <c r="CB12" s="1" t="s">
        <v>10</v>
      </c>
      <c r="CC12" s="1" t="s">
        <v>10</v>
      </c>
      <c r="CD12" s="1" t="s">
        <v>10</v>
      </c>
      <c r="CE12" s="1" t="s">
        <v>11</v>
      </c>
      <c r="CF12" s="1">
        <v>0</v>
      </c>
      <c r="CG12" s="1">
        <v>0</v>
      </c>
      <c r="CH12" s="1">
        <v>487096328</v>
      </c>
      <c r="CI12" s="1" t="s">
        <v>3</v>
      </c>
      <c r="CJ12" s="1" t="s">
        <v>3</v>
      </c>
      <c r="CK12" s="1">
        <v>19</v>
      </c>
      <c r="CL12" s="1"/>
      <c r="CM12" s="1"/>
      <c r="CN12" s="1"/>
      <c r="CO12" s="1"/>
      <c r="CP12" s="1"/>
      <c r="CQ12" s="1" t="s">
        <v>12</v>
      </c>
      <c r="CR12" s="1" t="s">
        <v>13</v>
      </c>
      <c r="CS12" s="1">
        <v>46248</v>
      </c>
      <c r="CT12" s="1">
        <v>570</v>
      </c>
      <c r="CU12" s="1">
        <v>19</v>
      </c>
      <c r="CV12" s="1" t="s">
        <v>516</v>
      </c>
      <c r="CW12" s="1"/>
      <c r="CX12" s="1"/>
      <c r="CY12" s="1">
        <v>0</v>
      </c>
      <c r="CZ12" s="1" t="s">
        <v>14</v>
      </c>
      <c r="DA12" s="1" t="s">
        <v>14</v>
      </c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>
        <v>0</v>
      </c>
    </row>
    <row r="15" spans="1:133" x14ac:dyDescent="0.2">
      <c r="A15" s="1">
        <v>15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</row>
    <row r="18" spans="1:255" x14ac:dyDescent="0.2">
      <c r="A18" s="4">
        <v>52</v>
      </c>
      <c r="B18" s="4">
        <f t="shared" ref="B18:G18" si="0">B146</f>
        <v>206</v>
      </c>
      <c r="C18" s="4">
        <f t="shared" si="0"/>
        <v>1</v>
      </c>
      <c r="D18" s="4">
        <f t="shared" si="0"/>
        <v>12</v>
      </c>
      <c r="E18" s="4">
        <f t="shared" si="0"/>
        <v>0</v>
      </c>
      <c r="F18" s="4" t="str">
        <f t="shared" si="0"/>
        <v>Новый объект_(Копия)_(Копия)</v>
      </c>
      <c r="G18" s="4" t="str">
        <f t="shared" si="0"/>
        <v>Ремонт кровли ОПС Порецкое вариант со скатной кровлей</v>
      </c>
      <c r="H18" s="4"/>
      <c r="I18" s="4"/>
      <c r="J18" s="4"/>
      <c r="K18" s="4"/>
      <c r="L18" s="4"/>
      <c r="M18" s="4"/>
      <c r="N18" s="4"/>
      <c r="O18" s="4">
        <f t="shared" ref="O18:AT18" si="1">O146</f>
        <v>2715710.46</v>
      </c>
      <c r="P18" s="4">
        <f t="shared" si="1"/>
        <v>2221402.64</v>
      </c>
      <c r="Q18" s="4">
        <f t="shared" si="1"/>
        <v>6310.58</v>
      </c>
      <c r="R18" s="4">
        <f t="shared" si="1"/>
        <v>3080.55</v>
      </c>
      <c r="S18" s="4">
        <f t="shared" si="1"/>
        <v>484916.69</v>
      </c>
      <c r="T18" s="4">
        <f t="shared" si="1"/>
        <v>0</v>
      </c>
      <c r="U18" s="4">
        <f t="shared" si="1"/>
        <v>1348.9777800000002</v>
      </c>
      <c r="V18" s="4">
        <f t="shared" si="1"/>
        <v>6.9949999999999992</v>
      </c>
      <c r="W18" s="4">
        <f t="shared" si="1"/>
        <v>0</v>
      </c>
      <c r="X18" s="4">
        <f t="shared" si="1"/>
        <v>462635.63</v>
      </c>
      <c r="Y18" s="4">
        <f t="shared" si="1"/>
        <v>234462.47</v>
      </c>
      <c r="Z18" s="4">
        <f t="shared" si="1"/>
        <v>0</v>
      </c>
      <c r="AA18" s="4">
        <f t="shared" si="1"/>
        <v>0</v>
      </c>
      <c r="AB18" s="4">
        <f t="shared" si="1"/>
        <v>0</v>
      </c>
      <c r="AC18" s="4">
        <f t="shared" si="1"/>
        <v>0</v>
      </c>
      <c r="AD18" s="4">
        <f t="shared" si="1"/>
        <v>0</v>
      </c>
      <c r="AE18" s="4">
        <f t="shared" si="1"/>
        <v>0</v>
      </c>
      <c r="AF18" s="4">
        <f t="shared" si="1"/>
        <v>0</v>
      </c>
      <c r="AG18" s="4">
        <f t="shared" si="1"/>
        <v>0</v>
      </c>
      <c r="AH18" s="4">
        <f t="shared" si="1"/>
        <v>0</v>
      </c>
      <c r="AI18" s="4">
        <f t="shared" si="1"/>
        <v>0</v>
      </c>
      <c r="AJ18" s="4">
        <f t="shared" si="1"/>
        <v>0</v>
      </c>
      <c r="AK18" s="4">
        <f t="shared" si="1"/>
        <v>0</v>
      </c>
      <c r="AL18" s="4">
        <f t="shared" si="1"/>
        <v>0</v>
      </c>
      <c r="AM18" s="4">
        <f t="shared" si="1"/>
        <v>0</v>
      </c>
      <c r="AN18" s="4">
        <f t="shared" si="1"/>
        <v>0</v>
      </c>
      <c r="AO18" s="4">
        <f t="shared" si="1"/>
        <v>0</v>
      </c>
      <c r="AP18" s="4">
        <f t="shared" si="1"/>
        <v>0</v>
      </c>
      <c r="AQ18" s="4">
        <f t="shared" si="1"/>
        <v>0</v>
      </c>
      <c r="AR18" s="4">
        <f t="shared" si="1"/>
        <v>3432039.06</v>
      </c>
      <c r="AS18" s="4">
        <f t="shared" si="1"/>
        <v>3432039.06</v>
      </c>
      <c r="AT18" s="4">
        <f t="shared" si="1"/>
        <v>0</v>
      </c>
      <c r="AU18" s="4">
        <f t="shared" ref="AU18:BZ18" si="2">AU146</f>
        <v>0</v>
      </c>
      <c r="AV18" s="4">
        <f t="shared" si="2"/>
        <v>2221402.64</v>
      </c>
      <c r="AW18" s="4">
        <f t="shared" si="2"/>
        <v>2221402.64</v>
      </c>
      <c r="AX18" s="4">
        <f t="shared" si="2"/>
        <v>0</v>
      </c>
      <c r="AY18" s="4">
        <f t="shared" si="2"/>
        <v>2221402.64</v>
      </c>
      <c r="AZ18" s="4">
        <f t="shared" si="2"/>
        <v>0</v>
      </c>
      <c r="BA18" s="4">
        <f t="shared" si="2"/>
        <v>0</v>
      </c>
      <c r="BB18" s="4">
        <f t="shared" si="2"/>
        <v>0</v>
      </c>
      <c r="BC18" s="4">
        <f t="shared" si="2"/>
        <v>0</v>
      </c>
      <c r="BD18" s="4">
        <f t="shared" si="2"/>
        <v>19230.5</v>
      </c>
      <c r="BE18" s="4">
        <f t="shared" si="2"/>
        <v>0</v>
      </c>
      <c r="BF18" s="4">
        <f t="shared" si="2"/>
        <v>0</v>
      </c>
      <c r="BG18" s="4">
        <f t="shared" si="2"/>
        <v>0</v>
      </c>
      <c r="BH18" s="4">
        <f t="shared" si="2"/>
        <v>0</v>
      </c>
      <c r="BI18" s="4">
        <f t="shared" si="2"/>
        <v>0</v>
      </c>
      <c r="BJ18" s="4">
        <f t="shared" si="2"/>
        <v>0</v>
      </c>
      <c r="BK18" s="4">
        <f t="shared" si="2"/>
        <v>0</v>
      </c>
      <c r="BL18" s="4">
        <f t="shared" si="2"/>
        <v>0</v>
      </c>
      <c r="BM18" s="4">
        <f t="shared" si="2"/>
        <v>0</v>
      </c>
      <c r="BN18" s="4">
        <f t="shared" si="2"/>
        <v>0</v>
      </c>
      <c r="BO18" s="4">
        <f t="shared" si="2"/>
        <v>0</v>
      </c>
      <c r="BP18" s="4">
        <f t="shared" si="2"/>
        <v>0</v>
      </c>
      <c r="BQ18" s="4">
        <f t="shared" si="2"/>
        <v>0</v>
      </c>
      <c r="BR18" s="4">
        <f t="shared" si="2"/>
        <v>0</v>
      </c>
      <c r="BS18" s="4">
        <f t="shared" si="2"/>
        <v>0</v>
      </c>
      <c r="BT18" s="4">
        <f t="shared" si="2"/>
        <v>0</v>
      </c>
      <c r="BU18" s="4">
        <f t="shared" si="2"/>
        <v>0</v>
      </c>
      <c r="BV18" s="4">
        <f t="shared" si="2"/>
        <v>0</v>
      </c>
      <c r="BW18" s="4">
        <f t="shared" si="2"/>
        <v>0</v>
      </c>
      <c r="BX18" s="4">
        <f t="shared" si="2"/>
        <v>0</v>
      </c>
      <c r="BY18" s="4">
        <f t="shared" si="2"/>
        <v>0</v>
      </c>
      <c r="BZ18" s="4">
        <f t="shared" si="2"/>
        <v>0</v>
      </c>
      <c r="CA18" s="4">
        <f t="shared" ref="CA18:DF18" si="3">CA146</f>
        <v>0</v>
      </c>
      <c r="CB18" s="4">
        <f t="shared" si="3"/>
        <v>0</v>
      </c>
      <c r="CC18" s="4">
        <f t="shared" si="3"/>
        <v>0</v>
      </c>
      <c r="CD18" s="4">
        <f t="shared" si="3"/>
        <v>0</v>
      </c>
      <c r="CE18" s="4">
        <f t="shared" si="3"/>
        <v>0</v>
      </c>
      <c r="CF18" s="4">
        <f t="shared" si="3"/>
        <v>0</v>
      </c>
      <c r="CG18" s="4">
        <f t="shared" si="3"/>
        <v>0</v>
      </c>
      <c r="CH18" s="4">
        <f t="shared" si="3"/>
        <v>0</v>
      </c>
      <c r="CI18" s="4">
        <f t="shared" si="3"/>
        <v>0</v>
      </c>
      <c r="CJ18" s="4">
        <f t="shared" si="3"/>
        <v>0</v>
      </c>
      <c r="CK18" s="4">
        <f t="shared" si="3"/>
        <v>0</v>
      </c>
      <c r="CL18" s="4">
        <f t="shared" si="3"/>
        <v>0</v>
      </c>
      <c r="CM18" s="4">
        <f t="shared" si="3"/>
        <v>0</v>
      </c>
      <c r="CN18" s="4">
        <f t="shared" si="3"/>
        <v>0</v>
      </c>
      <c r="CO18" s="4">
        <f t="shared" si="3"/>
        <v>0</v>
      </c>
      <c r="CP18" s="4">
        <f t="shared" si="3"/>
        <v>0</v>
      </c>
      <c r="CQ18" s="4">
        <f t="shared" si="3"/>
        <v>0</v>
      </c>
      <c r="CR18" s="4">
        <f t="shared" si="3"/>
        <v>0</v>
      </c>
      <c r="CS18" s="4">
        <f t="shared" si="3"/>
        <v>0</v>
      </c>
      <c r="CT18" s="4">
        <f t="shared" si="3"/>
        <v>0</v>
      </c>
      <c r="CU18" s="4">
        <f t="shared" si="3"/>
        <v>0</v>
      </c>
      <c r="CV18" s="4">
        <f t="shared" si="3"/>
        <v>0</v>
      </c>
      <c r="CW18" s="4">
        <f t="shared" si="3"/>
        <v>0</v>
      </c>
      <c r="CX18" s="4">
        <f t="shared" si="3"/>
        <v>0</v>
      </c>
      <c r="CY18" s="4">
        <f t="shared" si="3"/>
        <v>0</v>
      </c>
      <c r="CZ18" s="4">
        <f t="shared" si="3"/>
        <v>0</v>
      </c>
      <c r="DA18" s="4">
        <f t="shared" si="3"/>
        <v>0</v>
      </c>
      <c r="DB18" s="4">
        <f t="shared" si="3"/>
        <v>0</v>
      </c>
      <c r="DC18" s="4">
        <f t="shared" si="3"/>
        <v>0</v>
      </c>
      <c r="DD18" s="4">
        <f t="shared" si="3"/>
        <v>0</v>
      </c>
      <c r="DE18" s="4">
        <f t="shared" si="3"/>
        <v>0</v>
      </c>
      <c r="DF18" s="4">
        <f t="shared" si="3"/>
        <v>0</v>
      </c>
      <c r="DG18" s="5">
        <f t="shared" ref="DG18:EL18" si="4">DG146</f>
        <v>2720179.26</v>
      </c>
      <c r="DH18" s="5">
        <f t="shared" si="4"/>
        <v>2204659.21</v>
      </c>
      <c r="DI18" s="5">
        <f t="shared" si="4"/>
        <v>6312.78</v>
      </c>
      <c r="DJ18" s="5">
        <f t="shared" si="4"/>
        <v>3282.09</v>
      </c>
      <c r="DK18" s="5">
        <f t="shared" si="4"/>
        <v>505925.18</v>
      </c>
      <c r="DL18" s="5">
        <f t="shared" si="4"/>
        <v>0</v>
      </c>
      <c r="DM18" s="5">
        <f t="shared" si="4"/>
        <v>1348.9777800000002</v>
      </c>
      <c r="DN18" s="5">
        <f t="shared" si="4"/>
        <v>6.9949999999999992</v>
      </c>
      <c r="DO18" s="5">
        <f t="shared" si="4"/>
        <v>0</v>
      </c>
      <c r="DP18" s="5">
        <f t="shared" si="4"/>
        <v>482390.3</v>
      </c>
      <c r="DQ18" s="5">
        <f t="shared" si="4"/>
        <v>244609.74</v>
      </c>
      <c r="DR18" s="5">
        <f t="shared" si="4"/>
        <v>0</v>
      </c>
      <c r="DS18" s="5">
        <f t="shared" si="4"/>
        <v>0</v>
      </c>
      <c r="DT18" s="5">
        <f t="shared" si="4"/>
        <v>0</v>
      </c>
      <c r="DU18" s="5">
        <f t="shared" si="4"/>
        <v>0</v>
      </c>
      <c r="DV18" s="5">
        <f t="shared" si="4"/>
        <v>0</v>
      </c>
      <c r="DW18" s="5">
        <f t="shared" si="4"/>
        <v>0</v>
      </c>
      <c r="DX18" s="5">
        <f t="shared" si="4"/>
        <v>0</v>
      </c>
      <c r="DY18" s="5">
        <f t="shared" si="4"/>
        <v>0</v>
      </c>
      <c r="DZ18" s="5">
        <f t="shared" si="4"/>
        <v>0</v>
      </c>
      <c r="EA18" s="5">
        <f t="shared" si="4"/>
        <v>0</v>
      </c>
      <c r="EB18" s="5">
        <f t="shared" si="4"/>
        <v>0</v>
      </c>
      <c r="EC18" s="5">
        <f t="shared" si="4"/>
        <v>0</v>
      </c>
      <c r="ED18" s="5">
        <f t="shared" si="4"/>
        <v>0</v>
      </c>
      <c r="EE18" s="5">
        <f t="shared" si="4"/>
        <v>0</v>
      </c>
      <c r="EF18" s="5">
        <f t="shared" si="4"/>
        <v>0</v>
      </c>
      <c r="EG18" s="5">
        <f t="shared" si="4"/>
        <v>0</v>
      </c>
      <c r="EH18" s="5">
        <f t="shared" si="4"/>
        <v>0</v>
      </c>
      <c r="EI18" s="5">
        <f t="shared" si="4"/>
        <v>0</v>
      </c>
      <c r="EJ18" s="5">
        <f t="shared" si="4"/>
        <v>3468003.41</v>
      </c>
      <c r="EK18" s="5">
        <f t="shared" si="4"/>
        <v>3468003.41</v>
      </c>
      <c r="EL18" s="5">
        <f t="shared" si="4"/>
        <v>0</v>
      </c>
      <c r="EM18" s="5">
        <f t="shared" ref="EM18:FR18" si="5">EM146</f>
        <v>0</v>
      </c>
      <c r="EN18" s="5">
        <f t="shared" si="5"/>
        <v>2204659.21</v>
      </c>
      <c r="EO18" s="5">
        <f t="shared" si="5"/>
        <v>2204659.21</v>
      </c>
      <c r="EP18" s="5">
        <f t="shared" si="5"/>
        <v>0</v>
      </c>
      <c r="EQ18" s="5">
        <f t="shared" si="5"/>
        <v>2204659.21</v>
      </c>
      <c r="ER18" s="5">
        <f t="shared" si="5"/>
        <v>0</v>
      </c>
      <c r="ES18" s="5">
        <f t="shared" si="5"/>
        <v>0</v>
      </c>
      <c r="ET18" s="5">
        <f t="shared" si="5"/>
        <v>0</v>
      </c>
      <c r="EU18" s="5">
        <f t="shared" si="5"/>
        <v>0</v>
      </c>
      <c r="EV18" s="5">
        <f t="shared" si="5"/>
        <v>20824.11</v>
      </c>
      <c r="EW18" s="5">
        <f t="shared" si="5"/>
        <v>0</v>
      </c>
      <c r="EX18" s="5">
        <f t="shared" si="5"/>
        <v>0</v>
      </c>
      <c r="EY18" s="5">
        <f t="shared" si="5"/>
        <v>0</v>
      </c>
      <c r="EZ18" s="5">
        <f t="shared" si="5"/>
        <v>0</v>
      </c>
      <c r="FA18" s="5">
        <f t="shared" si="5"/>
        <v>0</v>
      </c>
      <c r="FB18" s="5">
        <f t="shared" si="5"/>
        <v>0</v>
      </c>
      <c r="FC18" s="5">
        <f t="shared" si="5"/>
        <v>0</v>
      </c>
      <c r="FD18" s="5">
        <f t="shared" si="5"/>
        <v>0</v>
      </c>
      <c r="FE18" s="5">
        <f t="shared" si="5"/>
        <v>0</v>
      </c>
      <c r="FF18" s="5">
        <f t="shared" si="5"/>
        <v>0</v>
      </c>
      <c r="FG18" s="5">
        <f t="shared" si="5"/>
        <v>0</v>
      </c>
      <c r="FH18" s="5">
        <f t="shared" si="5"/>
        <v>0</v>
      </c>
      <c r="FI18" s="5">
        <f t="shared" si="5"/>
        <v>0</v>
      </c>
      <c r="FJ18" s="5">
        <f t="shared" si="5"/>
        <v>0</v>
      </c>
      <c r="FK18" s="5">
        <f t="shared" si="5"/>
        <v>0</v>
      </c>
      <c r="FL18" s="5">
        <f t="shared" si="5"/>
        <v>0</v>
      </c>
      <c r="FM18" s="5">
        <f t="shared" si="5"/>
        <v>0</v>
      </c>
      <c r="FN18" s="5">
        <f t="shared" si="5"/>
        <v>0</v>
      </c>
      <c r="FO18" s="5">
        <f t="shared" si="5"/>
        <v>0</v>
      </c>
      <c r="FP18" s="5">
        <f t="shared" si="5"/>
        <v>0</v>
      </c>
      <c r="FQ18" s="5">
        <f t="shared" si="5"/>
        <v>0</v>
      </c>
      <c r="FR18" s="5">
        <f t="shared" si="5"/>
        <v>0</v>
      </c>
      <c r="FS18" s="5">
        <f t="shared" ref="FS18:GX18" si="6">FS146</f>
        <v>0</v>
      </c>
      <c r="FT18" s="5">
        <f t="shared" si="6"/>
        <v>0</v>
      </c>
      <c r="FU18" s="5">
        <f t="shared" si="6"/>
        <v>0</v>
      </c>
      <c r="FV18" s="5">
        <f t="shared" si="6"/>
        <v>0</v>
      </c>
      <c r="FW18" s="5">
        <f t="shared" si="6"/>
        <v>0</v>
      </c>
      <c r="FX18" s="5">
        <f t="shared" si="6"/>
        <v>0</v>
      </c>
      <c r="FY18" s="5">
        <f t="shared" si="6"/>
        <v>0</v>
      </c>
      <c r="FZ18" s="5">
        <f t="shared" si="6"/>
        <v>0</v>
      </c>
      <c r="GA18" s="5">
        <f t="shared" si="6"/>
        <v>0</v>
      </c>
      <c r="GB18" s="5">
        <f t="shared" si="6"/>
        <v>0</v>
      </c>
      <c r="GC18" s="5">
        <f t="shared" si="6"/>
        <v>0</v>
      </c>
      <c r="GD18" s="5">
        <f t="shared" si="6"/>
        <v>0</v>
      </c>
      <c r="GE18" s="5">
        <f t="shared" si="6"/>
        <v>0</v>
      </c>
      <c r="GF18" s="5">
        <f t="shared" si="6"/>
        <v>0</v>
      </c>
      <c r="GG18" s="5">
        <f t="shared" si="6"/>
        <v>0</v>
      </c>
      <c r="GH18" s="5">
        <f t="shared" si="6"/>
        <v>0</v>
      </c>
      <c r="GI18" s="5">
        <f t="shared" si="6"/>
        <v>0</v>
      </c>
      <c r="GJ18" s="5">
        <f t="shared" si="6"/>
        <v>0</v>
      </c>
      <c r="GK18" s="5">
        <f t="shared" si="6"/>
        <v>0</v>
      </c>
      <c r="GL18" s="5">
        <f t="shared" si="6"/>
        <v>0</v>
      </c>
      <c r="GM18" s="5">
        <f t="shared" si="6"/>
        <v>0</v>
      </c>
      <c r="GN18" s="5">
        <f t="shared" si="6"/>
        <v>0</v>
      </c>
      <c r="GO18" s="5">
        <f t="shared" si="6"/>
        <v>0</v>
      </c>
      <c r="GP18" s="5">
        <f t="shared" si="6"/>
        <v>0</v>
      </c>
      <c r="GQ18" s="5">
        <f t="shared" si="6"/>
        <v>0</v>
      </c>
      <c r="GR18" s="5">
        <f t="shared" si="6"/>
        <v>0</v>
      </c>
      <c r="GS18" s="5">
        <f t="shared" si="6"/>
        <v>0</v>
      </c>
      <c r="GT18" s="5">
        <f t="shared" si="6"/>
        <v>0</v>
      </c>
      <c r="GU18" s="5">
        <f t="shared" si="6"/>
        <v>0</v>
      </c>
      <c r="GV18" s="5">
        <f t="shared" si="6"/>
        <v>0</v>
      </c>
      <c r="GW18" s="5">
        <f t="shared" si="6"/>
        <v>0</v>
      </c>
      <c r="GX18" s="5">
        <f t="shared" si="6"/>
        <v>0</v>
      </c>
    </row>
    <row r="20" spans="1:255" x14ac:dyDescent="0.2">
      <c r="A20" s="1">
        <v>3</v>
      </c>
      <c r="B20" s="1">
        <v>1</v>
      </c>
      <c r="C20" s="1"/>
      <c r="D20" s="1">
        <f>ROW(A109)</f>
        <v>109</v>
      </c>
      <c r="E20" s="1"/>
      <c r="F20" s="1" t="s">
        <v>15</v>
      </c>
      <c r="G20" s="1" t="s">
        <v>16</v>
      </c>
      <c r="H20" s="1" t="s">
        <v>3</v>
      </c>
      <c r="I20" s="1">
        <v>0</v>
      </c>
      <c r="J20" s="1" t="s">
        <v>3</v>
      </c>
      <c r="K20" s="1">
        <v>-1</v>
      </c>
      <c r="L20" s="1" t="s">
        <v>15</v>
      </c>
      <c r="M20" s="1" t="s">
        <v>3</v>
      </c>
      <c r="N20" s="1"/>
      <c r="O20" s="1"/>
      <c r="P20" s="1"/>
      <c r="Q20" s="1"/>
      <c r="R20" s="1"/>
      <c r="S20" s="1">
        <v>0</v>
      </c>
      <c r="T20" s="1">
        <v>0</v>
      </c>
      <c r="U20" s="1" t="s">
        <v>3</v>
      </c>
      <c r="V20" s="1">
        <v>0</v>
      </c>
      <c r="W20" s="1"/>
      <c r="X20" s="1"/>
      <c r="Y20" s="1"/>
      <c r="Z20" s="1"/>
      <c r="AA20" s="1"/>
      <c r="AB20" s="1" t="s">
        <v>3</v>
      </c>
      <c r="AC20" s="1" t="s">
        <v>3</v>
      </c>
      <c r="AD20" s="1" t="s">
        <v>3</v>
      </c>
      <c r="AE20" s="1" t="s">
        <v>3</v>
      </c>
      <c r="AF20" s="1" t="s">
        <v>3</v>
      </c>
      <c r="AG20" s="1" t="s">
        <v>3</v>
      </c>
      <c r="AH20" s="1"/>
      <c r="AI20" s="1"/>
      <c r="AJ20" s="1"/>
      <c r="AK20" s="1"/>
      <c r="AL20" s="1"/>
      <c r="AM20" s="1"/>
      <c r="AN20" s="1"/>
      <c r="AO20" s="1"/>
      <c r="AP20" s="1" t="s">
        <v>3</v>
      </c>
      <c r="AQ20" s="1" t="s">
        <v>3</v>
      </c>
      <c r="AR20" s="1" t="s">
        <v>3</v>
      </c>
      <c r="AS20" s="1"/>
      <c r="AT20" s="1"/>
      <c r="AU20" s="1"/>
      <c r="AV20" s="1"/>
      <c r="AW20" s="1"/>
      <c r="AX20" s="1"/>
      <c r="AY20" s="1"/>
      <c r="AZ20" s="1" t="s">
        <v>3</v>
      </c>
      <c r="BA20" s="1"/>
      <c r="BB20" s="1" t="s">
        <v>3</v>
      </c>
      <c r="BC20" s="1" t="s">
        <v>3</v>
      </c>
      <c r="BD20" s="1" t="s">
        <v>3</v>
      </c>
      <c r="BE20" s="1" t="s">
        <v>3</v>
      </c>
      <c r="BF20" s="1" t="s">
        <v>3</v>
      </c>
      <c r="BG20" s="1" t="s">
        <v>3</v>
      </c>
      <c r="BH20" s="1" t="s">
        <v>3</v>
      </c>
      <c r="BI20" s="1" t="s">
        <v>3</v>
      </c>
      <c r="BJ20" s="1" t="s">
        <v>3</v>
      </c>
      <c r="BK20" s="1" t="s">
        <v>3</v>
      </c>
      <c r="BL20" s="1" t="s">
        <v>3</v>
      </c>
      <c r="BM20" s="1" t="s">
        <v>3</v>
      </c>
      <c r="BN20" s="1" t="s">
        <v>3</v>
      </c>
      <c r="BO20" s="1" t="s">
        <v>3</v>
      </c>
      <c r="BP20" s="1" t="s">
        <v>3</v>
      </c>
      <c r="BQ20" s="1"/>
      <c r="BR20" s="1"/>
      <c r="BS20" s="1"/>
      <c r="BT20" s="1"/>
      <c r="BU20" s="1"/>
      <c r="BV20" s="1"/>
      <c r="BW20" s="1"/>
      <c r="BX20" s="1">
        <v>0</v>
      </c>
      <c r="BY20" s="1"/>
      <c r="BZ20" s="1"/>
      <c r="CA20" s="1"/>
      <c r="CB20" s="1"/>
      <c r="CC20" s="1"/>
      <c r="CD20" s="1"/>
      <c r="CE20" s="1"/>
      <c r="CF20" s="1">
        <v>0</v>
      </c>
      <c r="CG20" s="1">
        <v>0</v>
      </c>
      <c r="CH20" s="1"/>
      <c r="CI20" s="1" t="s">
        <v>3</v>
      </c>
      <c r="CJ20" s="1" t="s">
        <v>3</v>
      </c>
      <c r="CK20" t="s">
        <v>3</v>
      </c>
      <c r="CL20" t="s">
        <v>3</v>
      </c>
      <c r="CM20" t="s">
        <v>3</v>
      </c>
      <c r="CN20" t="s">
        <v>3</v>
      </c>
      <c r="CO20" t="s">
        <v>3</v>
      </c>
      <c r="CP20" t="s">
        <v>3</v>
      </c>
      <c r="CQ20" t="s">
        <v>3</v>
      </c>
    </row>
    <row r="22" spans="1:255" x14ac:dyDescent="0.2">
      <c r="A22" s="4">
        <v>52</v>
      </c>
      <c r="B22" s="4">
        <f t="shared" ref="B22:G22" si="7">B109</f>
        <v>1</v>
      </c>
      <c r="C22" s="4">
        <f t="shared" si="7"/>
        <v>3</v>
      </c>
      <c r="D22" s="4">
        <f t="shared" si="7"/>
        <v>20</v>
      </c>
      <c r="E22" s="4">
        <f t="shared" si="7"/>
        <v>0</v>
      </c>
      <c r="F22" s="4" t="str">
        <f t="shared" si="7"/>
        <v>02-01-01</v>
      </c>
      <c r="G22" s="4" t="str">
        <f t="shared" si="7"/>
        <v>Новая локальная смета</v>
      </c>
      <c r="H22" s="4"/>
      <c r="I22" s="4"/>
      <c r="J22" s="4"/>
      <c r="K22" s="4"/>
      <c r="L22" s="4"/>
      <c r="M22" s="4"/>
      <c r="N22" s="4"/>
      <c r="O22" s="4">
        <f t="shared" ref="O22:AT22" si="8">O109</f>
        <v>2715710.46</v>
      </c>
      <c r="P22" s="4">
        <f t="shared" si="8"/>
        <v>2221402.64</v>
      </c>
      <c r="Q22" s="4">
        <f t="shared" si="8"/>
        <v>6310.58</v>
      </c>
      <c r="R22" s="4">
        <f t="shared" si="8"/>
        <v>3080.55</v>
      </c>
      <c r="S22" s="4">
        <f t="shared" si="8"/>
        <v>484916.69</v>
      </c>
      <c r="T22" s="4">
        <f t="shared" si="8"/>
        <v>0</v>
      </c>
      <c r="U22" s="4">
        <f t="shared" si="8"/>
        <v>1348.9777800000002</v>
      </c>
      <c r="V22" s="4">
        <f t="shared" si="8"/>
        <v>6.9949999999999992</v>
      </c>
      <c r="W22" s="4">
        <f t="shared" si="8"/>
        <v>0</v>
      </c>
      <c r="X22" s="4">
        <f t="shared" si="8"/>
        <v>462635.63</v>
      </c>
      <c r="Y22" s="4">
        <f t="shared" si="8"/>
        <v>234462.47</v>
      </c>
      <c r="Z22" s="4">
        <f t="shared" si="8"/>
        <v>0</v>
      </c>
      <c r="AA22" s="4">
        <f t="shared" si="8"/>
        <v>0</v>
      </c>
      <c r="AB22" s="4">
        <f t="shared" si="8"/>
        <v>2715710.46</v>
      </c>
      <c r="AC22" s="4">
        <f t="shared" si="8"/>
        <v>2221402.64</v>
      </c>
      <c r="AD22" s="4">
        <f t="shared" si="8"/>
        <v>6310.58</v>
      </c>
      <c r="AE22" s="4">
        <f t="shared" si="8"/>
        <v>3080.55</v>
      </c>
      <c r="AF22" s="4">
        <f t="shared" si="8"/>
        <v>484916.69</v>
      </c>
      <c r="AG22" s="4">
        <f t="shared" si="8"/>
        <v>0</v>
      </c>
      <c r="AH22" s="4">
        <f t="shared" si="8"/>
        <v>1348.9777800000002</v>
      </c>
      <c r="AI22" s="4">
        <f t="shared" si="8"/>
        <v>6.9949999999999992</v>
      </c>
      <c r="AJ22" s="4">
        <f t="shared" si="8"/>
        <v>0</v>
      </c>
      <c r="AK22" s="4">
        <f t="shared" si="8"/>
        <v>462635.63</v>
      </c>
      <c r="AL22" s="4">
        <f t="shared" si="8"/>
        <v>234462.47</v>
      </c>
      <c r="AM22" s="4">
        <f t="shared" si="8"/>
        <v>0</v>
      </c>
      <c r="AN22" s="4">
        <f t="shared" si="8"/>
        <v>0</v>
      </c>
      <c r="AO22" s="4">
        <f t="shared" si="8"/>
        <v>0</v>
      </c>
      <c r="AP22" s="4">
        <f t="shared" si="8"/>
        <v>0</v>
      </c>
      <c r="AQ22" s="4">
        <f t="shared" si="8"/>
        <v>0</v>
      </c>
      <c r="AR22" s="4">
        <f t="shared" si="8"/>
        <v>3432039.06</v>
      </c>
      <c r="AS22" s="4">
        <f t="shared" si="8"/>
        <v>3432039.06</v>
      </c>
      <c r="AT22" s="4">
        <f t="shared" si="8"/>
        <v>0</v>
      </c>
      <c r="AU22" s="4">
        <f t="shared" ref="AU22:BZ22" si="9">AU109</f>
        <v>0</v>
      </c>
      <c r="AV22" s="4">
        <f t="shared" si="9"/>
        <v>2221402.64</v>
      </c>
      <c r="AW22" s="4">
        <f t="shared" si="9"/>
        <v>2221402.64</v>
      </c>
      <c r="AX22" s="4">
        <f t="shared" si="9"/>
        <v>0</v>
      </c>
      <c r="AY22" s="4">
        <f t="shared" si="9"/>
        <v>2221402.64</v>
      </c>
      <c r="AZ22" s="4">
        <f t="shared" si="9"/>
        <v>0</v>
      </c>
      <c r="BA22" s="4">
        <f t="shared" si="9"/>
        <v>0</v>
      </c>
      <c r="BB22" s="4">
        <f t="shared" si="9"/>
        <v>0</v>
      </c>
      <c r="BC22" s="4">
        <f t="shared" si="9"/>
        <v>0</v>
      </c>
      <c r="BD22" s="4">
        <f t="shared" si="9"/>
        <v>19230.5</v>
      </c>
      <c r="BE22" s="4">
        <f t="shared" si="9"/>
        <v>0</v>
      </c>
      <c r="BF22" s="4">
        <f t="shared" si="9"/>
        <v>0</v>
      </c>
      <c r="BG22" s="4">
        <f t="shared" si="9"/>
        <v>0</v>
      </c>
      <c r="BH22" s="4">
        <f t="shared" si="9"/>
        <v>0</v>
      </c>
      <c r="BI22" s="4">
        <f t="shared" si="9"/>
        <v>0</v>
      </c>
      <c r="BJ22" s="4">
        <f t="shared" si="9"/>
        <v>0</v>
      </c>
      <c r="BK22" s="4">
        <f t="shared" si="9"/>
        <v>0</v>
      </c>
      <c r="BL22" s="4">
        <f t="shared" si="9"/>
        <v>0</v>
      </c>
      <c r="BM22" s="4">
        <f t="shared" si="9"/>
        <v>0</v>
      </c>
      <c r="BN22" s="4">
        <f t="shared" si="9"/>
        <v>0</v>
      </c>
      <c r="BO22" s="4">
        <f t="shared" si="9"/>
        <v>0</v>
      </c>
      <c r="BP22" s="4">
        <f t="shared" si="9"/>
        <v>0</v>
      </c>
      <c r="BQ22" s="4">
        <f t="shared" si="9"/>
        <v>0</v>
      </c>
      <c r="BR22" s="4">
        <f t="shared" si="9"/>
        <v>0</v>
      </c>
      <c r="BS22" s="4">
        <f t="shared" si="9"/>
        <v>0</v>
      </c>
      <c r="BT22" s="4">
        <f t="shared" si="9"/>
        <v>0</v>
      </c>
      <c r="BU22" s="4">
        <f t="shared" si="9"/>
        <v>0</v>
      </c>
      <c r="BV22" s="4">
        <f t="shared" si="9"/>
        <v>0</v>
      </c>
      <c r="BW22" s="4">
        <f t="shared" si="9"/>
        <v>0</v>
      </c>
      <c r="BX22" s="4">
        <f t="shared" si="9"/>
        <v>0</v>
      </c>
      <c r="BY22" s="4">
        <f t="shared" si="9"/>
        <v>0</v>
      </c>
      <c r="BZ22" s="4">
        <f t="shared" si="9"/>
        <v>0</v>
      </c>
      <c r="CA22" s="4">
        <f t="shared" ref="CA22:DF22" si="10">CA109</f>
        <v>3432039.06</v>
      </c>
      <c r="CB22" s="4">
        <f t="shared" si="10"/>
        <v>3432039.06</v>
      </c>
      <c r="CC22" s="4">
        <f t="shared" si="10"/>
        <v>0</v>
      </c>
      <c r="CD22" s="4">
        <f t="shared" si="10"/>
        <v>0</v>
      </c>
      <c r="CE22" s="4">
        <f t="shared" si="10"/>
        <v>2221402.64</v>
      </c>
      <c r="CF22" s="4">
        <f t="shared" si="10"/>
        <v>2221402.64</v>
      </c>
      <c r="CG22" s="4">
        <f t="shared" si="10"/>
        <v>0</v>
      </c>
      <c r="CH22" s="4">
        <f t="shared" si="10"/>
        <v>2221402.64</v>
      </c>
      <c r="CI22" s="4">
        <f t="shared" si="10"/>
        <v>0</v>
      </c>
      <c r="CJ22" s="4">
        <f t="shared" si="10"/>
        <v>0</v>
      </c>
      <c r="CK22" s="4">
        <f t="shared" si="10"/>
        <v>0</v>
      </c>
      <c r="CL22" s="4">
        <f t="shared" si="10"/>
        <v>0</v>
      </c>
      <c r="CM22" s="4">
        <f t="shared" si="10"/>
        <v>19230.5</v>
      </c>
      <c r="CN22" s="4">
        <f t="shared" si="10"/>
        <v>0</v>
      </c>
      <c r="CO22" s="4">
        <f t="shared" si="10"/>
        <v>0</v>
      </c>
      <c r="CP22" s="4">
        <f t="shared" si="10"/>
        <v>0</v>
      </c>
      <c r="CQ22" s="4">
        <f t="shared" si="10"/>
        <v>0</v>
      </c>
      <c r="CR22" s="4">
        <f t="shared" si="10"/>
        <v>0</v>
      </c>
      <c r="CS22" s="4">
        <f t="shared" si="10"/>
        <v>0</v>
      </c>
      <c r="CT22" s="4">
        <f t="shared" si="10"/>
        <v>0</v>
      </c>
      <c r="CU22" s="4">
        <f t="shared" si="10"/>
        <v>0</v>
      </c>
      <c r="CV22" s="4">
        <f t="shared" si="10"/>
        <v>0</v>
      </c>
      <c r="CW22" s="4">
        <f t="shared" si="10"/>
        <v>0</v>
      </c>
      <c r="CX22" s="4">
        <f t="shared" si="10"/>
        <v>0</v>
      </c>
      <c r="CY22" s="4">
        <f t="shared" si="10"/>
        <v>0</v>
      </c>
      <c r="CZ22" s="4">
        <f t="shared" si="10"/>
        <v>0</v>
      </c>
      <c r="DA22" s="4">
        <f t="shared" si="10"/>
        <v>0</v>
      </c>
      <c r="DB22" s="4">
        <f t="shared" si="10"/>
        <v>0</v>
      </c>
      <c r="DC22" s="4">
        <f t="shared" si="10"/>
        <v>0</v>
      </c>
      <c r="DD22" s="4">
        <f t="shared" si="10"/>
        <v>0</v>
      </c>
      <c r="DE22" s="4">
        <f t="shared" si="10"/>
        <v>0</v>
      </c>
      <c r="DF22" s="4">
        <f t="shared" si="10"/>
        <v>0</v>
      </c>
      <c r="DG22" s="5">
        <f t="shared" ref="DG22:EL22" si="11">DG109</f>
        <v>2720179.26</v>
      </c>
      <c r="DH22" s="5">
        <f t="shared" si="11"/>
        <v>2204659.21</v>
      </c>
      <c r="DI22" s="5">
        <f t="shared" si="11"/>
        <v>6312.78</v>
      </c>
      <c r="DJ22" s="5">
        <f t="shared" si="11"/>
        <v>3282.09</v>
      </c>
      <c r="DK22" s="5">
        <f t="shared" si="11"/>
        <v>505925.18</v>
      </c>
      <c r="DL22" s="5">
        <f t="shared" si="11"/>
        <v>0</v>
      </c>
      <c r="DM22" s="5">
        <f t="shared" si="11"/>
        <v>1348.9777800000002</v>
      </c>
      <c r="DN22" s="5">
        <f t="shared" si="11"/>
        <v>6.9949999999999992</v>
      </c>
      <c r="DO22" s="5">
        <f t="shared" si="11"/>
        <v>0</v>
      </c>
      <c r="DP22" s="5">
        <f t="shared" si="11"/>
        <v>482390.3</v>
      </c>
      <c r="DQ22" s="5">
        <f t="shared" si="11"/>
        <v>244609.74</v>
      </c>
      <c r="DR22" s="5">
        <f t="shared" si="11"/>
        <v>0</v>
      </c>
      <c r="DS22" s="5">
        <f t="shared" si="11"/>
        <v>0</v>
      </c>
      <c r="DT22" s="5">
        <f t="shared" si="11"/>
        <v>2720179.26</v>
      </c>
      <c r="DU22" s="5">
        <f t="shared" si="11"/>
        <v>2204659.21</v>
      </c>
      <c r="DV22" s="5">
        <f t="shared" si="11"/>
        <v>6312.78</v>
      </c>
      <c r="DW22" s="5">
        <f t="shared" si="11"/>
        <v>3282.09</v>
      </c>
      <c r="DX22" s="5">
        <f t="shared" si="11"/>
        <v>505925.18</v>
      </c>
      <c r="DY22" s="5">
        <f t="shared" si="11"/>
        <v>0</v>
      </c>
      <c r="DZ22" s="5">
        <f t="shared" si="11"/>
        <v>1348.9777800000002</v>
      </c>
      <c r="EA22" s="5">
        <f t="shared" si="11"/>
        <v>6.9949999999999992</v>
      </c>
      <c r="EB22" s="5">
        <f t="shared" si="11"/>
        <v>0</v>
      </c>
      <c r="EC22" s="5">
        <f t="shared" si="11"/>
        <v>482390.3</v>
      </c>
      <c r="ED22" s="5">
        <f t="shared" si="11"/>
        <v>244609.74</v>
      </c>
      <c r="EE22" s="5">
        <f t="shared" si="11"/>
        <v>0</v>
      </c>
      <c r="EF22" s="5">
        <f t="shared" si="11"/>
        <v>0</v>
      </c>
      <c r="EG22" s="5">
        <f t="shared" si="11"/>
        <v>0</v>
      </c>
      <c r="EH22" s="5">
        <f t="shared" si="11"/>
        <v>0</v>
      </c>
      <c r="EI22" s="5">
        <f t="shared" si="11"/>
        <v>0</v>
      </c>
      <c r="EJ22" s="5">
        <f t="shared" si="11"/>
        <v>3468003.41</v>
      </c>
      <c r="EK22" s="5">
        <f t="shared" si="11"/>
        <v>3468003.41</v>
      </c>
      <c r="EL22" s="5">
        <f t="shared" si="11"/>
        <v>0</v>
      </c>
      <c r="EM22" s="5">
        <f t="shared" ref="EM22:FR22" si="12">EM109</f>
        <v>0</v>
      </c>
      <c r="EN22" s="5">
        <f t="shared" si="12"/>
        <v>2204659.21</v>
      </c>
      <c r="EO22" s="5">
        <f t="shared" si="12"/>
        <v>2204659.21</v>
      </c>
      <c r="EP22" s="5">
        <f t="shared" si="12"/>
        <v>0</v>
      </c>
      <c r="EQ22" s="5">
        <f t="shared" si="12"/>
        <v>2204659.21</v>
      </c>
      <c r="ER22" s="5">
        <f t="shared" si="12"/>
        <v>0</v>
      </c>
      <c r="ES22" s="5">
        <f t="shared" si="12"/>
        <v>0</v>
      </c>
      <c r="ET22" s="5">
        <f t="shared" si="12"/>
        <v>0</v>
      </c>
      <c r="EU22" s="5">
        <f t="shared" si="12"/>
        <v>0</v>
      </c>
      <c r="EV22" s="5">
        <f t="shared" si="12"/>
        <v>20824.11</v>
      </c>
      <c r="EW22" s="5">
        <f t="shared" si="12"/>
        <v>0</v>
      </c>
      <c r="EX22" s="5">
        <f t="shared" si="12"/>
        <v>0</v>
      </c>
      <c r="EY22" s="5">
        <f t="shared" si="12"/>
        <v>0</v>
      </c>
      <c r="EZ22" s="5">
        <f t="shared" si="12"/>
        <v>0</v>
      </c>
      <c r="FA22" s="5">
        <f t="shared" si="12"/>
        <v>0</v>
      </c>
      <c r="FB22" s="5">
        <f t="shared" si="12"/>
        <v>0</v>
      </c>
      <c r="FC22" s="5">
        <f t="shared" si="12"/>
        <v>0</v>
      </c>
      <c r="FD22" s="5">
        <f t="shared" si="12"/>
        <v>0</v>
      </c>
      <c r="FE22" s="5">
        <f t="shared" si="12"/>
        <v>0</v>
      </c>
      <c r="FF22" s="5">
        <f t="shared" si="12"/>
        <v>0</v>
      </c>
      <c r="FG22" s="5">
        <f t="shared" si="12"/>
        <v>0</v>
      </c>
      <c r="FH22" s="5">
        <f t="shared" si="12"/>
        <v>0</v>
      </c>
      <c r="FI22" s="5">
        <f t="shared" si="12"/>
        <v>0</v>
      </c>
      <c r="FJ22" s="5">
        <f t="shared" si="12"/>
        <v>0</v>
      </c>
      <c r="FK22" s="5">
        <f t="shared" si="12"/>
        <v>0</v>
      </c>
      <c r="FL22" s="5">
        <f t="shared" si="12"/>
        <v>0</v>
      </c>
      <c r="FM22" s="5">
        <f t="shared" si="12"/>
        <v>0</v>
      </c>
      <c r="FN22" s="5">
        <f t="shared" si="12"/>
        <v>0</v>
      </c>
      <c r="FO22" s="5">
        <f t="shared" si="12"/>
        <v>0</v>
      </c>
      <c r="FP22" s="5">
        <f t="shared" si="12"/>
        <v>0</v>
      </c>
      <c r="FQ22" s="5">
        <f t="shared" si="12"/>
        <v>0</v>
      </c>
      <c r="FR22" s="5">
        <f t="shared" si="12"/>
        <v>0</v>
      </c>
      <c r="FS22" s="5">
        <f t="shared" ref="FS22:GX22" si="13">FS109</f>
        <v>3468003.41</v>
      </c>
      <c r="FT22" s="5">
        <f t="shared" si="13"/>
        <v>3468003.41</v>
      </c>
      <c r="FU22" s="5">
        <f t="shared" si="13"/>
        <v>0</v>
      </c>
      <c r="FV22" s="5">
        <f t="shared" si="13"/>
        <v>0</v>
      </c>
      <c r="FW22" s="5">
        <f t="shared" si="13"/>
        <v>2204659.21</v>
      </c>
      <c r="FX22" s="5">
        <f t="shared" si="13"/>
        <v>2204659.21</v>
      </c>
      <c r="FY22" s="5">
        <f t="shared" si="13"/>
        <v>0</v>
      </c>
      <c r="FZ22" s="5">
        <f t="shared" si="13"/>
        <v>2204659.21</v>
      </c>
      <c r="GA22" s="5">
        <f t="shared" si="13"/>
        <v>0</v>
      </c>
      <c r="GB22" s="5">
        <f t="shared" si="13"/>
        <v>0</v>
      </c>
      <c r="GC22" s="5">
        <f t="shared" si="13"/>
        <v>0</v>
      </c>
      <c r="GD22" s="5">
        <f t="shared" si="13"/>
        <v>0</v>
      </c>
      <c r="GE22" s="5">
        <f t="shared" si="13"/>
        <v>20824.11</v>
      </c>
      <c r="GF22" s="5">
        <f t="shared" si="13"/>
        <v>0</v>
      </c>
      <c r="GG22" s="5">
        <f t="shared" si="13"/>
        <v>0</v>
      </c>
      <c r="GH22" s="5">
        <f t="shared" si="13"/>
        <v>0</v>
      </c>
      <c r="GI22" s="5">
        <f t="shared" si="13"/>
        <v>0</v>
      </c>
      <c r="GJ22" s="5">
        <f t="shared" si="13"/>
        <v>0</v>
      </c>
      <c r="GK22" s="5">
        <f t="shared" si="13"/>
        <v>0</v>
      </c>
      <c r="GL22" s="5">
        <f t="shared" si="13"/>
        <v>0</v>
      </c>
      <c r="GM22" s="5">
        <f t="shared" si="13"/>
        <v>0</v>
      </c>
      <c r="GN22" s="5">
        <f t="shared" si="13"/>
        <v>0</v>
      </c>
      <c r="GO22" s="5">
        <f t="shared" si="13"/>
        <v>0</v>
      </c>
      <c r="GP22" s="5">
        <f t="shared" si="13"/>
        <v>0</v>
      </c>
      <c r="GQ22" s="5">
        <f t="shared" si="13"/>
        <v>0</v>
      </c>
      <c r="GR22" s="5">
        <f t="shared" si="13"/>
        <v>0</v>
      </c>
      <c r="GS22" s="5">
        <f t="shared" si="13"/>
        <v>0</v>
      </c>
      <c r="GT22" s="5">
        <f t="shared" si="13"/>
        <v>0</v>
      </c>
      <c r="GU22" s="5">
        <f t="shared" si="13"/>
        <v>0</v>
      </c>
      <c r="GV22" s="5">
        <f t="shared" si="13"/>
        <v>0</v>
      </c>
      <c r="GW22" s="5">
        <f t="shared" si="13"/>
        <v>0</v>
      </c>
      <c r="GX22" s="5">
        <f t="shared" si="13"/>
        <v>0</v>
      </c>
    </row>
    <row r="24" spans="1:255" ht="13.15" hidden="1" customHeight="1" x14ac:dyDescent="0.2">
      <c r="A24" s="2">
        <v>17</v>
      </c>
      <c r="B24" s="2">
        <v>1</v>
      </c>
      <c r="C24" s="2">
        <f>ROW(SmtRes!A2)</f>
        <v>2</v>
      </c>
      <c r="D24" s="2">
        <f>ROW(EtalonRes!A2)</f>
        <v>2</v>
      </c>
      <c r="E24" s="2" t="s">
        <v>17</v>
      </c>
      <c r="F24" s="2" t="s">
        <v>18</v>
      </c>
      <c r="G24" s="2" t="s">
        <v>19</v>
      </c>
      <c r="H24" s="2" t="s">
        <v>20</v>
      </c>
      <c r="I24" s="2">
        <f>ROUND(580/100,7)</f>
        <v>5.8</v>
      </c>
      <c r="J24" s="2">
        <v>0</v>
      </c>
      <c r="K24" s="2">
        <f>ROUND(580/100,7)</f>
        <v>5.8</v>
      </c>
      <c r="L24" s="2"/>
      <c r="M24" s="2"/>
      <c r="N24" s="2"/>
      <c r="O24" s="2">
        <f t="shared" ref="O24:O55" si="14">ROUND(CP24,2)</f>
        <v>16588.5</v>
      </c>
      <c r="P24" s="2">
        <f>SUMIF(SmtRes!AQ1:'SmtRes'!AQ2,"=1",SmtRes!DF1:'SmtRes'!DF2)</f>
        <v>0</v>
      </c>
      <c r="Q24" s="2">
        <f>SUMIF(SmtRes!AQ1:'SmtRes'!AQ2,"=1",SmtRes!DG1:'SmtRes'!DG2)</f>
        <v>194.75</v>
      </c>
      <c r="R24" s="2">
        <f>SUMIF(SmtRes!AQ1:'SmtRes'!AQ2,"=1",SmtRes!DH1:'SmtRes'!DH2)</f>
        <v>0</v>
      </c>
      <c r="S24" s="2">
        <f>SUMIF(SmtRes!AQ1:'SmtRes'!AQ2,"=1",SmtRes!DI1:'SmtRes'!DI2)</f>
        <v>16393.75</v>
      </c>
      <c r="T24" s="2">
        <f t="shared" ref="T24:T55" si="15">ROUND(CU24*I24,2)</f>
        <v>0</v>
      </c>
      <c r="U24" s="2">
        <f>SUMIF(SmtRes!AQ1:'SmtRes'!AQ2,"=1",SmtRes!CV1:'SmtRes'!CV2)</f>
        <v>49.764000000000003</v>
      </c>
      <c r="V24" s="2">
        <f>SUMIF(SmtRes!AQ1:'SmtRes'!AQ2,"=1",SmtRes!CW1:'SmtRes'!CW2)</f>
        <v>0</v>
      </c>
      <c r="W24" s="2">
        <f t="shared" ref="W24:W55" si="16">ROUND(CX24*I24,2)</f>
        <v>0</v>
      </c>
      <c r="X24" s="2">
        <f t="shared" ref="X24:X55" si="17">ROUND(CY24,2)</f>
        <v>14918.31</v>
      </c>
      <c r="Y24" s="2">
        <f t="shared" ref="Y24:Y55" si="18">ROUND(CZ24,2)</f>
        <v>8524.75</v>
      </c>
      <c r="Z24" s="2"/>
      <c r="AA24" s="2">
        <v>60841590</v>
      </c>
      <c r="AB24" s="2">
        <f t="shared" ref="AB24:AB55" si="19">ROUND((AC24+AD24+AF24),6)</f>
        <v>2848.0354000000002</v>
      </c>
      <c r="AC24" s="2">
        <f>ROUND((0),6)</f>
        <v>0</v>
      </c>
      <c r="AD24" s="2">
        <f>ROUND((((SUM(SmtRes!BR1:'SmtRes'!BR2))-(0))+AE24),6)</f>
        <v>21.526</v>
      </c>
      <c r="AE24" s="2">
        <f>ROUND((0),6)</f>
        <v>0</v>
      </c>
      <c r="AF24" s="2">
        <f>ROUND((SUM(SmtRes!BT1:'SmtRes'!BT2)),6)</f>
        <v>2826.5093999999999</v>
      </c>
      <c r="AG24" s="2">
        <f t="shared" ref="AG24:AG55" si="20">ROUND((AP24),6)</f>
        <v>0</v>
      </c>
      <c r="AH24" s="2">
        <f>(SUM(SmtRes!BU1:'SmtRes'!BU2))</f>
        <v>8.58</v>
      </c>
      <c r="AI24" s="2">
        <f>(0)</f>
        <v>0</v>
      </c>
      <c r="AJ24" s="2">
        <f t="shared" ref="AJ24:AJ55" si="21">(AS24)</f>
        <v>0</v>
      </c>
      <c r="AK24" s="2">
        <v>2848.0353999999998</v>
      </c>
      <c r="AL24" s="2">
        <v>0</v>
      </c>
      <c r="AM24" s="2">
        <v>21.525999999999996</v>
      </c>
      <c r="AN24" s="2">
        <v>0</v>
      </c>
      <c r="AO24" s="2">
        <v>2826.5093999999999</v>
      </c>
      <c r="AP24" s="2">
        <v>0</v>
      </c>
      <c r="AQ24" s="2">
        <v>8.58</v>
      </c>
      <c r="AR24" s="2">
        <v>0</v>
      </c>
      <c r="AS24" s="2">
        <v>0</v>
      </c>
      <c r="AT24" s="2">
        <v>91</v>
      </c>
      <c r="AU24" s="2">
        <v>52</v>
      </c>
      <c r="AV24" s="2">
        <v>1</v>
      </c>
      <c r="AW24" s="2">
        <v>1</v>
      </c>
      <c r="AX24" s="2"/>
      <c r="AY24" s="2"/>
      <c r="AZ24" s="2">
        <v>1</v>
      </c>
      <c r="BA24" s="2">
        <v>1</v>
      </c>
      <c r="BB24" s="2">
        <v>1</v>
      </c>
      <c r="BC24" s="2">
        <v>1</v>
      </c>
      <c r="BD24" s="2" t="s">
        <v>3</v>
      </c>
      <c r="BE24" s="2" t="s">
        <v>3</v>
      </c>
      <c r="BF24" s="2" t="s">
        <v>3</v>
      </c>
      <c r="BG24" s="2" t="s">
        <v>3</v>
      </c>
      <c r="BH24" s="2">
        <v>0</v>
      </c>
      <c r="BI24" s="2">
        <v>1</v>
      </c>
      <c r="BJ24" s="2" t="s">
        <v>21</v>
      </c>
      <c r="BK24" s="2"/>
      <c r="BL24" s="2"/>
      <c r="BM24" s="2">
        <v>46003</v>
      </c>
      <c r="BN24" s="2">
        <v>0</v>
      </c>
      <c r="BO24" s="2" t="s">
        <v>3</v>
      </c>
      <c r="BP24" s="2">
        <v>0</v>
      </c>
      <c r="BQ24" s="2">
        <v>2</v>
      </c>
      <c r="BR24" s="2">
        <v>0</v>
      </c>
      <c r="BS24" s="2">
        <v>1</v>
      </c>
      <c r="BT24" s="2">
        <v>1</v>
      </c>
      <c r="BU24" s="2">
        <v>1</v>
      </c>
      <c r="BV24" s="2">
        <v>1</v>
      </c>
      <c r="BW24" s="2">
        <v>1</v>
      </c>
      <c r="BX24" s="2">
        <v>1</v>
      </c>
      <c r="BY24" s="2" t="s">
        <v>3</v>
      </c>
      <c r="BZ24" s="2">
        <v>91</v>
      </c>
      <c r="CA24" s="2">
        <v>52</v>
      </c>
      <c r="CB24" s="2" t="s">
        <v>3</v>
      </c>
      <c r="CC24" s="2"/>
      <c r="CD24" s="2"/>
      <c r="CE24" s="2">
        <v>0</v>
      </c>
      <c r="CF24" s="2">
        <v>0</v>
      </c>
      <c r="CG24" s="2">
        <v>0</v>
      </c>
      <c r="CH24" s="2"/>
      <c r="CI24" s="2"/>
      <c r="CJ24" s="2"/>
      <c r="CK24" s="2"/>
      <c r="CL24" s="2"/>
      <c r="CM24" s="2">
        <v>0</v>
      </c>
      <c r="CN24" s="2" t="s">
        <v>3</v>
      </c>
      <c r="CO24" s="2">
        <v>0</v>
      </c>
      <c r="CP24" s="2">
        <f t="shared" ref="CP24:CP55" si="22">(P24+Q24+S24+R24)</f>
        <v>16588.5</v>
      </c>
      <c r="CQ24" s="2">
        <f>SUMIF(SmtRes!AQ1:'SmtRes'!AQ2,"=1",SmtRes!AA1:'SmtRes'!AA2)</f>
        <v>0</v>
      </c>
      <c r="CR24" s="2">
        <f>SUMIF(SmtRes!AQ1:'SmtRes'!AQ2,"=1",SmtRes!AB1:'SmtRes'!AB2)</f>
        <v>17.86</v>
      </c>
      <c r="CS24" s="2">
        <f>SUMIF(SmtRes!AQ1:'SmtRes'!AQ2,"=1",SmtRes!AC1:'SmtRes'!AC2)</f>
        <v>0</v>
      </c>
      <c r="CT24" s="2">
        <f>SUMIF(SmtRes!AQ1:'SmtRes'!AQ2,"=1",SmtRes!AD1:'SmtRes'!AD2)</f>
        <v>329.43</v>
      </c>
      <c r="CU24" s="2">
        <f t="shared" ref="CU24:CU55" si="23">AG24</f>
        <v>0</v>
      </c>
      <c r="CV24" s="2">
        <f>SUMIF(SmtRes!AQ1:'SmtRes'!AQ2,"=1",SmtRes!BU1:'SmtRes'!BU2)</f>
        <v>8.58</v>
      </c>
      <c r="CW24" s="2">
        <f>SUMIF(SmtRes!AQ1:'SmtRes'!AQ2,"=1",SmtRes!BV1:'SmtRes'!BV2)</f>
        <v>0</v>
      </c>
      <c r="CX24" s="2">
        <f t="shared" ref="CX24:CX55" si="24">AJ24</f>
        <v>0</v>
      </c>
      <c r="CY24" s="2">
        <f t="shared" ref="CY24:CY55" si="25">(((S24+R24)*AT24)/100)</f>
        <v>14918.3125</v>
      </c>
      <c r="CZ24" s="2">
        <f t="shared" ref="CZ24:CZ55" si="26">(((S24+R24)*AU24)/100)</f>
        <v>8524.75</v>
      </c>
      <c r="DA24" s="2"/>
      <c r="DB24" s="2"/>
      <c r="DC24" s="2" t="s">
        <v>3</v>
      </c>
      <c r="DD24" s="2" t="s">
        <v>3</v>
      </c>
      <c r="DE24" s="2" t="s">
        <v>3</v>
      </c>
      <c r="DF24" s="2" t="s">
        <v>3</v>
      </c>
      <c r="DG24" s="2" t="s">
        <v>3</v>
      </c>
      <c r="DH24" s="2" t="s">
        <v>3</v>
      </c>
      <c r="DI24" s="2" t="s">
        <v>3</v>
      </c>
      <c r="DJ24" s="2" t="s">
        <v>3</v>
      </c>
      <c r="DK24" s="2" t="s">
        <v>3</v>
      </c>
      <c r="DL24" s="2" t="s">
        <v>3</v>
      </c>
      <c r="DM24" s="2" t="s">
        <v>3</v>
      </c>
      <c r="DN24" s="2">
        <v>0</v>
      </c>
      <c r="DO24" s="2">
        <v>0</v>
      </c>
      <c r="DP24" s="2">
        <v>1</v>
      </c>
      <c r="DQ24" s="2">
        <v>1</v>
      </c>
      <c r="DR24" s="2"/>
      <c r="DS24" s="2"/>
      <c r="DT24" s="2"/>
      <c r="DU24" s="2">
        <v>1005</v>
      </c>
      <c r="DV24" s="2" t="s">
        <v>20</v>
      </c>
      <c r="DW24" s="2" t="s">
        <v>20</v>
      </c>
      <c r="DX24" s="2">
        <v>100</v>
      </c>
      <c r="DY24" s="2"/>
      <c r="DZ24" s="2" t="s">
        <v>3</v>
      </c>
      <c r="EA24" s="2" t="s">
        <v>3</v>
      </c>
      <c r="EB24" s="2" t="s">
        <v>3</v>
      </c>
      <c r="EC24" s="2" t="s">
        <v>3</v>
      </c>
      <c r="ED24" s="2"/>
      <c r="EE24" s="2">
        <v>58906095</v>
      </c>
      <c r="EF24" s="2">
        <v>2</v>
      </c>
      <c r="EG24" s="2" t="s">
        <v>22</v>
      </c>
      <c r="EH24" s="2">
        <v>40</v>
      </c>
      <c r="EI24" s="2" t="s">
        <v>23</v>
      </c>
      <c r="EJ24" s="2">
        <v>1</v>
      </c>
      <c r="EK24" s="2">
        <v>46003</v>
      </c>
      <c r="EL24" s="2" t="s">
        <v>24</v>
      </c>
      <c r="EM24" s="2" t="s">
        <v>25</v>
      </c>
      <c r="EN24" s="2"/>
      <c r="EO24" s="2" t="s">
        <v>3</v>
      </c>
      <c r="EP24" s="2"/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8.58</v>
      </c>
      <c r="EX24" s="2">
        <v>0</v>
      </c>
      <c r="EY24" s="2">
        <v>0</v>
      </c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>
        <v>0</v>
      </c>
      <c r="FR24" s="2">
        <v>0</v>
      </c>
      <c r="FS24" s="2">
        <v>0</v>
      </c>
      <c r="FT24" s="2"/>
      <c r="FU24" s="2"/>
      <c r="FV24" s="2"/>
      <c r="FW24" s="2"/>
      <c r="FX24" s="2">
        <v>91</v>
      </c>
      <c r="FY24" s="2">
        <v>52</v>
      </c>
      <c r="FZ24" s="2"/>
      <c r="GA24" s="2" t="s">
        <v>3</v>
      </c>
      <c r="GB24" s="2"/>
      <c r="GC24" s="2"/>
      <c r="GD24" s="2">
        <v>1</v>
      </c>
      <c r="GE24" s="2"/>
      <c r="GF24" s="2">
        <v>1256715198</v>
      </c>
      <c r="GG24" s="2">
        <v>2</v>
      </c>
      <c r="GH24" s="2">
        <v>1</v>
      </c>
      <c r="GI24" s="2">
        <v>-2</v>
      </c>
      <c r="GJ24" s="2">
        <v>0</v>
      </c>
      <c r="GK24" s="2">
        <v>0</v>
      </c>
      <c r="GL24" s="2">
        <f t="shared" ref="GL24:GL55" si="27">ROUND(IF(AND(BH24=3,BI24=3,FS24&lt;&gt;0),P24,0),2)</f>
        <v>0</v>
      </c>
      <c r="GM24" s="2">
        <f t="shared" ref="GM24:GM55" si="28">ROUND(O24+X24+Y24,2)+GX24</f>
        <v>40031.56</v>
      </c>
      <c r="GN24" s="2">
        <f t="shared" ref="GN24:GN55" si="29">IF(OR(BI24=0,BI24=1),GM24-GX24,0)</f>
        <v>40031.56</v>
      </c>
      <c r="GO24" s="2">
        <f t="shared" ref="GO24:GO55" si="30">IF(BI24=2,GM24-GX24,0)</f>
        <v>0</v>
      </c>
      <c r="GP24" s="2">
        <f t="shared" ref="GP24:GP55" si="31">IF(BI24=4,GM24-GX24,0)</f>
        <v>0</v>
      </c>
      <c r="GQ24" s="2"/>
      <c r="GR24" s="2">
        <v>0</v>
      </c>
      <c r="GS24" s="2">
        <v>3</v>
      </c>
      <c r="GT24" s="2">
        <v>0</v>
      </c>
      <c r="GU24" s="2" t="s">
        <v>3</v>
      </c>
      <c r="GV24" s="2">
        <f t="shared" ref="GV24:GV55" si="32">ROUND((GT24),6)</f>
        <v>0</v>
      </c>
      <c r="GW24" s="2">
        <v>1</v>
      </c>
      <c r="GX24" s="2">
        <f t="shared" ref="GX24:GX55" si="33">ROUND(HC24*I24,2)</f>
        <v>0</v>
      </c>
      <c r="GY24" s="2"/>
      <c r="GZ24" s="2"/>
      <c r="HA24" s="2">
        <v>0</v>
      </c>
      <c r="HB24" s="2">
        <v>0</v>
      </c>
      <c r="HC24" s="2">
        <f t="shared" ref="HC24:HC55" si="34">GV24*GW24</f>
        <v>0</v>
      </c>
      <c r="HD24" s="2"/>
      <c r="HE24" s="2" t="s">
        <v>3</v>
      </c>
      <c r="HF24" s="2" t="s">
        <v>3</v>
      </c>
      <c r="HG24" s="2"/>
      <c r="HH24" s="2"/>
      <c r="HI24" s="2"/>
      <c r="HJ24" s="2"/>
      <c r="HK24" s="2"/>
      <c r="HL24" s="2"/>
      <c r="HM24" s="2" t="s">
        <v>3</v>
      </c>
      <c r="HN24" s="2" t="s">
        <v>26</v>
      </c>
      <c r="HO24" s="2" t="s">
        <v>27</v>
      </c>
      <c r="HP24" s="2" t="s">
        <v>24</v>
      </c>
      <c r="HQ24" s="2" t="s">
        <v>24</v>
      </c>
      <c r="HR24" s="2"/>
      <c r="HS24" s="2">
        <v>0</v>
      </c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>
        <v>0</v>
      </c>
      <c r="IL24" s="2"/>
      <c r="IM24" s="2"/>
      <c r="IN24" s="2"/>
      <c r="IO24" s="2"/>
      <c r="IP24" s="2"/>
      <c r="IQ24" s="2"/>
      <c r="IR24" s="2"/>
      <c r="IS24" s="2"/>
      <c r="IT24" s="2"/>
      <c r="IU24" s="2"/>
    </row>
    <row r="25" spans="1:255" ht="13.15" customHeight="1" x14ac:dyDescent="0.2">
      <c r="A25" s="3">
        <v>17</v>
      </c>
      <c r="B25" s="3">
        <v>1</v>
      </c>
      <c r="C25" s="3">
        <f>ROW(SmtRes!A4)</f>
        <v>4</v>
      </c>
      <c r="D25" s="3">
        <f>ROW(EtalonRes!A4)</f>
        <v>4</v>
      </c>
      <c r="E25" s="3" t="s">
        <v>17</v>
      </c>
      <c r="F25" s="3" t="s">
        <v>18</v>
      </c>
      <c r="G25" s="3" t="s">
        <v>19</v>
      </c>
      <c r="H25" s="3" t="s">
        <v>20</v>
      </c>
      <c r="I25" s="3">
        <f>ROUND(580/100,7)</f>
        <v>5.8</v>
      </c>
      <c r="J25" s="3">
        <v>0</v>
      </c>
      <c r="K25" s="3">
        <f>ROUND(580/100,7)</f>
        <v>5.8</v>
      </c>
      <c r="L25" s="3"/>
      <c r="M25" s="3"/>
      <c r="N25" s="3"/>
      <c r="O25" s="3">
        <f t="shared" si="14"/>
        <v>17667.13</v>
      </c>
      <c r="P25" s="3">
        <f>SUMIF(SmtRes!AQ3:'SmtRes'!AQ4,"=1",SmtRes!DF3:'SmtRes'!DF4)</f>
        <v>0</v>
      </c>
      <c r="Q25" s="3">
        <f>SUMIF(SmtRes!AQ3:'SmtRes'!AQ4,"=1",SmtRes!DG3:'SmtRes'!DG4)</f>
        <v>200.96</v>
      </c>
      <c r="R25" s="3">
        <f>SUMIF(SmtRes!AQ3:'SmtRes'!AQ4,"=1",SmtRes!DH3:'SmtRes'!DH4)</f>
        <v>0</v>
      </c>
      <c r="S25" s="3">
        <f>SUMIF(SmtRes!AQ3:'SmtRes'!AQ4,"=1",SmtRes!DI3:'SmtRes'!DI4)</f>
        <v>17466.169999999998</v>
      </c>
      <c r="T25" s="3">
        <f t="shared" si="15"/>
        <v>0</v>
      </c>
      <c r="U25" s="3">
        <f>SUMIF(SmtRes!AQ3:'SmtRes'!AQ4,"=1",SmtRes!CV3:'SmtRes'!CV4)</f>
        <v>49.764000000000003</v>
      </c>
      <c r="V25" s="3">
        <f>SUMIF(SmtRes!AQ3:'SmtRes'!AQ4,"=1",SmtRes!CW3:'SmtRes'!CW4)</f>
        <v>0</v>
      </c>
      <c r="W25" s="3">
        <f t="shared" si="16"/>
        <v>0</v>
      </c>
      <c r="X25" s="3">
        <f t="shared" si="17"/>
        <v>15894.21</v>
      </c>
      <c r="Y25" s="3">
        <f t="shared" si="18"/>
        <v>9082.41</v>
      </c>
      <c r="Z25" s="3"/>
      <c r="AA25" s="3">
        <v>60854600</v>
      </c>
      <c r="AB25" s="3">
        <f t="shared" si="19"/>
        <v>3032.9344000000001</v>
      </c>
      <c r="AC25" s="3">
        <f>ROUND((0),6)</f>
        <v>0</v>
      </c>
      <c r="AD25" s="3">
        <f>ROUND((((SUM(SmtRes!BR3:'SmtRes'!BR4))-(0))+AE25),6)</f>
        <v>21.526</v>
      </c>
      <c r="AE25" s="3">
        <f>ROUND((0),6)</f>
        <v>0</v>
      </c>
      <c r="AF25" s="3">
        <f>ROUND((SUM(SmtRes!BT3:'SmtRes'!BT4)),6)</f>
        <v>3011.4083999999998</v>
      </c>
      <c r="AG25" s="3">
        <f t="shared" si="20"/>
        <v>0</v>
      </c>
      <c r="AH25" s="3">
        <f>(SUM(SmtRes!BU3:'SmtRes'!BU4))</f>
        <v>8.58</v>
      </c>
      <c r="AI25" s="3">
        <f>(0)</f>
        <v>0</v>
      </c>
      <c r="AJ25" s="3">
        <f t="shared" si="21"/>
        <v>0</v>
      </c>
      <c r="AK25" s="3">
        <v>3032.9344000000001</v>
      </c>
      <c r="AL25" s="3">
        <v>0</v>
      </c>
      <c r="AM25" s="3">
        <v>21.525999999999996</v>
      </c>
      <c r="AN25" s="3">
        <v>0</v>
      </c>
      <c r="AO25" s="3">
        <v>3011.4084000000003</v>
      </c>
      <c r="AP25" s="3">
        <v>0</v>
      </c>
      <c r="AQ25" s="3">
        <v>8.58</v>
      </c>
      <c r="AR25" s="3">
        <v>0</v>
      </c>
      <c r="AS25" s="3">
        <v>0</v>
      </c>
      <c r="AT25" s="3">
        <v>91</v>
      </c>
      <c r="AU25" s="3">
        <v>52</v>
      </c>
      <c r="AV25" s="3">
        <v>1</v>
      </c>
      <c r="AW25" s="3">
        <v>1</v>
      </c>
      <c r="AX25" s="3"/>
      <c r="AY25" s="3"/>
      <c r="AZ25" s="3">
        <v>1</v>
      </c>
      <c r="BA25" s="3">
        <v>1</v>
      </c>
      <c r="BB25" s="3">
        <v>1</v>
      </c>
      <c r="BC25" s="3">
        <v>1</v>
      </c>
      <c r="BD25" s="3" t="s">
        <v>3</v>
      </c>
      <c r="BE25" s="3" t="s">
        <v>3</v>
      </c>
      <c r="BF25" s="3" t="s">
        <v>3</v>
      </c>
      <c r="BG25" s="3" t="s">
        <v>3</v>
      </c>
      <c r="BH25" s="3">
        <v>0</v>
      </c>
      <c r="BI25" s="3">
        <v>1</v>
      </c>
      <c r="BJ25" s="3" t="s">
        <v>21</v>
      </c>
      <c r="BK25" s="3"/>
      <c r="BL25" s="3"/>
      <c r="BM25" s="3">
        <v>46003</v>
      </c>
      <c r="BN25" s="3">
        <v>0</v>
      </c>
      <c r="BO25" s="3" t="s">
        <v>3</v>
      </c>
      <c r="BP25" s="3">
        <v>0</v>
      </c>
      <c r="BQ25" s="3">
        <v>2</v>
      </c>
      <c r="BR25" s="3">
        <v>0</v>
      </c>
      <c r="BS25" s="3">
        <v>1</v>
      </c>
      <c r="BT25" s="3">
        <v>1</v>
      </c>
      <c r="BU25" s="3">
        <v>1</v>
      </c>
      <c r="BV25" s="3">
        <v>1</v>
      </c>
      <c r="BW25" s="3">
        <v>1</v>
      </c>
      <c r="BX25" s="3">
        <v>1</v>
      </c>
      <c r="BY25" s="3" t="s">
        <v>3</v>
      </c>
      <c r="BZ25" s="3">
        <v>91</v>
      </c>
      <c r="CA25" s="3">
        <v>52</v>
      </c>
      <c r="CB25" s="3" t="s">
        <v>3</v>
      </c>
      <c r="CC25" s="3"/>
      <c r="CD25" s="3"/>
      <c r="CE25" s="3">
        <v>0</v>
      </c>
      <c r="CF25" s="3">
        <v>0</v>
      </c>
      <c r="CG25" s="3">
        <v>0</v>
      </c>
      <c r="CH25" s="3"/>
      <c r="CI25" s="3"/>
      <c r="CJ25" s="3"/>
      <c r="CK25" s="3"/>
      <c r="CL25" s="3"/>
      <c r="CM25" s="3">
        <v>0</v>
      </c>
      <c r="CN25" s="3" t="s">
        <v>3</v>
      </c>
      <c r="CO25" s="3">
        <v>0</v>
      </c>
      <c r="CP25" s="3">
        <f t="shared" si="22"/>
        <v>17667.129999999997</v>
      </c>
      <c r="CQ25" s="3">
        <f>SUMIF(SmtRes!AQ3:'SmtRes'!AQ4,"=1",SmtRes!AA3:'SmtRes'!AA4)</f>
        <v>0</v>
      </c>
      <c r="CR25" s="3">
        <f>SUMIF(SmtRes!AQ3:'SmtRes'!AQ4,"=1",SmtRes!AB3:'SmtRes'!AB4)</f>
        <v>18.43</v>
      </c>
      <c r="CS25" s="3">
        <f>SUMIF(SmtRes!AQ3:'SmtRes'!AQ4,"=1",SmtRes!AC3:'SmtRes'!AC4)</f>
        <v>0</v>
      </c>
      <c r="CT25" s="3">
        <f>SUMIF(SmtRes!AQ3:'SmtRes'!AQ4,"=1",SmtRes!AD3:'SmtRes'!AD4)</f>
        <v>350.98</v>
      </c>
      <c r="CU25" s="3">
        <f t="shared" si="23"/>
        <v>0</v>
      </c>
      <c r="CV25" s="3">
        <f>SUMIF(SmtRes!AQ3:'SmtRes'!AQ4,"=1",SmtRes!BU3:'SmtRes'!BU4)</f>
        <v>8.58</v>
      </c>
      <c r="CW25" s="3">
        <f>SUMIF(SmtRes!AQ3:'SmtRes'!AQ4,"=1",SmtRes!BV3:'SmtRes'!BV4)</f>
        <v>0</v>
      </c>
      <c r="CX25" s="3">
        <f t="shared" si="24"/>
        <v>0</v>
      </c>
      <c r="CY25" s="3">
        <f t="shared" si="25"/>
        <v>15894.214699999997</v>
      </c>
      <c r="CZ25" s="3">
        <f t="shared" si="26"/>
        <v>9082.4083999999984</v>
      </c>
      <c r="DA25" s="3"/>
      <c r="DB25" s="3"/>
      <c r="DC25" s="3" t="s">
        <v>3</v>
      </c>
      <c r="DD25" s="3" t="s">
        <v>3</v>
      </c>
      <c r="DE25" s="3" t="s">
        <v>3</v>
      </c>
      <c r="DF25" s="3" t="s">
        <v>3</v>
      </c>
      <c r="DG25" s="3" t="s">
        <v>3</v>
      </c>
      <c r="DH25" s="3" t="s">
        <v>3</v>
      </c>
      <c r="DI25" s="3" t="s">
        <v>3</v>
      </c>
      <c r="DJ25" s="3" t="s">
        <v>3</v>
      </c>
      <c r="DK25" s="3" t="s">
        <v>3</v>
      </c>
      <c r="DL25" s="3" t="s">
        <v>3</v>
      </c>
      <c r="DM25" s="3" t="s">
        <v>3</v>
      </c>
      <c r="DN25" s="3">
        <v>0</v>
      </c>
      <c r="DO25" s="3">
        <v>0</v>
      </c>
      <c r="DP25" s="3">
        <v>1</v>
      </c>
      <c r="DQ25" s="3">
        <v>1</v>
      </c>
      <c r="DR25" s="3"/>
      <c r="DS25" s="3"/>
      <c r="DT25" s="3"/>
      <c r="DU25" s="3">
        <v>1005</v>
      </c>
      <c r="DV25" s="3" t="s">
        <v>20</v>
      </c>
      <c r="DW25" s="3" t="s">
        <v>20</v>
      </c>
      <c r="DX25" s="3">
        <v>100</v>
      </c>
      <c r="DY25" s="3"/>
      <c r="DZ25" s="3" t="s">
        <v>3</v>
      </c>
      <c r="EA25" s="3" t="s">
        <v>3</v>
      </c>
      <c r="EB25" s="3" t="s">
        <v>3</v>
      </c>
      <c r="EC25" s="3" t="s">
        <v>3</v>
      </c>
      <c r="ED25" s="3"/>
      <c r="EE25" s="3">
        <v>58906095</v>
      </c>
      <c r="EF25" s="3">
        <v>2</v>
      </c>
      <c r="EG25" s="3" t="s">
        <v>22</v>
      </c>
      <c r="EH25" s="3">
        <v>40</v>
      </c>
      <c r="EI25" s="3" t="s">
        <v>23</v>
      </c>
      <c r="EJ25" s="3">
        <v>1</v>
      </c>
      <c r="EK25" s="3">
        <v>46003</v>
      </c>
      <c r="EL25" s="3" t="s">
        <v>24</v>
      </c>
      <c r="EM25" s="3" t="s">
        <v>25</v>
      </c>
      <c r="EN25" s="3"/>
      <c r="EO25" s="3" t="s">
        <v>3</v>
      </c>
      <c r="EP25" s="3"/>
      <c r="EQ25" s="3">
        <v>0</v>
      </c>
      <c r="ER25" s="3">
        <v>0</v>
      </c>
      <c r="ES25" s="3">
        <v>0</v>
      </c>
      <c r="ET25" s="3">
        <v>0</v>
      </c>
      <c r="EU25" s="3">
        <v>0</v>
      </c>
      <c r="EV25" s="3">
        <v>0</v>
      </c>
      <c r="EW25" s="3">
        <v>8.58</v>
      </c>
      <c r="EX25" s="3">
        <v>0</v>
      </c>
      <c r="EY25" s="3">
        <v>0</v>
      </c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>
        <v>0</v>
      </c>
      <c r="FR25" s="3">
        <v>0</v>
      </c>
      <c r="FS25" s="3">
        <v>0</v>
      </c>
      <c r="FT25" s="3"/>
      <c r="FU25" s="3"/>
      <c r="FV25" s="3"/>
      <c r="FW25" s="3"/>
      <c r="FX25" s="3">
        <v>91</v>
      </c>
      <c r="FY25" s="3">
        <v>52</v>
      </c>
      <c r="FZ25" s="3"/>
      <c r="GA25" s="3" t="s">
        <v>3</v>
      </c>
      <c r="GB25" s="3"/>
      <c r="GC25" s="3"/>
      <c r="GD25" s="3">
        <v>1</v>
      </c>
      <c r="GE25" s="3"/>
      <c r="GF25" s="3">
        <v>1256715198</v>
      </c>
      <c r="GG25" s="3">
        <v>2</v>
      </c>
      <c r="GH25" s="3">
        <v>1</v>
      </c>
      <c r="GI25" s="3">
        <v>-2</v>
      </c>
      <c r="GJ25" s="3">
        <v>0</v>
      </c>
      <c r="GK25" s="3">
        <v>0</v>
      </c>
      <c r="GL25" s="3">
        <f t="shared" si="27"/>
        <v>0</v>
      </c>
      <c r="GM25" s="3">
        <f t="shared" si="28"/>
        <v>42643.75</v>
      </c>
      <c r="GN25" s="3">
        <f t="shared" si="29"/>
        <v>42643.75</v>
      </c>
      <c r="GO25" s="3">
        <f t="shared" si="30"/>
        <v>0</v>
      </c>
      <c r="GP25" s="3">
        <f t="shared" si="31"/>
        <v>0</v>
      </c>
      <c r="GQ25" s="3"/>
      <c r="GR25" s="3">
        <v>0</v>
      </c>
      <c r="GS25" s="3">
        <v>3</v>
      </c>
      <c r="GT25" s="3">
        <v>0</v>
      </c>
      <c r="GU25" s="3" t="s">
        <v>3</v>
      </c>
      <c r="GV25" s="3">
        <f t="shared" si="32"/>
        <v>0</v>
      </c>
      <c r="GW25" s="3">
        <v>1</v>
      </c>
      <c r="GX25" s="3">
        <f t="shared" si="33"/>
        <v>0</v>
      </c>
      <c r="GY25" s="3"/>
      <c r="GZ25" s="3"/>
      <c r="HA25" s="3">
        <v>0</v>
      </c>
      <c r="HB25" s="3">
        <v>0</v>
      </c>
      <c r="HC25" s="3">
        <f t="shared" si="34"/>
        <v>0</v>
      </c>
      <c r="HD25" s="3"/>
      <c r="HE25" s="3" t="s">
        <v>3</v>
      </c>
      <c r="HF25" s="3" t="s">
        <v>3</v>
      </c>
      <c r="HG25" s="3"/>
      <c r="HH25" s="3"/>
      <c r="HI25" s="3"/>
      <c r="HJ25" s="3"/>
      <c r="HK25" s="3"/>
      <c r="HL25" s="3"/>
      <c r="HM25" s="3" t="s">
        <v>3</v>
      </c>
      <c r="HN25" s="3" t="s">
        <v>26</v>
      </c>
      <c r="HO25" s="3" t="s">
        <v>27</v>
      </c>
      <c r="HP25" s="3" t="s">
        <v>24</v>
      </c>
      <c r="HQ25" s="3" t="s">
        <v>24</v>
      </c>
      <c r="HR25" s="3"/>
      <c r="HS25" s="3">
        <v>0</v>
      </c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>
        <v>0</v>
      </c>
      <c r="IL25" s="3"/>
      <c r="IM25" s="3"/>
      <c r="IN25" s="3"/>
      <c r="IO25" s="3"/>
      <c r="IP25" s="3"/>
      <c r="IQ25" s="3"/>
      <c r="IR25" s="3"/>
      <c r="IS25" s="3"/>
      <c r="IT25" s="3"/>
      <c r="IU25" s="3"/>
    </row>
    <row r="26" spans="1:255" ht="13.15" hidden="1" customHeight="1" x14ac:dyDescent="0.2">
      <c r="A26" s="2">
        <v>17</v>
      </c>
      <c r="B26" s="2">
        <v>1</v>
      </c>
      <c r="C26" s="2">
        <f>ROW(SmtRes!A19)</f>
        <v>19</v>
      </c>
      <c r="D26" s="2">
        <f>ROW(EtalonRes!A14)</f>
        <v>14</v>
      </c>
      <c r="E26" s="2" t="s">
        <v>28</v>
      </c>
      <c r="F26" s="2" t="s">
        <v>29</v>
      </c>
      <c r="G26" s="2" t="s">
        <v>30</v>
      </c>
      <c r="H26" s="2" t="s">
        <v>20</v>
      </c>
      <c r="I26" s="2">
        <f>ROUND(580/100,7)</f>
        <v>5.8</v>
      </c>
      <c r="J26" s="2">
        <v>0</v>
      </c>
      <c r="K26" s="2">
        <f>ROUND(580/100,7)</f>
        <v>5.8</v>
      </c>
      <c r="L26" s="2"/>
      <c r="M26" s="2"/>
      <c r="N26" s="2"/>
      <c r="O26" s="2">
        <f t="shared" si="14"/>
        <v>86516.95</v>
      </c>
      <c r="P26" s="2">
        <f>SUMIF(SmtRes!AQ5:'SmtRes'!AQ19,"=1",SmtRes!DF5:'SmtRes'!DF19)</f>
        <v>3088</v>
      </c>
      <c r="Q26" s="2">
        <f>SUMIF(SmtRes!AQ5:'SmtRes'!AQ19,"=1",SmtRes!DG5:'SmtRes'!DG19)</f>
        <v>2634.69</v>
      </c>
      <c r="R26" s="2">
        <f>SUMIF(SmtRes!AQ5:'SmtRes'!AQ19,"=1",SmtRes!DH5:'SmtRes'!DH19)</f>
        <v>1110.92</v>
      </c>
      <c r="S26" s="2">
        <f>SUMIF(SmtRes!AQ5:'SmtRes'!AQ19,"=1",SmtRes!DI5:'SmtRes'!DI19)</f>
        <v>79683.34</v>
      </c>
      <c r="T26" s="2">
        <f t="shared" si="15"/>
        <v>0</v>
      </c>
      <c r="U26" s="2">
        <f>SUMIF(SmtRes!AQ5:'SmtRes'!AQ19,"=1",SmtRes!CV5:'SmtRes'!CV19)</f>
        <v>216.108</v>
      </c>
      <c r="V26" s="2">
        <f>SUMIF(SmtRes!AQ5:'SmtRes'!AQ19,"=1",SmtRes!CW5:'SmtRes'!CW19)</f>
        <v>2.3199999999999998</v>
      </c>
      <c r="W26" s="2">
        <f t="shared" si="16"/>
        <v>0</v>
      </c>
      <c r="X26" s="2">
        <f t="shared" si="17"/>
        <v>79259.17</v>
      </c>
      <c r="Y26" s="2">
        <f t="shared" si="18"/>
        <v>39144.82</v>
      </c>
      <c r="Z26" s="2"/>
      <c r="AA26" s="2">
        <v>60841590</v>
      </c>
      <c r="AB26" s="2">
        <f t="shared" si="19"/>
        <v>14644.830835999999</v>
      </c>
      <c r="AC26" s="2">
        <f>ROUND((SUM(SmtRes!BQ5:'SmtRes'!BQ19)),6)</f>
        <v>452.068511</v>
      </c>
      <c r="AD26" s="2">
        <f>ROUND((((SUM(SmtRes!BR5:'SmtRes'!BR19))-(SUM(SmtRes!BS5:'SmtRes'!BS19)))+AE26),6)</f>
        <v>454.25512500000002</v>
      </c>
      <c r="AE26" s="2">
        <f>ROUND((SUM(SmtRes!BS5:'SmtRes'!BS19)),6)</f>
        <v>191.53774999999999</v>
      </c>
      <c r="AF26" s="2">
        <f>ROUND((SUM(SmtRes!BT5:'SmtRes'!BT19)),6)</f>
        <v>13738.5072</v>
      </c>
      <c r="AG26" s="2">
        <f t="shared" si="20"/>
        <v>0</v>
      </c>
      <c r="AH26" s="2">
        <f>(SUM(SmtRes!BU5:'SmtRes'!BU19))</f>
        <v>37.26</v>
      </c>
      <c r="AI26" s="2">
        <f>(SUM(SmtRes!BV5:'SmtRes'!BV19))</f>
        <v>0.4</v>
      </c>
      <c r="AJ26" s="2">
        <f t="shared" si="21"/>
        <v>0</v>
      </c>
      <c r="AK26" s="2">
        <v>12915.230810999999</v>
      </c>
      <c r="AL26" s="2">
        <v>452.06851100000006</v>
      </c>
      <c r="AM26" s="2">
        <v>363.40410000000003</v>
      </c>
      <c r="AN26" s="2">
        <v>153.2302</v>
      </c>
      <c r="AO26" s="2">
        <v>11946.528</v>
      </c>
      <c r="AP26" s="2">
        <v>0</v>
      </c>
      <c r="AQ26" s="2">
        <v>32.4</v>
      </c>
      <c r="AR26" s="2">
        <v>0.31999999999999995</v>
      </c>
      <c r="AS26" s="2">
        <v>0</v>
      </c>
      <c r="AT26" s="2">
        <v>98.1</v>
      </c>
      <c r="AU26" s="2">
        <v>48.45</v>
      </c>
      <c r="AV26" s="2">
        <v>1</v>
      </c>
      <c r="AW26" s="2">
        <v>1</v>
      </c>
      <c r="AX26" s="2"/>
      <c r="AY26" s="2"/>
      <c r="AZ26" s="2">
        <v>1</v>
      </c>
      <c r="BA26" s="2">
        <v>1</v>
      </c>
      <c r="BB26" s="2">
        <v>1</v>
      </c>
      <c r="BC26" s="2">
        <v>1</v>
      </c>
      <c r="BD26" s="2" t="s">
        <v>3</v>
      </c>
      <c r="BE26" s="2" t="s">
        <v>3</v>
      </c>
      <c r="BF26" s="2" t="s">
        <v>3</v>
      </c>
      <c r="BG26" s="2" t="s">
        <v>3</v>
      </c>
      <c r="BH26" s="2">
        <v>0</v>
      </c>
      <c r="BI26" s="2">
        <v>1</v>
      </c>
      <c r="BJ26" s="2" t="s">
        <v>31</v>
      </c>
      <c r="BK26" s="2"/>
      <c r="BL26" s="2"/>
      <c r="BM26" s="2">
        <v>12001</v>
      </c>
      <c r="BN26" s="2">
        <v>0</v>
      </c>
      <c r="BO26" s="2" t="s">
        <v>3</v>
      </c>
      <c r="BP26" s="2">
        <v>0</v>
      </c>
      <c r="BQ26" s="2">
        <v>2</v>
      </c>
      <c r="BR26" s="2">
        <v>0</v>
      </c>
      <c r="BS26" s="2">
        <v>1</v>
      </c>
      <c r="BT26" s="2">
        <v>1</v>
      </c>
      <c r="BU26" s="2">
        <v>1</v>
      </c>
      <c r="BV26" s="2">
        <v>1</v>
      </c>
      <c r="BW26" s="2">
        <v>1</v>
      </c>
      <c r="BX26" s="2">
        <v>1</v>
      </c>
      <c r="BY26" s="2" t="s">
        <v>3</v>
      </c>
      <c r="BZ26" s="2">
        <v>109</v>
      </c>
      <c r="CA26" s="2">
        <v>57</v>
      </c>
      <c r="CB26" s="2" t="s">
        <v>3</v>
      </c>
      <c r="CC26" s="2"/>
      <c r="CD26" s="2"/>
      <c r="CE26" s="2">
        <v>0</v>
      </c>
      <c r="CF26" s="2">
        <v>0</v>
      </c>
      <c r="CG26" s="2">
        <v>0</v>
      </c>
      <c r="CH26" s="2"/>
      <c r="CI26" s="2"/>
      <c r="CJ26" s="2"/>
      <c r="CK26" s="2"/>
      <c r="CL26" s="2"/>
      <c r="CM26" s="2">
        <v>0</v>
      </c>
      <c r="CN26" s="8" t="s">
        <v>518</v>
      </c>
      <c r="CO26" s="2">
        <v>0</v>
      </c>
      <c r="CP26" s="2">
        <f t="shared" si="22"/>
        <v>86516.95</v>
      </c>
      <c r="CQ26" s="2">
        <f>SUMIF(SmtRes!AQ5:'SmtRes'!AQ19,"=1",SmtRes!AA5:'SmtRes'!AA19)</f>
        <v>494023.27</v>
      </c>
      <c r="CR26" s="2">
        <f>SUMIF(SmtRes!AQ5:'SmtRes'!AQ19,"=1",SmtRes!AB5:'SmtRes'!AB19)</f>
        <v>3498.6800000000003</v>
      </c>
      <c r="CS26" s="2">
        <f>SUMIF(SmtRes!AQ5:'SmtRes'!AQ19,"=1",SmtRes!AC5:'SmtRes'!AC19)</f>
        <v>1493.01</v>
      </c>
      <c r="CT26" s="2">
        <f>SUMIF(SmtRes!AQ5:'SmtRes'!AQ19,"=1",SmtRes!AD5:'SmtRes'!AD19)</f>
        <v>368.72</v>
      </c>
      <c r="CU26" s="2">
        <f t="shared" si="23"/>
        <v>0</v>
      </c>
      <c r="CV26" s="2">
        <f>SUMIF(SmtRes!AQ5:'SmtRes'!AQ19,"=1",SmtRes!BU5:'SmtRes'!BU19)</f>
        <v>37.26</v>
      </c>
      <c r="CW26" s="2">
        <f>SUMIF(SmtRes!AQ5:'SmtRes'!AQ19,"=1",SmtRes!BV5:'SmtRes'!BV19)</f>
        <v>0.4</v>
      </c>
      <c r="CX26" s="2">
        <f t="shared" si="24"/>
        <v>0</v>
      </c>
      <c r="CY26" s="2">
        <f t="shared" si="25"/>
        <v>79259.169059999986</v>
      </c>
      <c r="CZ26" s="2">
        <f t="shared" si="26"/>
        <v>39144.81897</v>
      </c>
      <c r="DA26" s="2"/>
      <c r="DB26" s="2">
        <v>1</v>
      </c>
      <c r="DC26" s="2" t="s">
        <v>3</v>
      </c>
      <c r="DD26" s="2" t="s">
        <v>3</v>
      </c>
      <c r="DE26" s="2" t="s">
        <v>32</v>
      </c>
      <c r="DF26" s="2" t="s">
        <v>32</v>
      </c>
      <c r="DG26" s="2" t="s">
        <v>33</v>
      </c>
      <c r="DH26" s="2" t="s">
        <v>3</v>
      </c>
      <c r="DI26" s="2" t="s">
        <v>33</v>
      </c>
      <c r="DJ26" s="2" t="s">
        <v>32</v>
      </c>
      <c r="DK26" s="2" t="s">
        <v>3</v>
      </c>
      <c r="DL26" s="2" t="s">
        <v>34</v>
      </c>
      <c r="DM26" s="2" t="s">
        <v>35</v>
      </c>
      <c r="DN26" s="2">
        <v>0</v>
      </c>
      <c r="DO26" s="2">
        <v>0</v>
      </c>
      <c r="DP26" s="2">
        <v>1</v>
      </c>
      <c r="DQ26" s="2">
        <v>1</v>
      </c>
      <c r="DR26" s="2"/>
      <c r="DS26" s="2"/>
      <c r="DT26" s="2"/>
      <c r="DU26" s="2">
        <v>1005</v>
      </c>
      <c r="DV26" s="2" t="s">
        <v>20</v>
      </c>
      <c r="DW26" s="2" t="s">
        <v>20</v>
      </c>
      <c r="DX26" s="2">
        <v>100</v>
      </c>
      <c r="DY26" s="2"/>
      <c r="DZ26" s="2" t="s">
        <v>3</v>
      </c>
      <c r="EA26" s="2" t="s">
        <v>3</v>
      </c>
      <c r="EB26" s="2" t="s">
        <v>3</v>
      </c>
      <c r="EC26" s="2" t="s">
        <v>3</v>
      </c>
      <c r="ED26" s="2"/>
      <c r="EE26" s="2">
        <v>58905856</v>
      </c>
      <c r="EF26" s="2">
        <v>2</v>
      </c>
      <c r="EG26" s="2" t="s">
        <v>22</v>
      </c>
      <c r="EH26" s="2">
        <v>12</v>
      </c>
      <c r="EI26" s="2" t="s">
        <v>36</v>
      </c>
      <c r="EJ26" s="2">
        <v>1</v>
      </c>
      <c r="EK26" s="2">
        <v>12001</v>
      </c>
      <c r="EL26" s="2" t="s">
        <v>36</v>
      </c>
      <c r="EM26" s="2" t="s">
        <v>37</v>
      </c>
      <c r="EN26" s="2"/>
      <c r="EO26" s="2" t="s">
        <v>38</v>
      </c>
      <c r="EP26" s="2"/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32.4</v>
      </c>
      <c r="EX26" s="2">
        <v>0.32</v>
      </c>
      <c r="EY26" s="2">
        <v>0</v>
      </c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>
        <v>0</v>
      </c>
      <c r="FR26" s="2">
        <v>0</v>
      </c>
      <c r="FS26" s="2">
        <v>0</v>
      </c>
      <c r="FT26" s="2"/>
      <c r="FU26" s="2"/>
      <c r="FV26" s="2"/>
      <c r="FW26" s="2"/>
      <c r="FX26" s="2">
        <v>98.1</v>
      </c>
      <c r="FY26" s="2">
        <v>48.45</v>
      </c>
      <c r="FZ26" s="2"/>
      <c r="GA26" s="2" t="s">
        <v>3</v>
      </c>
      <c r="GB26" s="2"/>
      <c r="GC26" s="2"/>
      <c r="GD26" s="2">
        <v>1</v>
      </c>
      <c r="GE26" s="2"/>
      <c r="GF26" s="2">
        <v>107424221</v>
      </c>
      <c r="GG26" s="2">
        <v>2</v>
      </c>
      <c r="GH26" s="2">
        <v>1</v>
      </c>
      <c r="GI26" s="2">
        <v>-2</v>
      </c>
      <c r="GJ26" s="2">
        <v>0</v>
      </c>
      <c r="GK26" s="2">
        <v>0</v>
      </c>
      <c r="GL26" s="2">
        <f t="shared" si="27"/>
        <v>0</v>
      </c>
      <c r="GM26" s="2">
        <f t="shared" si="28"/>
        <v>204920.94</v>
      </c>
      <c r="GN26" s="2">
        <f t="shared" si="29"/>
        <v>204920.94</v>
      </c>
      <c r="GO26" s="2">
        <f t="shared" si="30"/>
        <v>0</v>
      </c>
      <c r="GP26" s="2">
        <f t="shared" si="31"/>
        <v>0</v>
      </c>
      <c r="GQ26" s="2"/>
      <c r="GR26" s="2">
        <v>0</v>
      </c>
      <c r="GS26" s="2">
        <v>3</v>
      </c>
      <c r="GT26" s="2">
        <v>0</v>
      </c>
      <c r="GU26" s="2" t="s">
        <v>3</v>
      </c>
      <c r="GV26" s="2">
        <f t="shared" si="32"/>
        <v>0</v>
      </c>
      <c r="GW26" s="2">
        <v>1</v>
      </c>
      <c r="GX26" s="2">
        <f t="shared" si="33"/>
        <v>0</v>
      </c>
      <c r="GY26" s="2"/>
      <c r="GZ26" s="2"/>
      <c r="HA26" s="2">
        <v>0</v>
      </c>
      <c r="HB26" s="2">
        <v>0</v>
      </c>
      <c r="HC26" s="2">
        <f t="shared" si="34"/>
        <v>0</v>
      </c>
      <c r="HD26" s="2"/>
      <c r="HE26" s="2" t="s">
        <v>3</v>
      </c>
      <c r="HF26" s="2" t="s">
        <v>3</v>
      </c>
      <c r="HG26" s="2"/>
      <c r="HH26" s="2"/>
      <c r="HI26" s="2"/>
      <c r="HJ26" s="2"/>
      <c r="HK26" s="2"/>
      <c r="HL26" s="2"/>
      <c r="HM26" s="2" t="s">
        <v>3</v>
      </c>
      <c r="HN26" s="2" t="s">
        <v>39</v>
      </c>
      <c r="HO26" s="2" t="s">
        <v>40</v>
      </c>
      <c r="HP26" s="2" t="s">
        <v>36</v>
      </c>
      <c r="HQ26" s="2" t="s">
        <v>36</v>
      </c>
      <c r="HR26" s="2"/>
      <c r="HS26" s="2">
        <v>0</v>
      </c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>
        <v>0</v>
      </c>
      <c r="IL26" s="2"/>
      <c r="IM26" s="2"/>
      <c r="IN26" s="2"/>
      <c r="IO26" s="2"/>
      <c r="IP26" s="2"/>
      <c r="IQ26" s="2"/>
      <c r="IR26" s="2"/>
      <c r="IS26" s="2"/>
      <c r="IT26" s="2"/>
      <c r="IU26" s="2"/>
    </row>
    <row r="27" spans="1:255" ht="13.15" customHeight="1" x14ac:dyDescent="0.2">
      <c r="A27" s="3">
        <v>17</v>
      </c>
      <c r="B27" s="3">
        <v>1</v>
      </c>
      <c r="C27" s="3">
        <f>ROW(SmtRes!A34)</f>
        <v>34</v>
      </c>
      <c r="D27" s="3">
        <f>ROW(EtalonRes!A24)</f>
        <v>24</v>
      </c>
      <c r="E27" s="3" t="s">
        <v>28</v>
      </c>
      <c r="F27" s="3" t="s">
        <v>29</v>
      </c>
      <c r="G27" s="3" t="s">
        <v>30</v>
      </c>
      <c r="H27" s="3" t="s">
        <v>20</v>
      </c>
      <c r="I27" s="3">
        <f>ROUND(580/100,7)</f>
        <v>5.8</v>
      </c>
      <c r="J27" s="3">
        <v>0</v>
      </c>
      <c r="K27" s="3">
        <f>ROUND(580/100,7)</f>
        <v>5.8</v>
      </c>
      <c r="L27" s="3"/>
      <c r="M27" s="3"/>
      <c r="N27" s="3"/>
      <c r="O27" s="3">
        <f t="shared" si="14"/>
        <v>91694.24</v>
      </c>
      <c r="P27" s="3">
        <f>SUMIF(SmtRes!AQ20:'SmtRes'!AQ34,"=1",SmtRes!DF20:'SmtRes'!DF34)</f>
        <v>2943.92</v>
      </c>
      <c r="Q27" s="3">
        <f>SUMIF(SmtRes!AQ20:'SmtRes'!AQ34,"=1",SmtRes!DG20:'SmtRes'!DG34)</f>
        <v>2670.86</v>
      </c>
      <c r="R27" s="3">
        <f>SUMIF(SmtRes!AQ20:'SmtRes'!AQ34,"=1",SmtRes!DH20:'SmtRes'!DH34)</f>
        <v>1183.5900000000001</v>
      </c>
      <c r="S27" s="3">
        <f>SUMIF(SmtRes!AQ20:'SmtRes'!AQ34,"=1",SmtRes!DI20:'SmtRes'!DI34)</f>
        <v>84895.87</v>
      </c>
      <c r="T27" s="3">
        <f t="shared" si="15"/>
        <v>0</v>
      </c>
      <c r="U27" s="3">
        <f>SUMIF(SmtRes!AQ20:'SmtRes'!AQ34,"=1",SmtRes!CV20:'SmtRes'!CV34)</f>
        <v>216.108</v>
      </c>
      <c r="V27" s="3">
        <f>SUMIF(SmtRes!AQ20:'SmtRes'!AQ34,"=1",SmtRes!CW20:'SmtRes'!CW34)</f>
        <v>2.3199999999999998</v>
      </c>
      <c r="W27" s="3">
        <f t="shared" si="16"/>
        <v>0</v>
      </c>
      <c r="X27" s="3">
        <f t="shared" si="17"/>
        <v>84443.95</v>
      </c>
      <c r="Y27" s="3">
        <f t="shared" si="18"/>
        <v>41705.5</v>
      </c>
      <c r="Z27" s="3"/>
      <c r="AA27" s="3">
        <v>60854600</v>
      </c>
      <c r="AB27" s="3">
        <f t="shared" si="19"/>
        <v>15527.351895</v>
      </c>
      <c r="AC27" s="3">
        <f>ROUND((SUM(SmtRes!BQ20:'SmtRes'!BQ34)),6)</f>
        <v>452.59849500000001</v>
      </c>
      <c r="AD27" s="3">
        <f>ROUND((((SUM(SmtRes!BR20:'SmtRes'!BR34))-(SUM(SmtRes!BS20:'SmtRes'!BS34)))+AE27),6)</f>
        <v>437.53500000000003</v>
      </c>
      <c r="AE27" s="3">
        <f>ROUND((SUM(SmtRes!BS20:'SmtRes'!BS34)),6)</f>
        <v>204.0675</v>
      </c>
      <c r="AF27" s="3">
        <f>ROUND((SUM(SmtRes!BT20:'SmtRes'!BT34)),6)</f>
        <v>14637.2184</v>
      </c>
      <c r="AG27" s="3">
        <f t="shared" si="20"/>
        <v>0</v>
      </c>
      <c r="AH27" s="3">
        <f>(SUM(SmtRes!BU20:'SmtRes'!BU34))</f>
        <v>37.26</v>
      </c>
      <c r="AI27" s="3">
        <f>(SUM(SmtRes!BV20:'SmtRes'!BV34))</f>
        <v>0.4</v>
      </c>
      <c r="AJ27" s="3">
        <f t="shared" si="21"/>
        <v>0</v>
      </c>
      <c r="AK27" s="3">
        <v>13693.896494999999</v>
      </c>
      <c r="AL27" s="3">
        <v>452.59849500000001</v>
      </c>
      <c r="AM27" s="3">
        <v>350.02800000000002</v>
      </c>
      <c r="AN27" s="3">
        <v>163.25400000000002</v>
      </c>
      <c r="AO27" s="3">
        <v>12728.015999999998</v>
      </c>
      <c r="AP27" s="3">
        <v>0</v>
      </c>
      <c r="AQ27" s="3">
        <v>32.4</v>
      </c>
      <c r="AR27" s="3">
        <v>0.31999999999999995</v>
      </c>
      <c r="AS27" s="3">
        <v>0</v>
      </c>
      <c r="AT27" s="3">
        <v>98.1</v>
      </c>
      <c r="AU27" s="3">
        <v>48.45</v>
      </c>
      <c r="AV27" s="3">
        <v>1</v>
      </c>
      <c r="AW27" s="3">
        <v>1</v>
      </c>
      <c r="AX27" s="3"/>
      <c r="AY27" s="3"/>
      <c r="AZ27" s="3">
        <v>1</v>
      </c>
      <c r="BA27" s="3">
        <v>1</v>
      </c>
      <c r="BB27" s="3">
        <v>1</v>
      </c>
      <c r="BC27" s="3">
        <v>1</v>
      </c>
      <c r="BD27" s="3" t="s">
        <v>3</v>
      </c>
      <c r="BE27" s="3" t="s">
        <v>3</v>
      </c>
      <c r="BF27" s="3" t="s">
        <v>3</v>
      </c>
      <c r="BG27" s="3" t="s">
        <v>3</v>
      </c>
      <c r="BH27" s="3">
        <v>0</v>
      </c>
      <c r="BI27" s="3">
        <v>1</v>
      </c>
      <c r="BJ27" s="3" t="s">
        <v>31</v>
      </c>
      <c r="BK27" s="3"/>
      <c r="BL27" s="3"/>
      <c r="BM27" s="3">
        <v>12001</v>
      </c>
      <c r="BN27" s="3">
        <v>0</v>
      </c>
      <c r="BO27" s="3" t="s">
        <v>3</v>
      </c>
      <c r="BP27" s="3">
        <v>0</v>
      </c>
      <c r="BQ27" s="3">
        <v>2</v>
      </c>
      <c r="BR27" s="3">
        <v>0</v>
      </c>
      <c r="BS27" s="3">
        <v>1</v>
      </c>
      <c r="BT27" s="3">
        <v>1</v>
      </c>
      <c r="BU27" s="3">
        <v>1</v>
      </c>
      <c r="BV27" s="3">
        <v>1</v>
      </c>
      <c r="BW27" s="3">
        <v>1</v>
      </c>
      <c r="BX27" s="3">
        <v>1</v>
      </c>
      <c r="BY27" s="3" t="s">
        <v>3</v>
      </c>
      <c r="BZ27" s="3">
        <v>109</v>
      </c>
      <c r="CA27" s="3">
        <v>57</v>
      </c>
      <c r="CB27" s="3" t="s">
        <v>3</v>
      </c>
      <c r="CC27" s="3"/>
      <c r="CD27" s="3"/>
      <c r="CE27" s="3">
        <v>0</v>
      </c>
      <c r="CF27" s="3">
        <v>0</v>
      </c>
      <c r="CG27" s="3">
        <v>0</v>
      </c>
      <c r="CH27" s="3"/>
      <c r="CI27" s="3"/>
      <c r="CJ27" s="3"/>
      <c r="CK27" s="3"/>
      <c r="CL27" s="3"/>
      <c r="CM27" s="3">
        <v>0</v>
      </c>
      <c r="CN27" s="9" t="s">
        <v>518</v>
      </c>
      <c r="CO27" s="3">
        <v>0</v>
      </c>
      <c r="CP27" s="3">
        <f t="shared" si="22"/>
        <v>91694.239999999991</v>
      </c>
      <c r="CQ27" s="3">
        <f>SUMIF(SmtRes!AQ20:'SmtRes'!AQ34,"=1",SmtRes!AA20:'SmtRes'!AA34)</f>
        <v>469115.07</v>
      </c>
      <c r="CR27" s="3">
        <f>SUMIF(SmtRes!AQ20:'SmtRes'!AQ34,"=1",SmtRes!AB20:'SmtRes'!AB34)</f>
        <v>3483.22</v>
      </c>
      <c r="CS27" s="3">
        <f>SUMIF(SmtRes!AQ20:'SmtRes'!AQ34,"=1",SmtRes!AC20:'SmtRes'!AC34)</f>
        <v>1590.68</v>
      </c>
      <c r="CT27" s="3">
        <f>SUMIF(SmtRes!AQ20:'SmtRes'!AQ34,"=1",SmtRes!AD20:'SmtRes'!AD34)</f>
        <v>392.84</v>
      </c>
      <c r="CU27" s="3">
        <f t="shared" si="23"/>
        <v>0</v>
      </c>
      <c r="CV27" s="3">
        <f>SUMIF(SmtRes!AQ20:'SmtRes'!AQ34,"=1",SmtRes!BU20:'SmtRes'!BU34)</f>
        <v>37.26</v>
      </c>
      <c r="CW27" s="3">
        <f>SUMIF(SmtRes!AQ20:'SmtRes'!AQ34,"=1",SmtRes!BV20:'SmtRes'!BV34)</f>
        <v>0.4</v>
      </c>
      <c r="CX27" s="3">
        <f t="shared" si="24"/>
        <v>0</v>
      </c>
      <c r="CY27" s="3">
        <f t="shared" si="25"/>
        <v>84443.950259999983</v>
      </c>
      <c r="CZ27" s="3">
        <f t="shared" si="26"/>
        <v>41705.498370000001</v>
      </c>
      <c r="DA27" s="3"/>
      <c r="DB27" s="3">
        <v>2</v>
      </c>
      <c r="DC27" s="3" t="s">
        <v>3</v>
      </c>
      <c r="DD27" s="3" t="s">
        <v>3</v>
      </c>
      <c r="DE27" s="3" t="s">
        <v>32</v>
      </c>
      <c r="DF27" s="3" t="s">
        <v>32</v>
      </c>
      <c r="DG27" s="3" t="s">
        <v>33</v>
      </c>
      <c r="DH27" s="3" t="s">
        <v>3</v>
      </c>
      <c r="DI27" s="3" t="s">
        <v>33</v>
      </c>
      <c r="DJ27" s="3" t="s">
        <v>32</v>
      </c>
      <c r="DK27" s="3" t="s">
        <v>3</v>
      </c>
      <c r="DL27" s="3" t="s">
        <v>34</v>
      </c>
      <c r="DM27" s="3" t="s">
        <v>35</v>
      </c>
      <c r="DN27" s="3">
        <v>0</v>
      </c>
      <c r="DO27" s="3">
        <v>0</v>
      </c>
      <c r="DP27" s="3">
        <v>1</v>
      </c>
      <c r="DQ27" s="3">
        <v>1</v>
      </c>
      <c r="DR27" s="3"/>
      <c r="DS27" s="3"/>
      <c r="DT27" s="3"/>
      <c r="DU27" s="3">
        <v>1005</v>
      </c>
      <c r="DV27" s="3" t="s">
        <v>20</v>
      </c>
      <c r="DW27" s="3" t="s">
        <v>20</v>
      </c>
      <c r="DX27" s="3">
        <v>100</v>
      </c>
      <c r="DY27" s="3"/>
      <c r="DZ27" s="3" t="s">
        <v>3</v>
      </c>
      <c r="EA27" s="3" t="s">
        <v>3</v>
      </c>
      <c r="EB27" s="3" t="s">
        <v>3</v>
      </c>
      <c r="EC27" s="3" t="s">
        <v>3</v>
      </c>
      <c r="ED27" s="3"/>
      <c r="EE27" s="3">
        <v>58905856</v>
      </c>
      <c r="EF27" s="3">
        <v>2</v>
      </c>
      <c r="EG27" s="3" t="s">
        <v>22</v>
      </c>
      <c r="EH27" s="3">
        <v>12</v>
      </c>
      <c r="EI27" s="3" t="s">
        <v>36</v>
      </c>
      <c r="EJ27" s="3">
        <v>1</v>
      </c>
      <c r="EK27" s="3">
        <v>12001</v>
      </c>
      <c r="EL27" s="3" t="s">
        <v>36</v>
      </c>
      <c r="EM27" s="3" t="s">
        <v>37</v>
      </c>
      <c r="EN27" s="3"/>
      <c r="EO27" s="3" t="s">
        <v>38</v>
      </c>
      <c r="EP27" s="3"/>
      <c r="EQ27" s="3">
        <v>0</v>
      </c>
      <c r="ER27" s="3">
        <v>0</v>
      </c>
      <c r="ES27" s="3">
        <v>0</v>
      </c>
      <c r="ET27" s="3">
        <v>0</v>
      </c>
      <c r="EU27" s="3">
        <v>0</v>
      </c>
      <c r="EV27" s="3">
        <v>0</v>
      </c>
      <c r="EW27" s="3">
        <v>32.4</v>
      </c>
      <c r="EX27" s="3">
        <v>0.32</v>
      </c>
      <c r="EY27" s="3">
        <v>0</v>
      </c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>
        <v>0</v>
      </c>
      <c r="FR27" s="3">
        <v>0</v>
      </c>
      <c r="FS27" s="3">
        <v>0</v>
      </c>
      <c r="FT27" s="3"/>
      <c r="FU27" s="3"/>
      <c r="FV27" s="3"/>
      <c r="FW27" s="3"/>
      <c r="FX27" s="3">
        <v>98.1</v>
      </c>
      <c r="FY27" s="3">
        <v>48.45</v>
      </c>
      <c r="FZ27" s="3"/>
      <c r="GA27" s="3" t="s">
        <v>3</v>
      </c>
      <c r="GB27" s="3"/>
      <c r="GC27" s="3"/>
      <c r="GD27" s="3">
        <v>1</v>
      </c>
      <c r="GE27" s="3"/>
      <c r="GF27" s="3">
        <v>107424221</v>
      </c>
      <c r="GG27" s="3">
        <v>2</v>
      </c>
      <c r="GH27" s="3">
        <v>1</v>
      </c>
      <c r="GI27" s="3">
        <v>-2</v>
      </c>
      <c r="GJ27" s="3">
        <v>0</v>
      </c>
      <c r="GK27" s="3">
        <v>0</v>
      </c>
      <c r="GL27" s="3">
        <f t="shared" si="27"/>
        <v>0</v>
      </c>
      <c r="GM27" s="3">
        <f t="shared" si="28"/>
        <v>217843.69</v>
      </c>
      <c r="GN27" s="3">
        <f t="shared" si="29"/>
        <v>217843.69</v>
      </c>
      <c r="GO27" s="3">
        <f t="shared" si="30"/>
        <v>0</v>
      </c>
      <c r="GP27" s="3">
        <f t="shared" si="31"/>
        <v>0</v>
      </c>
      <c r="GQ27" s="3"/>
      <c r="GR27" s="3">
        <v>0</v>
      </c>
      <c r="GS27" s="3">
        <v>3</v>
      </c>
      <c r="GT27" s="3">
        <v>0</v>
      </c>
      <c r="GU27" s="3" t="s">
        <v>3</v>
      </c>
      <c r="GV27" s="3">
        <f t="shared" si="32"/>
        <v>0</v>
      </c>
      <c r="GW27" s="3">
        <v>1</v>
      </c>
      <c r="GX27" s="3">
        <f t="shared" si="33"/>
        <v>0</v>
      </c>
      <c r="GY27" s="3"/>
      <c r="GZ27" s="3"/>
      <c r="HA27" s="3">
        <v>0</v>
      </c>
      <c r="HB27" s="3">
        <v>0</v>
      </c>
      <c r="HC27" s="3">
        <f t="shared" si="34"/>
        <v>0</v>
      </c>
      <c r="HD27" s="3"/>
      <c r="HE27" s="3" t="s">
        <v>3</v>
      </c>
      <c r="HF27" s="3" t="s">
        <v>3</v>
      </c>
      <c r="HG27" s="3"/>
      <c r="HH27" s="3"/>
      <c r="HI27" s="3"/>
      <c r="HJ27" s="3"/>
      <c r="HK27" s="3"/>
      <c r="HL27" s="3"/>
      <c r="HM27" s="3" t="s">
        <v>3</v>
      </c>
      <c r="HN27" s="3" t="s">
        <v>39</v>
      </c>
      <c r="HO27" s="3" t="s">
        <v>40</v>
      </c>
      <c r="HP27" s="3" t="s">
        <v>36</v>
      </c>
      <c r="HQ27" s="3" t="s">
        <v>36</v>
      </c>
      <c r="HR27" s="3"/>
      <c r="HS27" s="3">
        <v>0</v>
      </c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>
        <v>0</v>
      </c>
      <c r="IL27" s="3"/>
      <c r="IM27" s="3"/>
      <c r="IN27" s="3"/>
      <c r="IO27" s="3"/>
      <c r="IP27" s="3"/>
      <c r="IQ27" s="3"/>
      <c r="IR27" s="3"/>
      <c r="IS27" s="3"/>
      <c r="IT27" s="3"/>
      <c r="IU27" s="3"/>
    </row>
    <row r="28" spans="1:255" ht="13.15" hidden="1" customHeight="1" x14ac:dyDescent="0.2">
      <c r="A28" s="2">
        <v>18</v>
      </c>
      <c r="B28" s="2">
        <v>1</v>
      </c>
      <c r="C28" s="2">
        <v>14</v>
      </c>
      <c r="D28" s="2"/>
      <c r="E28" s="2" t="s">
        <v>41</v>
      </c>
      <c r="F28" s="2" t="s">
        <v>42</v>
      </c>
      <c r="G28" s="2" t="s">
        <v>43</v>
      </c>
      <c r="H28" s="2" t="s">
        <v>44</v>
      </c>
      <c r="I28" s="2">
        <f>I26*J28</f>
        <v>707.6</v>
      </c>
      <c r="J28" s="2">
        <v>122.00000000000001</v>
      </c>
      <c r="K28" s="2">
        <v>122</v>
      </c>
      <c r="L28" s="2"/>
      <c r="M28" s="2"/>
      <c r="N28" s="2"/>
      <c r="O28" s="2">
        <f t="shared" si="14"/>
        <v>608649.22</v>
      </c>
      <c r="P28" s="2">
        <f t="shared" ref="P28:P41" si="35">ROUND(CQ28*I28,2)</f>
        <v>608649.22</v>
      </c>
      <c r="Q28" s="2">
        <f t="shared" ref="Q28:Q41" si="36">ROUND(CR28*I28,2)</f>
        <v>0</v>
      </c>
      <c r="R28" s="2">
        <f t="shared" ref="R28:R41" si="37">ROUND(CS28*I28,2)</f>
        <v>0</v>
      </c>
      <c r="S28" s="2">
        <f t="shared" ref="S28:S41" si="38">ROUND(CT28*I28,2)</f>
        <v>0</v>
      </c>
      <c r="T28" s="2">
        <f t="shared" si="15"/>
        <v>0</v>
      </c>
      <c r="U28" s="2">
        <f t="shared" ref="U28:U41" si="39">ROUND(CV28*I28,7)</f>
        <v>0</v>
      </c>
      <c r="V28" s="2">
        <f t="shared" ref="V28:V41" si="40">ROUND(CW28*I28,7)</f>
        <v>0</v>
      </c>
      <c r="W28" s="2">
        <f t="shared" si="16"/>
        <v>0</v>
      </c>
      <c r="X28" s="2">
        <f t="shared" si="17"/>
        <v>0</v>
      </c>
      <c r="Y28" s="2">
        <f t="shared" si="18"/>
        <v>0</v>
      </c>
      <c r="Z28" s="2"/>
      <c r="AA28" s="2">
        <v>60841590</v>
      </c>
      <c r="AB28" s="2">
        <f t="shared" si="19"/>
        <v>1024</v>
      </c>
      <c r="AC28" s="2">
        <f t="shared" ref="AC28:AC41" si="41">ROUND((ES28),6)</f>
        <v>1024</v>
      </c>
      <c r="AD28" s="2">
        <f t="shared" ref="AD28:AD41" si="42">ROUND((((ET28)-(EU28))+AE28),6)</f>
        <v>0</v>
      </c>
      <c r="AE28" s="2">
        <f t="shared" ref="AE28:AE41" si="43">ROUND((EU28),6)</f>
        <v>0</v>
      </c>
      <c r="AF28" s="2">
        <f t="shared" ref="AF28:AF41" si="44">ROUND((EV28),6)</f>
        <v>0</v>
      </c>
      <c r="AG28" s="2">
        <f t="shared" si="20"/>
        <v>0</v>
      </c>
      <c r="AH28" s="2">
        <f t="shared" ref="AH28:AH41" si="45">(EW28)</f>
        <v>0</v>
      </c>
      <c r="AI28" s="2">
        <f t="shared" ref="AI28:AI41" si="46">(EX28)</f>
        <v>0</v>
      </c>
      <c r="AJ28" s="2">
        <f t="shared" si="21"/>
        <v>0</v>
      </c>
      <c r="AK28" s="2">
        <v>1024</v>
      </c>
      <c r="AL28" s="2">
        <v>1024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109</v>
      </c>
      <c r="AU28" s="2">
        <v>57</v>
      </c>
      <c r="AV28" s="2">
        <v>1</v>
      </c>
      <c r="AW28" s="2">
        <v>1</v>
      </c>
      <c r="AX28" s="2"/>
      <c r="AY28" s="2"/>
      <c r="AZ28" s="2">
        <v>1</v>
      </c>
      <c r="BA28" s="2">
        <v>1</v>
      </c>
      <c r="BB28" s="2">
        <v>1</v>
      </c>
      <c r="BC28" s="2">
        <v>0.84</v>
      </c>
      <c r="BD28" s="2" t="s">
        <v>3</v>
      </c>
      <c r="BE28" s="2" t="s">
        <v>3</v>
      </c>
      <c r="BF28" s="2" t="s">
        <v>3</v>
      </c>
      <c r="BG28" s="2" t="s">
        <v>3</v>
      </c>
      <c r="BH28" s="2">
        <v>3</v>
      </c>
      <c r="BI28" s="2">
        <v>1</v>
      </c>
      <c r="BJ28" s="2" t="s">
        <v>45</v>
      </c>
      <c r="BK28" s="2"/>
      <c r="BL28" s="2"/>
      <c r="BM28" s="2">
        <v>12001</v>
      </c>
      <c r="BN28" s="2">
        <v>0</v>
      </c>
      <c r="BO28" s="2" t="s">
        <v>42</v>
      </c>
      <c r="BP28" s="2">
        <v>1</v>
      </c>
      <c r="BQ28" s="2">
        <v>2</v>
      </c>
      <c r="BR28" s="2">
        <v>0</v>
      </c>
      <c r="BS28" s="2">
        <v>1</v>
      </c>
      <c r="BT28" s="2">
        <v>1</v>
      </c>
      <c r="BU28" s="2">
        <v>1</v>
      </c>
      <c r="BV28" s="2">
        <v>1</v>
      </c>
      <c r="BW28" s="2">
        <v>1</v>
      </c>
      <c r="BX28" s="2">
        <v>1</v>
      </c>
      <c r="BY28" s="2" t="s">
        <v>3</v>
      </c>
      <c r="BZ28" s="2">
        <v>109</v>
      </c>
      <c r="CA28" s="2">
        <v>57</v>
      </c>
      <c r="CB28" s="2" t="s">
        <v>3</v>
      </c>
      <c r="CC28" s="2"/>
      <c r="CD28" s="2"/>
      <c r="CE28" s="2">
        <v>0</v>
      </c>
      <c r="CF28" s="2">
        <v>0</v>
      </c>
      <c r="CG28" s="2">
        <v>0</v>
      </c>
      <c r="CH28" s="2"/>
      <c r="CI28" s="2"/>
      <c r="CJ28" s="2"/>
      <c r="CK28" s="2"/>
      <c r="CL28" s="2"/>
      <c r="CM28" s="2">
        <v>0</v>
      </c>
      <c r="CN28" s="2" t="s">
        <v>3</v>
      </c>
      <c r="CO28" s="2">
        <v>0</v>
      </c>
      <c r="CP28" s="2">
        <f t="shared" si="22"/>
        <v>608649.22</v>
      </c>
      <c r="CQ28" s="2">
        <f t="shared" ref="CQ28:CQ41" si="47">ROUND(AL28*BC28,2)</f>
        <v>860.16</v>
      </c>
      <c r="CR28" s="2">
        <f t="shared" ref="CR28:CR41" si="48">ROUND(AM28*BB28,2)</f>
        <v>0</v>
      </c>
      <c r="CS28" s="2">
        <f t="shared" ref="CS28:CS41" si="49">ROUND(AN28*BS28,2)</f>
        <v>0</v>
      </c>
      <c r="CT28" s="2">
        <f t="shared" ref="CT28:CT41" si="50">ROUND(AO28*BA28,2)</f>
        <v>0</v>
      </c>
      <c r="CU28" s="2">
        <f t="shared" si="23"/>
        <v>0</v>
      </c>
      <c r="CV28" s="2">
        <f t="shared" ref="CV28:CV41" si="51">AH28</f>
        <v>0</v>
      </c>
      <c r="CW28" s="2">
        <f t="shared" ref="CW28:CW41" si="52">AI28</f>
        <v>0</v>
      </c>
      <c r="CX28" s="2">
        <f t="shared" si="24"/>
        <v>0</v>
      </c>
      <c r="CY28" s="2">
        <f t="shared" si="25"/>
        <v>0</v>
      </c>
      <c r="CZ28" s="2">
        <f t="shared" si="26"/>
        <v>0</v>
      </c>
      <c r="DA28" s="2"/>
      <c r="DB28" s="2"/>
      <c r="DC28" s="2" t="s">
        <v>3</v>
      </c>
      <c r="DD28" s="2" t="s">
        <v>3</v>
      </c>
      <c r="DE28" s="2" t="s">
        <v>3</v>
      </c>
      <c r="DF28" s="2" t="s">
        <v>3</v>
      </c>
      <c r="DG28" s="2" t="s">
        <v>3</v>
      </c>
      <c r="DH28" s="2" t="s">
        <v>3</v>
      </c>
      <c r="DI28" s="2" t="s">
        <v>3</v>
      </c>
      <c r="DJ28" s="2" t="s">
        <v>3</v>
      </c>
      <c r="DK28" s="2" t="s">
        <v>3</v>
      </c>
      <c r="DL28" s="2" t="s">
        <v>3</v>
      </c>
      <c r="DM28" s="2" t="s">
        <v>3</v>
      </c>
      <c r="DN28" s="2">
        <v>0</v>
      </c>
      <c r="DO28" s="2">
        <v>0</v>
      </c>
      <c r="DP28" s="2">
        <v>1</v>
      </c>
      <c r="DQ28" s="2">
        <v>1</v>
      </c>
      <c r="DR28" s="2"/>
      <c r="DS28" s="2"/>
      <c r="DT28" s="2"/>
      <c r="DU28" s="2">
        <v>1005</v>
      </c>
      <c r="DV28" s="2" t="s">
        <v>44</v>
      </c>
      <c r="DW28" s="2" t="s">
        <v>44</v>
      </c>
      <c r="DX28" s="2">
        <v>1</v>
      </c>
      <c r="DY28" s="2"/>
      <c r="DZ28" s="2" t="s">
        <v>3</v>
      </c>
      <c r="EA28" s="2" t="s">
        <v>3</v>
      </c>
      <c r="EB28" s="2" t="s">
        <v>3</v>
      </c>
      <c r="EC28" s="2" t="s">
        <v>3</v>
      </c>
      <c r="ED28" s="2"/>
      <c r="EE28" s="2">
        <v>58905856</v>
      </c>
      <c r="EF28" s="2">
        <v>2</v>
      </c>
      <c r="EG28" s="2" t="s">
        <v>22</v>
      </c>
      <c r="EH28" s="2">
        <v>12</v>
      </c>
      <c r="EI28" s="2" t="s">
        <v>36</v>
      </c>
      <c r="EJ28" s="2">
        <v>1</v>
      </c>
      <c r="EK28" s="2">
        <v>12001</v>
      </c>
      <c r="EL28" s="2" t="s">
        <v>36</v>
      </c>
      <c r="EM28" s="2" t="s">
        <v>37</v>
      </c>
      <c r="EN28" s="2"/>
      <c r="EO28" s="2" t="s">
        <v>3</v>
      </c>
      <c r="EP28" s="2"/>
      <c r="EQ28" s="2">
        <v>0</v>
      </c>
      <c r="ER28" s="2">
        <v>1024</v>
      </c>
      <c r="ES28" s="2">
        <v>1024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>
        <v>0</v>
      </c>
      <c r="FR28" s="2">
        <v>0</v>
      </c>
      <c r="FS28" s="2">
        <v>0</v>
      </c>
      <c r="FT28" s="2"/>
      <c r="FU28" s="2"/>
      <c r="FV28" s="2"/>
      <c r="FW28" s="2"/>
      <c r="FX28" s="2">
        <v>109</v>
      </c>
      <c r="FY28" s="2">
        <v>57</v>
      </c>
      <c r="FZ28" s="2"/>
      <c r="GA28" s="2" t="s">
        <v>3</v>
      </c>
      <c r="GB28" s="2"/>
      <c r="GC28" s="2"/>
      <c r="GD28" s="2">
        <v>1</v>
      </c>
      <c r="GE28" s="2"/>
      <c r="GF28" s="2">
        <v>-38320244</v>
      </c>
      <c r="GG28" s="2">
        <v>2</v>
      </c>
      <c r="GH28" s="2">
        <v>1</v>
      </c>
      <c r="GI28" s="2">
        <v>2</v>
      </c>
      <c r="GJ28" s="2">
        <v>0</v>
      </c>
      <c r="GK28" s="2">
        <v>0</v>
      </c>
      <c r="GL28" s="2">
        <f t="shared" si="27"/>
        <v>0</v>
      </c>
      <c r="GM28" s="2">
        <f t="shared" si="28"/>
        <v>608649.22</v>
      </c>
      <c r="GN28" s="2">
        <f t="shared" si="29"/>
        <v>608649.22</v>
      </c>
      <c r="GO28" s="2">
        <f t="shared" si="30"/>
        <v>0</v>
      </c>
      <c r="GP28" s="2">
        <f t="shared" si="31"/>
        <v>0</v>
      </c>
      <c r="GQ28" s="2"/>
      <c r="GR28" s="2">
        <v>0</v>
      </c>
      <c r="GS28" s="2">
        <v>3</v>
      </c>
      <c r="GT28" s="2">
        <v>0</v>
      </c>
      <c r="GU28" s="2" t="s">
        <v>3</v>
      </c>
      <c r="GV28" s="2">
        <f t="shared" si="32"/>
        <v>0</v>
      </c>
      <c r="GW28" s="2">
        <v>1</v>
      </c>
      <c r="GX28" s="2">
        <f t="shared" si="33"/>
        <v>0</v>
      </c>
      <c r="GY28" s="2"/>
      <c r="GZ28" s="2"/>
      <c r="HA28" s="2">
        <v>0</v>
      </c>
      <c r="HB28" s="2">
        <v>0</v>
      </c>
      <c r="HC28" s="2">
        <f t="shared" si="34"/>
        <v>0</v>
      </c>
      <c r="HD28" s="2"/>
      <c r="HE28" s="2" t="s">
        <v>3</v>
      </c>
      <c r="HF28" s="2" t="s">
        <v>3</v>
      </c>
      <c r="HG28" s="2"/>
      <c r="HH28" s="2"/>
      <c r="HI28" s="2"/>
      <c r="HJ28" s="2"/>
      <c r="HK28" s="2"/>
      <c r="HL28" s="2"/>
      <c r="HM28" s="2" t="s">
        <v>3</v>
      </c>
      <c r="HN28" s="2" t="s">
        <v>39</v>
      </c>
      <c r="HO28" s="2" t="s">
        <v>40</v>
      </c>
      <c r="HP28" s="2" t="s">
        <v>36</v>
      </c>
      <c r="HQ28" s="2" t="s">
        <v>36</v>
      </c>
      <c r="HR28" s="2"/>
      <c r="HS28" s="2">
        <v>0</v>
      </c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>
        <v>0</v>
      </c>
      <c r="IL28" s="2"/>
      <c r="IM28" s="2"/>
      <c r="IN28" s="2"/>
      <c r="IO28" s="2"/>
      <c r="IP28" s="2"/>
      <c r="IQ28" s="2"/>
      <c r="IR28" s="2"/>
      <c r="IS28" s="2"/>
      <c r="IT28" s="2"/>
      <c r="IU28" s="2"/>
    </row>
    <row r="29" spans="1:255" ht="13.15" customHeight="1" x14ac:dyDescent="0.2">
      <c r="A29" s="3">
        <v>18</v>
      </c>
      <c r="B29" s="3">
        <v>1</v>
      </c>
      <c r="C29" s="3">
        <v>29</v>
      </c>
      <c r="D29" s="3"/>
      <c r="E29" s="3" t="s">
        <v>41</v>
      </c>
      <c r="F29" s="3" t="s">
        <v>42</v>
      </c>
      <c r="G29" s="3" t="s">
        <v>43</v>
      </c>
      <c r="H29" s="3" t="s">
        <v>44</v>
      </c>
      <c r="I29" s="3">
        <f>I27*J29</f>
        <v>707.6</v>
      </c>
      <c r="J29" s="3">
        <v>122.00000000000001</v>
      </c>
      <c r="K29" s="3">
        <v>122</v>
      </c>
      <c r="L29" s="3"/>
      <c r="M29" s="3"/>
      <c r="N29" s="3"/>
      <c r="O29" s="3">
        <f t="shared" si="14"/>
        <v>601403.39</v>
      </c>
      <c r="P29" s="3">
        <f t="shared" si="35"/>
        <v>601403.39</v>
      </c>
      <c r="Q29" s="3">
        <f t="shared" si="36"/>
        <v>0</v>
      </c>
      <c r="R29" s="3">
        <f t="shared" si="37"/>
        <v>0</v>
      </c>
      <c r="S29" s="3">
        <f t="shared" si="38"/>
        <v>0</v>
      </c>
      <c r="T29" s="3">
        <f t="shared" si="15"/>
        <v>0</v>
      </c>
      <c r="U29" s="3">
        <f t="shared" si="39"/>
        <v>0</v>
      </c>
      <c r="V29" s="3">
        <f t="shared" si="40"/>
        <v>0</v>
      </c>
      <c r="W29" s="3">
        <f t="shared" si="16"/>
        <v>0</v>
      </c>
      <c r="X29" s="3">
        <f t="shared" si="17"/>
        <v>0</v>
      </c>
      <c r="Y29" s="3">
        <f t="shared" si="18"/>
        <v>0</v>
      </c>
      <c r="Z29" s="3"/>
      <c r="AA29" s="3">
        <v>60854600</v>
      </c>
      <c r="AB29" s="3">
        <f t="shared" si="19"/>
        <v>1024</v>
      </c>
      <c r="AC29" s="3">
        <f t="shared" si="41"/>
        <v>1024</v>
      </c>
      <c r="AD29" s="3">
        <f t="shared" si="42"/>
        <v>0</v>
      </c>
      <c r="AE29" s="3">
        <f t="shared" si="43"/>
        <v>0</v>
      </c>
      <c r="AF29" s="3">
        <f t="shared" si="44"/>
        <v>0</v>
      </c>
      <c r="AG29" s="3">
        <f t="shared" si="20"/>
        <v>0</v>
      </c>
      <c r="AH29" s="3">
        <f t="shared" si="45"/>
        <v>0</v>
      </c>
      <c r="AI29" s="3">
        <f t="shared" si="46"/>
        <v>0</v>
      </c>
      <c r="AJ29" s="3">
        <f t="shared" si="21"/>
        <v>0</v>
      </c>
      <c r="AK29" s="3">
        <v>1024</v>
      </c>
      <c r="AL29" s="3">
        <v>1024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109</v>
      </c>
      <c r="AU29" s="3">
        <v>57</v>
      </c>
      <c r="AV29" s="3">
        <v>1</v>
      </c>
      <c r="AW29" s="3">
        <v>1</v>
      </c>
      <c r="AX29" s="3"/>
      <c r="AY29" s="3"/>
      <c r="AZ29" s="3">
        <v>1</v>
      </c>
      <c r="BA29" s="3">
        <v>1</v>
      </c>
      <c r="BB29" s="3">
        <v>1</v>
      </c>
      <c r="BC29" s="3">
        <v>0.83</v>
      </c>
      <c r="BD29" s="3" t="s">
        <v>3</v>
      </c>
      <c r="BE29" s="3" t="s">
        <v>3</v>
      </c>
      <c r="BF29" s="3" t="s">
        <v>3</v>
      </c>
      <c r="BG29" s="3" t="s">
        <v>3</v>
      </c>
      <c r="BH29" s="3">
        <v>3</v>
      </c>
      <c r="BI29" s="3">
        <v>1</v>
      </c>
      <c r="BJ29" s="3" t="s">
        <v>45</v>
      </c>
      <c r="BK29" s="3"/>
      <c r="BL29" s="3"/>
      <c r="BM29" s="3">
        <v>12001</v>
      </c>
      <c r="BN29" s="3">
        <v>0</v>
      </c>
      <c r="BO29" s="3" t="s">
        <v>42</v>
      </c>
      <c r="BP29" s="3">
        <v>1</v>
      </c>
      <c r="BQ29" s="3">
        <v>2</v>
      </c>
      <c r="BR29" s="3">
        <v>0</v>
      </c>
      <c r="BS29" s="3">
        <v>1</v>
      </c>
      <c r="BT29" s="3">
        <v>1</v>
      </c>
      <c r="BU29" s="3">
        <v>1</v>
      </c>
      <c r="BV29" s="3">
        <v>1</v>
      </c>
      <c r="BW29" s="3">
        <v>1</v>
      </c>
      <c r="BX29" s="3">
        <v>1</v>
      </c>
      <c r="BY29" s="3" t="s">
        <v>3</v>
      </c>
      <c r="BZ29" s="3">
        <v>109</v>
      </c>
      <c r="CA29" s="3">
        <v>57</v>
      </c>
      <c r="CB29" s="3" t="s">
        <v>3</v>
      </c>
      <c r="CC29" s="3"/>
      <c r="CD29" s="3"/>
      <c r="CE29" s="3">
        <v>0</v>
      </c>
      <c r="CF29" s="3">
        <v>0</v>
      </c>
      <c r="CG29" s="3">
        <v>0</v>
      </c>
      <c r="CH29" s="3"/>
      <c r="CI29" s="3"/>
      <c r="CJ29" s="3"/>
      <c r="CK29" s="3"/>
      <c r="CL29" s="3"/>
      <c r="CM29" s="3">
        <v>0</v>
      </c>
      <c r="CN29" s="3" t="s">
        <v>3</v>
      </c>
      <c r="CO29" s="3">
        <v>0</v>
      </c>
      <c r="CP29" s="3">
        <f t="shared" si="22"/>
        <v>601403.39</v>
      </c>
      <c r="CQ29" s="3">
        <f t="shared" si="47"/>
        <v>849.92</v>
      </c>
      <c r="CR29" s="3">
        <f t="shared" si="48"/>
        <v>0</v>
      </c>
      <c r="CS29" s="3">
        <f t="shared" si="49"/>
        <v>0</v>
      </c>
      <c r="CT29" s="3">
        <f t="shared" si="50"/>
        <v>0</v>
      </c>
      <c r="CU29" s="3">
        <f t="shared" si="23"/>
        <v>0</v>
      </c>
      <c r="CV29" s="3">
        <f t="shared" si="51"/>
        <v>0</v>
      </c>
      <c r="CW29" s="3">
        <f t="shared" si="52"/>
        <v>0</v>
      </c>
      <c r="CX29" s="3">
        <f t="shared" si="24"/>
        <v>0</v>
      </c>
      <c r="CY29" s="3">
        <f t="shared" si="25"/>
        <v>0</v>
      </c>
      <c r="CZ29" s="3">
        <f t="shared" si="26"/>
        <v>0</v>
      </c>
      <c r="DA29" s="3"/>
      <c r="DB29" s="3"/>
      <c r="DC29" s="3" t="s">
        <v>3</v>
      </c>
      <c r="DD29" s="3" t="s">
        <v>3</v>
      </c>
      <c r="DE29" s="3" t="s">
        <v>3</v>
      </c>
      <c r="DF29" s="3" t="s">
        <v>3</v>
      </c>
      <c r="DG29" s="3" t="s">
        <v>3</v>
      </c>
      <c r="DH29" s="3" t="s">
        <v>3</v>
      </c>
      <c r="DI29" s="3" t="s">
        <v>3</v>
      </c>
      <c r="DJ29" s="3" t="s">
        <v>3</v>
      </c>
      <c r="DK29" s="3" t="s">
        <v>3</v>
      </c>
      <c r="DL29" s="3" t="s">
        <v>3</v>
      </c>
      <c r="DM29" s="3" t="s">
        <v>3</v>
      </c>
      <c r="DN29" s="3">
        <v>0</v>
      </c>
      <c r="DO29" s="3">
        <v>0</v>
      </c>
      <c r="DP29" s="3">
        <v>1</v>
      </c>
      <c r="DQ29" s="3">
        <v>1</v>
      </c>
      <c r="DR29" s="3"/>
      <c r="DS29" s="3"/>
      <c r="DT29" s="3"/>
      <c r="DU29" s="3">
        <v>1005</v>
      </c>
      <c r="DV29" s="3" t="s">
        <v>44</v>
      </c>
      <c r="DW29" s="3" t="s">
        <v>44</v>
      </c>
      <c r="DX29" s="3">
        <v>1</v>
      </c>
      <c r="DY29" s="3"/>
      <c r="DZ29" s="3" t="s">
        <v>3</v>
      </c>
      <c r="EA29" s="3" t="s">
        <v>3</v>
      </c>
      <c r="EB29" s="3" t="s">
        <v>3</v>
      </c>
      <c r="EC29" s="3" t="s">
        <v>3</v>
      </c>
      <c r="ED29" s="3"/>
      <c r="EE29" s="3">
        <v>58905856</v>
      </c>
      <c r="EF29" s="3">
        <v>2</v>
      </c>
      <c r="EG29" s="3" t="s">
        <v>22</v>
      </c>
      <c r="EH29" s="3">
        <v>12</v>
      </c>
      <c r="EI29" s="3" t="s">
        <v>36</v>
      </c>
      <c r="EJ29" s="3">
        <v>1</v>
      </c>
      <c r="EK29" s="3">
        <v>12001</v>
      </c>
      <c r="EL29" s="3" t="s">
        <v>36</v>
      </c>
      <c r="EM29" s="3" t="s">
        <v>37</v>
      </c>
      <c r="EN29" s="3"/>
      <c r="EO29" s="3" t="s">
        <v>3</v>
      </c>
      <c r="EP29" s="3"/>
      <c r="EQ29" s="3">
        <v>0</v>
      </c>
      <c r="ER29" s="3">
        <v>1024</v>
      </c>
      <c r="ES29" s="3">
        <v>1024</v>
      </c>
      <c r="ET29" s="3">
        <v>0</v>
      </c>
      <c r="EU29" s="3">
        <v>0</v>
      </c>
      <c r="EV29" s="3">
        <v>0</v>
      </c>
      <c r="EW29" s="3">
        <v>0</v>
      </c>
      <c r="EX29" s="3">
        <v>0</v>
      </c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>
        <v>0</v>
      </c>
      <c r="FR29" s="3">
        <v>0</v>
      </c>
      <c r="FS29" s="3">
        <v>0</v>
      </c>
      <c r="FT29" s="3"/>
      <c r="FU29" s="3"/>
      <c r="FV29" s="3"/>
      <c r="FW29" s="3"/>
      <c r="FX29" s="3">
        <v>109</v>
      </c>
      <c r="FY29" s="3">
        <v>57</v>
      </c>
      <c r="FZ29" s="3"/>
      <c r="GA29" s="3" t="s">
        <v>3</v>
      </c>
      <c r="GB29" s="3"/>
      <c r="GC29" s="3"/>
      <c r="GD29" s="3">
        <v>1</v>
      </c>
      <c r="GE29" s="3"/>
      <c r="GF29" s="3">
        <v>-38320244</v>
      </c>
      <c r="GG29" s="3">
        <v>2</v>
      </c>
      <c r="GH29" s="3">
        <v>1</v>
      </c>
      <c r="GI29" s="3">
        <v>2</v>
      </c>
      <c r="GJ29" s="3">
        <v>0</v>
      </c>
      <c r="GK29" s="3">
        <v>0</v>
      </c>
      <c r="GL29" s="3">
        <f t="shared" si="27"/>
        <v>0</v>
      </c>
      <c r="GM29" s="3">
        <f t="shared" si="28"/>
        <v>601403.39</v>
      </c>
      <c r="GN29" s="3">
        <f t="shared" si="29"/>
        <v>601403.39</v>
      </c>
      <c r="GO29" s="3">
        <f t="shared" si="30"/>
        <v>0</v>
      </c>
      <c r="GP29" s="3">
        <f t="shared" si="31"/>
        <v>0</v>
      </c>
      <c r="GQ29" s="3"/>
      <c r="GR29" s="3">
        <v>0</v>
      </c>
      <c r="GS29" s="3">
        <v>3</v>
      </c>
      <c r="GT29" s="3">
        <v>0</v>
      </c>
      <c r="GU29" s="3" t="s">
        <v>3</v>
      </c>
      <c r="GV29" s="3">
        <f t="shared" si="32"/>
        <v>0</v>
      </c>
      <c r="GW29" s="3">
        <v>1</v>
      </c>
      <c r="GX29" s="3">
        <f t="shared" si="33"/>
        <v>0</v>
      </c>
      <c r="GY29" s="3"/>
      <c r="GZ29" s="3"/>
      <c r="HA29" s="3">
        <v>0</v>
      </c>
      <c r="HB29" s="3">
        <v>0</v>
      </c>
      <c r="HC29" s="3">
        <f t="shared" si="34"/>
        <v>0</v>
      </c>
      <c r="HD29" s="3"/>
      <c r="HE29" s="3" t="s">
        <v>3</v>
      </c>
      <c r="HF29" s="3" t="s">
        <v>3</v>
      </c>
      <c r="HG29" s="3"/>
      <c r="HH29" s="3"/>
      <c r="HI29" s="3"/>
      <c r="HJ29" s="3"/>
      <c r="HK29" s="3"/>
      <c r="HL29" s="3"/>
      <c r="HM29" s="3" t="s">
        <v>3</v>
      </c>
      <c r="HN29" s="3" t="s">
        <v>39</v>
      </c>
      <c r="HO29" s="3" t="s">
        <v>40</v>
      </c>
      <c r="HP29" s="3" t="s">
        <v>36</v>
      </c>
      <c r="HQ29" s="3" t="s">
        <v>36</v>
      </c>
      <c r="HR29" s="3"/>
      <c r="HS29" s="3">
        <v>0</v>
      </c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>
        <v>0</v>
      </c>
      <c r="IL29" s="3"/>
      <c r="IM29" s="3"/>
      <c r="IN29" s="3"/>
      <c r="IO29" s="3"/>
      <c r="IP29" s="3"/>
      <c r="IQ29" s="3"/>
      <c r="IR29" s="3"/>
      <c r="IS29" s="3"/>
      <c r="IT29" s="3"/>
      <c r="IU29" s="3"/>
    </row>
    <row r="30" spans="1:255" ht="13.15" hidden="1" customHeight="1" x14ac:dyDescent="0.2">
      <c r="A30" s="2">
        <v>18</v>
      </c>
      <c r="B30" s="2">
        <v>1</v>
      </c>
      <c r="C30" s="2">
        <v>13</v>
      </c>
      <c r="D30" s="2"/>
      <c r="E30" s="2" t="s">
        <v>46</v>
      </c>
      <c r="F30" s="2" t="s">
        <v>47</v>
      </c>
      <c r="G30" s="2" t="s">
        <v>48</v>
      </c>
      <c r="H30" s="2" t="s">
        <v>49</v>
      </c>
      <c r="I30" s="2">
        <f>I26*J30</f>
        <v>5.8</v>
      </c>
      <c r="J30" s="2">
        <v>1</v>
      </c>
      <c r="K30" s="2">
        <v>1</v>
      </c>
      <c r="L30" s="2"/>
      <c r="M30" s="2"/>
      <c r="N30" s="2"/>
      <c r="O30" s="2">
        <f t="shared" si="14"/>
        <v>1234.3</v>
      </c>
      <c r="P30" s="2">
        <f t="shared" si="35"/>
        <v>1234.3</v>
      </c>
      <c r="Q30" s="2">
        <f t="shared" si="36"/>
        <v>0</v>
      </c>
      <c r="R30" s="2">
        <f t="shared" si="37"/>
        <v>0</v>
      </c>
      <c r="S30" s="2">
        <f t="shared" si="38"/>
        <v>0</v>
      </c>
      <c r="T30" s="2">
        <f t="shared" si="15"/>
        <v>0</v>
      </c>
      <c r="U30" s="2">
        <f t="shared" si="39"/>
        <v>0</v>
      </c>
      <c r="V30" s="2">
        <f t="shared" si="40"/>
        <v>0</v>
      </c>
      <c r="W30" s="2">
        <f t="shared" si="16"/>
        <v>0</v>
      </c>
      <c r="X30" s="2">
        <f t="shared" si="17"/>
        <v>0</v>
      </c>
      <c r="Y30" s="2">
        <f t="shared" si="18"/>
        <v>0</v>
      </c>
      <c r="Z30" s="2"/>
      <c r="AA30" s="2">
        <v>60841590</v>
      </c>
      <c r="AB30" s="2">
        <f t="shared" si="19"/>
        <v>178.83</v>
      </c>
      <c r="AC30" s="2">
        <f t="shared" si="41"/>
        <v>178.83</v>
      </c>
      <c r="AD30" s="2">
        <f t="shared" si="42"/>
        <v>0</v>
      </c>
      <c r="AE30" s="2">
        <f t="shared" si="43"/>
        <v>0</v>
      </c>
      <c r="AF30" s="2">
        <f t="shared" si="44"/>
        <v>0</v>
      </c>
      <c r="AG30" s="2">
        <f t="shared" si="20"/>
        <v>0</v>
      </c>
      <c r="AH30" s="2">
        <f t="shared" si="45"/>
        <v>0</v>
      </c>
      <c r="AI30" s="2">
        <f t="shared" si="46"/>
        <v>0</v>
      </c>
      <c r="AJ30" s="2">
        <f t="shared" si="21"/>
        <v>0</v>
      </c>
      <c r="AK30" s="2">
        <v>178.83</v>
      </c>
      <c r="AL30" s="2">
        <v>178.83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90</v>
      </c>
      <c r="AU30" s="2">
        <v>46</v>
      </c>
      <c r="AV30" s="2">
        <v>1</v>
      </c>
      <c r="AW30" s="2">
        <v>1</v>
      </c>
      <c r="AX30" s="2"/>
      <c r="AY30" s="2"/>
      <c r="AZ30" s="2">
        <v>1</v>
      </c>
      <c r="BA30" s="2">
        <v>1</v>
      </c>
      <c r="BB30" s="2">
        <v>1</v>
      </c>
      <c r="BC30" s="2">
        <v>1.19</v>
      </c>
      <c r="BD30" s="2" t="s">
        <v>3</v>
      </c>
      <c r="BE30" s="2" t="s">
        <v>3</v>
      </c>
      <c r="BF30" s="2" t="s">
        <v>3</v>
      </c>
      <c r="BG30" s="2" t="s">
        <v>3</v>
      </c>
      <c r="BH30" s="2">
        <v>3</v>
      </c>
      <c r="BI30" s="2">
        <v>1</v>
      </c>
      <c r="BJ30" s="2" t="s">
        <v>50</v>
      </c>
      <c r="BK30" s="2"/>
      <c r="BL30" s="2"/>
      <c r="BM30" s="2">
        <v>58001</v>
      </c>
      <c r="BN30" s="2">
        <v>0</v>
      </c>
      <c r="BO30" s="2" t="s">
        <v>47</v>
      </c>
      <c r="BP30" s="2">
        <v>1</v>
      </c>
      <c r="BQ30" s="2">
        <v>6</v>
      </c>
      <c r="BR30" s="2">
        <v>0</v>
      </c>
      <c r="BS30" s="2">
        <v>1</v>
      </c>
      <c r="BT30" s="2">
        <v>1</v>
      </c>
      <c r="BU30" s="2">
        <v>1</v>
      </c>
      <c r="BV30" s="2">
        <v>1</v>
      </c>
      <c r="BW30" s="2">
        <v>1</v>
      </c>
      <c r="BX30" s="2">
        <v>1</v>
      </c>
      <c r="BY30" s="2" t="s">
        <v>3</v>
      </c>
      <c r="BZ30" s="2">
        <v>90</v>
      </c>
      <c r="CA30" s="2">
        <v>46</v>
      </c>
      <c r="CB30" s="2" t="s">
        <v>3</v>
      </c>
      <c r="CC30" s="2"/>
      <c r="CD30" s="2"/>
      <c r="CE30" s="2">
        <v>0</v>
      </c>
      <c r="CF30" s="2">
        <v>0</v>
      </c>
      <c r="CG30" s="2">
        <v>0</v>
      </c>
      <c r="CH30" s="2"/>
      <c r="CI30" s="2"/>
      <c r="CJ30" s="2"/>
      <c r="CK30" s="2"/>
      <c r="CL30" s="2"/>
      <c r="CM30" s="2">
        <v>0</v>
      </c>
      <c r="CN30" s="2" t="s">
        <v>3</v>
      </c>
      <c r="CO30" s="2">
        <v>0</v>
      </c>
      <c r="CP30" s="2">
        <f t="shared" si="22"/>
        <v>1234.3</v>
      </c>
      <c r="CQ30" s="2">
        <f t="shared" si="47"/>
        <v>212.81</v>
      </c>
      <c r="CR30" s="2">
        <f t="shared" si="48"/>
        <v>0</v>
      </c>
      <c r="CS30" s="2">
        <f t="shared" si="49"/>
        <v>0</v>
      </c>
      <c r="CT30" s="2">
        <f t="shared" si="50"/>
        <v>0</v>
      </c>
      <c r="CU30" s="2">
        <f t="shared" si="23"/>
        <v>0</v>
      </c>
      <c r="CV30" s="2">
        <f t="shared" si="51"/>
        <v>0</v>
      </c>
      <c r="CW30" s="2">
        <f t="shared" si="52"/>
        <v>0</v>
      </c>
      <c r="CX30" s="2">
        <f t="shared" si="24"/>
        <v>0</v>
      </c>
      <c r="CY30" s="2">
        <f t="shared" si="25"/>
        <v>0</v>
      </c>
      <c r="CZ30" s="2">
        <f t="shared" si="26"/>
        <v>0</v>
      </c>
      <c r="DA30" s="2"/>
      <c r="DB30" s="2"/>
      <c r="DC30" s="2" t="s">
        <v>3</v>
      </c>
      <c r="DD30" s="2" t="s">
        <v>3</v>
      </c>
      <c r="DE30" s="2" t="s">
        <v>3</v>
      </c>
      <c r="DF30" s="2" t="s">
        <v>3</v>
      </c>
      <c r="DG30" s="2" t="s">
        <v>3</v>
      </c>
      <c r="DH30" s="2" t="s">
        <v>3</v>
      </c>
      <c r="DI30" s="2" t="s">
        <v>3</v>
      </c>
      <c r="DJ30" s="2" t="s">
        <v>3</v>
      </c>
      <c r="DK30" s="2" t="s">
        <v>3</v>
      </c>
      <c r="DL30" s="2" t="s">
        <v>3</v>
      </c>
      <c r="DM30" s="2" t="s">
        <v>3</v>
      </c>
      <c r="DN30" s="2">
        <v>0</v>
      </c>
      <c r="DO30" s="2">
        <v>0</v>
      </c>
      <c r="DP30" s="2">
        <v>1</v>
      </c>
      <c r="DQ30" s="2">
        <v>1</v>
      </c>
      <c r="DR30" s="2"/>
      <c r="DS30" s="2"/>
      <c r="DT30" s="2"/>
      <c r="DU30" s="2">
        <v>1013</v>
      </c>
      <c r="DV30" s="2" t="s">
        <v>49</v>
      </c>
      <c r="DW30" s="2" t="s">
        <v>49</v>
      </c>
      <c r="DX30" s="2">
        <v>1</v>
      </c>
      <c r="DY30" s="2"/>
      <c r="DZ30" s="2" t="s">
        <v>3</v>
      </c>
      <c r="EA30" s="2" t="s">
        <v>3</v>
      </c>
      <c r="EB30" s="2" t="s">
        <v>3</v>
      </c>
      <c r="EC30" s="2" t="s">
        <v>3</v>
      </c>
      <c r="ED30" s="2"/>
      <c r="EE30" s="2">
        <v>58905933</v>
      </c>
      <c r="EF30" s="2">
        <v>6</v>
      </c>
      <c r="EG30" s="2" t="s">
        <v>51</v>
      </c>
      <c r="EH30" s="2">
        <v>92</v>
      </c>
      <c r="EI30" s="2" t="s">
        <v>52</v>
      </c>
      <c r="EJ30" s="2">
        <v>1</v>
      </c>
      <c r="EK30" s="2">
        <v>58001</v>
      </c>
      <c r="EL30" s="2" t="s">
        <v>52</v>
      </c>
      <c r="EM30" s="2" t="s">
        <v>53</v>
      </c>
      <c r="EN30" s="2"/>
      <c r="EO30" s="2" t="s">
        <v>3</v>
      </c>
      <c r="EP30" s="2"/>
      <c r="EQ30" s="2">
        <v>0</v>
      </c>
      <c r="ER30" s="2">
        <v>178.83</v>
      </c>
      <c r="ES30" s="2">
        <v>178.83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>
        <v>0</v>
      </c>
      <c r="FR30" s="2">
        <v>0</v>
      </c>
      <c r="FS30" s="2">
        <v>0</v>
      </c>
      <c r="FT30" s="2"/>
      <c r="FU30" s="2"/>
      <c r="FV30" s="2"/>
      <c r="FW30" s="2"/>
      <c r="FX30" s="2">
        <v>90</v>
      </c>
      <c r="FY30" s="2">
        <v>46</v>
      </c>
      <c r="FZ30" s="2"/>
      <c r="GA30" s="2" t="s">
        <v>3</v>
      </c>
      <c r="GB30" s="2"/>
      <c r="GC30" s="2"/>
      <c r="GD30" s="2">
        <v>1</v>
      </c>
      <c r="GE30" s="2"/>
      <c r="GF30" s="2">
        <v>-1342378106</v>
      </c>
      <c r="GG30" s="2">
        <v>2</v>
      </c>
      <c r="GH30" s="2">
        <v>1</v>
      </c>
      <c r="GI30" s="2">
        <v>2</v>
      </c>
      <c r="GJ30" s="2">
        <v>0</v>
      </c>
      <c r="GK30" s="2">
        <v>0</v>
      </c>
      <c r="GL30" s="2">
        <f t="shared" si="27"/>
        <v>0</v>
      </c>
      <c r="GM30" s="2">
        <f t="shared" si="28"/>
        <v>1234.3</v>
      </c>
      <c r="GN30" s="2">
        <f t="shared" si="29"/>
        <v>1234.3</v>
      </c>
      <c r="GO30" s="2">
        <f t="shared" si="30"/>
        <v>0</v>
      </c>
      <c r="GP30" s="2">
        <f t="shared" si="31"/>
        <v>0</v>
      </c>
      <c r="GQ30" s="2"/>
      <c r="GR30" s="2">
        <v>0</v>
      </c>
      <c r="GS30" s="2">
        <v>3</v>
      </c>
      <c r="GT30" s="2">
        <v>0</v>
      </c>
      <c r="GU30" s="2" t="s">
        <v>3</v>
      </c>
      <c r="GV30" s="2">
        <f t="shared" si="32"/>
        <v>0</v>
      </c>
      <c r="GW30" s="2">
        <v>1</v>
      </c>
      <c r="GX30" s="2">
        <f t="shared" si="33"/>
        <v>0</v>
      </c>
      <c r="GY30" s="2"/>
      <c r="GZ30" s="2"/>
      <c r="HA30" s="2">
        <v>0</v>
      </c>
      <c r="HB30" s="2">
        <v>0</v>
      </c>
      <c r="HC30" s="2">
        <f t="shared" si="34"/>
        <v>0</v>
      </c>
      <c r="HD30" s="2"/>
      <c r="HE30" s="2" t="s">
        <v>3</v>
      </c>
      <c r="HF30" s="2" t="s">
        <v>3</v>
      </c>
      <c r="HG30" s="2"/>
      <c r="HH30" s="2"/>
      <c r="HI30" s="2"/>
      <c r="HJ30" s="2"/>
      <c r="HK30" s="2"/>
      <c r="HL30" s="2"/>
      <c r="HM30" s="2" t="s">
        <v>3</v>
      </c>
      <c r="HN30" s="2" t="s">
        <v>54</v>
      </c>
      <c r="HO30" s="2" t="s">
        <v>55</v>
      </c>
      <c r="HP30" s="2" t="s">
        <v>56</v>
      </c>
      <c r="HQ30" s="2" t="s">
        <v>56</v>
      </c>
      <c r="HR30" s="2"/>
      <c r="HS30" s="2">
        <v>0</v>
      </c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>
        <v>0</v>
      </c>
      <c r="IL30" s="2"/>
      <c r="IM30" s="2"/>
      <c r="IN30" s="2"/>
      <c r="IO30" s="2"/>
      <c r="IP30" s="2"/>
      <c r="IQ30" s="2"/>
      <c r="IR30" s="2"/>
      <c r="IS30" s="2"/>
      <c r="IT30" s="2"/>
      <c r="IU30" s="2"/>
    </row>
    <row r="31" spans="1:255" ht="13.15" customHeight="1" x14ac:dyDescent="0.2">
      <c r="A31" s="3">
        <v>18</v>
      </c>
      <c r="B31" s="3">
        <v>1</v>
      </c>
      <c r="C31" s="3">
        <v>28</v>
      </c>
      <c r="D31" s="3"/>
      <c r="E31" s="3" t="s">
        <v>46</v>
      </c>
      <c r="F31" s="3" t="s">
        <v>47</v>
      </c>
      <c r="G31" s="3" t="s">
        <v>48</v>
      </c>
      <c r="H31" s="3" t="s">
        <v>49</v>
      </c>
      <c r="I31" s="3">
        <f>I27*J31</f>
        <v>5.8</v>
      </c>
      <c r="J31" s="3">
        <v>1</v>
      </c>
      <c r="K31" s="3">
        <v>1</v>
      </c>
      <c r="L31" s="3"/>
      <c r="M31" s="3"/>
      <c r="N31" s="3"/>
      <c r="O31" s="3">
        <f t="shared" si="14"/>
        <v>1172.06</v>
      </c>
      <c r="P31" s="3">
        <f t="shared" si="35"/>
        <v>1172.06</v>
      </c>
      <c r="Q31" s="3">
        <f t="shared" si="36"/>
        <v>0</v>
      </c>
      <c r="R31" s="3">
        <f t="shared" si="37"/>
        <v>0</v>
      </c>
      <c r="S31" s="3">
        <f t="shared" si="38"/>
        <v>0</v>
      </c>
      <c r="T31" s="3">
        <f t="shared" si="15"/>
        <v>0</v>
      </c>
      <c r="U31" s="3">
        <f t="shared" si="39"/>
        <v>0</v>
      </c>
      <c r="V31" s="3">
        <f t="shared" si="40"/>
        <v>0</v>
      </c>
      <c r="W31" s="3">
        <f t="shared" si="16"/>
        <v>0</v>
      </c>
      <c r="X31" s="3">
        <f t="shared" si="17"/>
        <v>0</v>
      </c>
      <c r="Y31" s="3">
        <f t="shared" si="18"/>
        <v>0</v>
      </c>
      <c r="Z31" s="3"/>
      <c r="AA31" s="3">
        <v>60854600</v>
      </c>
      <c r="AB31" s="3">
        <f t="shared" si="19"/>
        <v>178.83</v>
      </c>
      <c r="AC31" s="3">
        <f t="shared" si="41"/>
        <v>178.83</v>
      </c>
      <c r="AD31" s="3">
        <f t="shared" si="42"/>
        <v>0</v>
      </c>
      <c r="AE31" s="3">
        <f t="shared" si="43"/>
        <v>0</v>
      </c>
      <c r="AF31" s="3">
        <f t="shared" si="44"/>
        <v>0</v>
      </c>
      <c r="AG31" s="3">
        <f t="shared" si="20"/>
        <v>0</v>
      </c>
      <c r="AH31" s="3">
        <f t="shared" si="45"/>
        <v>0</v>
      </c>
      <c r="AI31" s="3">
        <f t="shared" si="46"/>
        <v>0</v>
      </c>
      <c r="AJ31" s="3">
        <f t="shared" si="21"/>
        <v>0</v>
      </c>
      <c r="AK31" s="3">
        <v>178.83</v>
      </c>
      <c r="AL31" s="3">
        <v>178.83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90</v>
      </c>
      <c r="AU31" s="3">
        <v>46</v>
      </c>
      <c r="AV31" s="3">
        <v>1</v>
      </c>
      <c r="AW31" s="3">
        <v>1</v>
      </c>
      <c r="AX31" s="3"/>
      <c r="AY31" s="3"/>
      <c r="AZ31" s="3">
        <v>1</v>
      </c>
      <c r="BA31" s="3">
        <v>1</v>
      </c>
      <c r="BB31" s="3">
        <v>1</v>
      </c>
      <c r="BC31" s="3">
        <v>1.1299999999999999</v>
      </c>
      <c r="BD31" s="3" t="s">
        <v>3</v>
      </c>
      <c r="BE31" s="3" t="s">
        <v>3</v>
      </c>
      <c r="BF31" s="3" t="s">
        <v>3</v>
      </c>
      <c r="BG31" s="3" t="s">
        <v>3</v>
      </c>
      <c r="BH31" s="3">
        <v>3</v>
      </c>
      <c r="BI31" s="3">
        <v>1</v>
      </c>
      <c r="BJ31" s="3" t="s">
        <v>50</v>
      </c>
      <c r="BK31" s="3"/>
      <c r="BL31" s="3"/>
      <c r="BM31" s="3">
        <v>58001</v>
      </c>
      <c r="BN31" s="3">
        <v>0</v>
      </c>
      <c r="BO31" s="3" t="s">
        <v>47</v>
      </c>
      <c r="BP31" s="3">
        <v>1</v>
      </c>
      <c r="BQ31" s="3">
        <v>6</v>
      </c>
      <c r="BR31" s="3">
        <v>0</v>
      </c>
      <c r="BS31" s="3">
        <v>1</v>
      </c>
      <c r="BT31" s="3">
        <v>1</v>
      </c>
      <c r="BU31" s="3">
        <v>1</v>
      </c>
      <c r="BV31" s="3">
        <v>1</v>
      </c>
      <c r="BW31" s="3">
        <v>1</v>
      </c>
      <c r="BX31" s="3">
        <v>1</v>
      </c>
      <c r="BY31" s="3" t="s">
        <v>3</v>
      </c>
      <c r="BZ31" s="3">
        <v>90</v>
      </c>
      <c r="CA31" s="3">
        <v>46</v>
      </c>
      <c r="CB31" s="3" t="s">
        <v>3</v>
      </c>
      <c r="CC31" s="3"/>
      <c r="CD31" s="3"/>
      <c r="CE31" s="3">
        <v>0</v>
      </c>
      <c r="CF31" s="3">
        <v>0</v>
      </c>
      <c r="CG31" s="3">
        <v>0</v>
      </c>
      <c r="CH31" s="3"/>
      <c r="CI31" s="3"/>
      <c r="CJ31" s="3"/>
      <c r="CK31" s="3"/>
      <c r="CL31" s="3"/>
      <c r="CM31" s="3">
        <v>0</v>
      </c>
      <c r="CN31" s="3" t="s">
        <v>3</v>
      </c>
      <c r="CO31" s="3">
        <v>0</v>
      </c>
      <c r="CP31" s="3">
        <f t="shared" si="22"/>
        <v>1172.06</v>
      </c>
      <c r="CQ31" s="3">
        <f t="shared" si="47"/>
        <v>202.08</v>
      </c>
      <c r="CR31" s="3">
        <f t="shared" si="48"/>
        <v>0</v>
      </c>
      <c r="CS31" s="3">
        <f t="shared" si="49"/>
        <v>0</v>
      </c>
      <c r="CT31" s="3">
        <f t="shared" si="50"/>
        <v>0</v>
      </c>
      <c r="CU31" s="3">
        <f t="shared" si="23"/>
        <v>0</v>
      </c>
      <c r="CV31" s="3">
        <f t="shared" si="51"/>
        <v>0</v>
      </c>
      <c r="CW31" s="3">
        <f t="shared" si="52"/>
        <v>0</v>
      </c>
      <c r="CX31" s="3">
        <f t="shared" si="24"/>
        <v>0</v>
      </c>
      <c r="CY31" s="3">
        <f t="shared" si="25"/>
        <v>0</v>
      </c>
      <c r="CZ31" s="3">
        <f t="shared" si="26"/>
        <v>0</v>
      </c>
      <c r="DA31" s="3"/>
      <c r="DB31" s="3"/>
      <c r="DC31" s="3" t="s">
        <v>3</v>
      </c>
      <c r="DD31" s="3" t="s">
        <v>3</v>
      </c>
      <c r="DE31" s="3" t="s">
        <v>3</v>
      </c>
      <c r="DF31" s="3" t="s">
        <v>3</v>
      </c>
      <c r="DG31" s="3" t="s">
        <v>3</v>
      </c>
      <c r="DH31" s="3" t="s">
        <v>3</v>
      </c>
      <c r="DI31" s="3" t="s">
        <v>3</v>
      </c>
      <c r="DJ31" s="3" t="s">
        <v>3</v>
      </c>
      <c r="DK31" s="3" t="s">
        <v>3</v>
      </c>
      <c r="DL31" s="3" t="s">
        <v>3</v>
      </c>
      <c r="DM31" s="3" t="s">
        <v>3</v>
      </c>
      <c r="DN31" s="3">
        <v>0</v>
      </c>
      <c r="DO31" s="3">
        <v>0</v>
      </c>
      <c r="DP31" s="3">
        <v>1</v>
      </c>
      <c r="DQ31" s="3">
        <v>1</v>
      </c>
      <c r="DR31" s="3"/>
      <c r="DS31" s="3"/>
      <c r="DT31" s="3"/>
      <c r="DU31" s="3">
        <v>1013</v>
      </c>
      <c r="DV31" s="3" t="s">
        <v>49</v>
      </c>
      <c r="DW31" s="3" t="s">
        <v>49</v>
      </c>
      <c r="DX31" s="3">
        <v>1</v>
      </c>
      <c r="DY31" s="3"/>
      <c r="DZ31" s="3" t="s">
        <v>3</v>
      </c>
      <c r="EA31" s="3" t="s">
        <v>3</v>
      </c>
      <c r="EB31" s="3" t="s">
        <v>3</v>
      </c>
      <c r="EC31" s="3" t="s">
        <v>3</v>
      </c>
      <c r="ED31" s="3"/>
      <c r="EE31" s="3">
        <v>58905933</v>
      </c>
      <c r="EF31" s="3">
        <v>6</v>
      </c>
      <c r="EG31" s="3" t="s">
        <v>51</v>
      </c>
      <c r="EH31" s="3">
        <v>92</v>
      </c>
      <c r="EI31" s="3" t="s">
        <v>52</v>
      </c>
      <c r="EJ31" s="3">
        <v>1</v>
      </c>
      <c r="EK31" s="3">
        <v>58001</v>
      </c>
      <c r="EL31" s="3" t="s">
        <v>52</v>
      </c>
      <c r="EM31" s="3" t="s">
        <v>53</v>
      </c>
      <c r="EN31" s="3"/>
      <c r="EO31" s="3" t="s">
        <v>3</v>
      </c>
      <c r="EP31" s="3"/>
      <c r="EQ31" s="3">
        <v>0</v>
      </c>
      <c r="ER31" s="3">
        <v>178.83</v>
      </c>
      <c r="ES31" s="3">
        <v>178.83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>
        <v>0</v>
      </c>
      <c r="FR31" s="3">
        <v>0</v>
      </c>
      <c r="FS31" s="3">
        <v>0</v>
      </c>
      <c r="FT31" s="3"/>
      <c r="FU31" s="3"/>
      <c r="FV31" s="3"/>
      <c r="FW31" s="3"/>
      <c r="FX31" s="3">
        <v>90</v>
      </c>
      <c r="FY31" s="3">
        <v>46</v>
      </c>
      <c r="FZ31" s="3"/>
      <c r="GA31" s="3" t="s">
        <v>3</v>
      </c>
      <c r="GB31" s="3"/>
      <c r="GC31" s="3"/>
      <c r="GD31" s="3">
        <v>1</v>
      </c>
      <c r="GE31" s="3"/>
      <c r="GF31" s="3">
        <v>-1342378106</v>
      </c>
      <c r="GG31" s="3">
        <v>2</v>
      </c>
      <c r="GH31" s="3">
        <v>1</v>
      </c>
      <c r="GI31" s="3">
        <v>2</v>
      </c>
      <c r="GJ31" s="3">
        <v>0</v>
      </c>
      <c r="GK31" s="3">
        <v>0</v>
      </c>
      <c r="GL31" s="3">
        <f t="shared" si="27"/>
        <v>0</v>
      </c>
      <c r="GM31" s="3">
        <f t="shared" si="28"/>
        <v>1172.06</v>
      </c>
      <c r="GN31" s="3">
        <f t="shared" si="29"/>
        <v>1172.06</v>
      </c>
      <c r="GO31" s="3">
        <f t="shared" si="30"/>
        <v>0</v>
      </c>
      <c r="GP31" s="3">
        <f t="shared" si="31"/>
        <v>0</v>
      </c>
      <c r="GQ31" s="3"/>
      <c r="GR31" s="3">
        <v>0</v>
      </c>
      <c r="GS31" s="3">
        <v>3</v>
      </c>
      <c r="GT31" s="3">
        <v>0</v>
      </c>
      <c r="GU31" s="3" t="s">
        <v>3</v>
      </c>
      <c r="GV31" s="3">
        <f t="shared" si="32"/>
        <v>0</v>
      </c>
      <c r="GW31" s="3">
        <v>1</v>
      </c>
      <c r="GX31" s="3">
        <f t="shared" si="33"/>
        <v>0</v>
      </c>
      <c r="GY31" s="3"/>
      <c r="GZ31" s="3"/>
      <c r="HA31" s="3">
        <v>0</v>
      </c>
      <c r="HB31" s="3">
        <v>0</v>
      </c>
      <c r="HC31" s="3">
        <f t="shared" si="34"/>
        <v>0</v>
      </c>
      <c r="HD31" s="3"/>
      <c r="HE31" s="3" t="s">
        <v>3</v>
      </c>
      <c r="HF31" s="3" t="s">
        <v>3</v>
      </c>
      <c r="HG31" s="3"/>
      <c r="HH31" s="3"/>
      <c r="HI31" s="3"/>
      <c r="HJ31" s="3"/>
      <c r="HK31" s="3"/>
      <c r="HL31" s="3"/>
      <c r="HM31" s="3" t="s">
        <v>3</v>
      </c>
      <c r="HN31" s="3" t="s">
        <v>54</v>
      </c>
      <c r="HO31" s="3" t="s">
        <v>55</v>
      </c>
      <c r="HP31" s="3" t="s">
        <v>56</v>
      </c>
      <c r="HQ31" s="3" t="s">
        <v>56</v>
      </c>
      <c r="HR31" s="3"/>
      <c r="HS31" s="3">
        <v>0</v>
      </c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>
        <v>0</v>
      </c>
      <c r="IL31" s="3"/>
      <c r="IM31" s="3"/>
      <c r="IN31" s="3"/>
      <c r="IO31" s="3"/>
      <c r="IP31" s="3"/>
      <c r="IQ31" s="3"/>
      <c r="IR31" s="3"/>
      <c r="IS31" s="3"/>
      <c r="IT31" s="3"/>
      <c r="IU31" s="3"/>
    </row>
    <row r="32" spans="1:255" ht="13.15" hidden="1" customHeight="1" x14ac:dyDescent="0.2">
      <c r="A32" s="2">
        <v>18</v>
      </c>
      <c r="B32" s="2">
        <v>1</v>
      </c>
      <c r="C32" s="2">
        <v>17</v>
      </c>
      <c r="D32" s="2"/>
      <c r="E32" s="2" t="s">
        <v>57</v>
      </c>
      <c r="F32" s="2" t="s">
        <v>58</v>
      </c>
      <c r="G32" s="2" t="s">
        <v>59</v>
      </c>
      <c r="H32" s="2" t="s">
        <v>60</v>
      </c>
      <c r="I32" s="2">
        <f>I26*J32</f>
        <v>104.00000000000001</v>
      </c>
      <c r="J32" s="2">
        <v>17.931034482758623</v>
      </c>
      <c r="K32" s="2">
        <v>17.931034480000001</v>
      </c>
      <c r="L32" s="2"/>
      <c r="M32" s="2"/>
      <c r="N32" s="2"/>
      <c r="O32" s="2">
        <f t="shared" si="14"/>
        <v>32722.560000000001</v>
      </c>
      <c r="P32" s="2">
        <f t="shared" si="35"/>
        <v>32722.560000000001</v>
      </c>
      <c r="Q32" s="2">
        <f t="shared" si="36"/>
        <v>0</v>
      </c>
      <c r="R32" s="2">
        <f t="shared" si="37"/>
        <v>0</v>
      </c>
      <c r="S32" s="2">
        <f t="shared" si="38"/>
        <v>0</v>
      </c>
      <c r="T32" s="2">
        <f t="shared" si="15"/>
        <v>0</v>
      </c>
      <c r="U32" s="2">
        <f t="shared" si="39"/>
        <v>0</v>
      </c>
      <c r="V32" s="2">
        <f t="shared" si="40"/>
        <v>0</v>
      </c>
      <c r="W32" s="2">
        <f t="shared" si="16"/>
        <v>0</v>
      </c>
      <c r="X32" s="2">
        <f t="shared" si="17"/>
        <v>0</v>
      </c>
      <c r="Y32" s="2">
        <f t="shared" si="18"/>
        <v>0</v>
      </c>
      <c r="Z32" s="2"/>
      <c r="AA32" s="2">
        <v>60841590</v>
      </c>
      <c r="AB32" s="2">
        <f t="shared" si="19"/>
        <v>283.45999999999998</v>
      </c>
      <c r="AC32" s="2">
        <f t="shared" si="41"/>
        <v>283.45999999999998</v>
      </c>
      <c r="AD32" s="2">
        <f t="shared" si="42"/>
        <v>0</v>
      </c>
      <c r="AE32" s="2">
        <f t="shared" si="43"/>
        <v>0</v>
      </c>
      <c r="AF32" s="2">
        <f t="shared" si="44"/>
        <v>0</v>
      </c>
      <c r="AG32" s="2">
        <f t="shared" si="20"/>
        <v>0</v>
      </c>
      <c r="AH32" s="2">
        <f t="shared" si="45"/>
        <v>0</v>
      </c>
      <c r="AI32" s="2">
        <f t="shared" si="46"/>
        <v>0</v>
      </c>
      <c r="AJ32" s="2">
        <f t="shared" si="21"/>
        <v>0</v>
      </c>
      <c r="AK32" s="2">
        <v>283.45999999999998</v>
      </c>
      <c r="AL32" s="2">
        <v>283.45999999999998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109</v>
      </c>
      <c r="AU32" s="2">
        <v>57</v>
      </c>
      <c r="AV32" s="2">
        <v>1</v>
      </c>
      <c r="AW32" s="2">
        <v>1</v>
      </c>
      <c r="AX32" s="2"/>
      <c r="AY32" s="2"/>
      <c r="AZ32" s="2">
        <v>1</v>
      </c>
      <c r="BA32" s="2">
        <v>1</v>
      </c>
      <c r="BB32" s="2">
        <v>1</v>
      </c>
      <c r="BC32" s="2">
        <v>1.1100000000000001</v>
      </c>
      <c r="BD32" s="2" t="s">
        <v>3</v>
      </c>
      <c r="BE32" s="2" t="s">
        <v>3</v>
      </c>
      <c r="BF32" s="2" t="s">
        <v>3</v>
      </c>
      <c r="BG32" s="2" t="s">
        <v>3</v>
      </c>
      <c r="BH32" s="2">
        <v>3</v>
      </c>
      <c r="BI32" s="2">
        <v>1</v>
      </c>
      <c r="BJ32" s="2" t="s">
        <v>61</v>
      </c>
      <c r="BK32" s="2"/>
      <c r="BL32" s="2"/>
      <c r="BM32" s="2">
        <v>12001</v>
      </c>
      <c r="BN32" s="2">
        <v>0</v>
      </c>
      <c r="BO32" s="2" t="s">
        <v>58</v>
      </c>
      <c r="BP32" s="2">
        <v>1</v>
      </c>
      <c r="BQ32" s="2">
        <v>2</v>
      </c>
      <c r="BR32" s="2">
        <v>0</v>
      </c>
      <c r="BS32" s="2">
        <v>1</v>
      </c>
      <c r="BT32" s="2">
        <v>1</v>
      </c>
      <c r="BU32" s="2">
        <v>1</v>
      </c>
      <c r="BV32" s="2">
        <v>1</v>
      </c>
      <c r="BW32" s="2">
        <v>1</v>
      </c>
      <c r="BX32" s="2">
        <v>1</v>
      </c>
      <c r="BY32" s="2" t="s">
        <v>3</v>
      </c>
      <c r="BZ32" s="2">
        <v>109</v>
      </c>
      <c r="CA32" s="2">
        <v>57</v>
      </c>
      <c r="CB32" s="2" t="s">
        <v>3</v>
      </c>
      <c r="CC32" s="2"/>
      <c r="CD32" s="2"/>
      <c r="CE32" s="2">
        <v>0</v>
      </c>
      <c r="CF32" s="2">
        <v>0</v>
      </c>
      <c r="CG32" s="2">
        <v>0</v>
      </c>
      <c r="CH32" s="2"/>
      <c r="CI32" s="2"/>
      <c r="CJ32" s="2"/>
      <c r="CK32" s="2"/>
      <c r="CL32" s="2"/>
      <c r="CM32" s="2">
        <v>0</v>
      </c>
      <c r="CN32" s="2" t="s">
        <v>3</v>
      </c>
      <c r="CO32" s="2">
        <v>0</v>
      </c>
      <c r="CP32" s="2">
        <f t="shared" si="22"/>
        <v>32722.560000000001</v>
      </c>
      <c r="CQ32" s="2">
        <f t="shared" si="47"/>
        <v>314.64</v>
      </c>
      <c r="CR32" s="2">
        <f t="shared" si="48"/>
        <v>0</v>
      </c>
      <c r="CS32" s="2">
        <f t="shared" si="49"/>
        <v>0</v>
      </c>
      <c r="CT32" s="2">
        <f t="shared" si="50"/>
        <v>0</v>
      </c>
      <c r="CU32" s="2">
        <f t="shared" si="23"/>
        <v>0</v>
      </c>
      <c r="CV32" s="2">
        <f t="shared" si="51"/>
        <v>0</v>
      </c>
      <c r="CW32" s="2">
        <f t="shared" si="52"/>
        <v>0</v>
      </c>
      <c r="CX32" s="2">
        <f t="shared" si="24"/>
        <v>0</v>
      </c>
      <c r="CY32" s="2">
        <f t="shared" si="25"/>
        <v>0</v>
      </c>
      <c r="CZ32" s="2">
        <f t="shared" si="26"/>
        <v>0</v>
      </c>
      <c r="DA32" s="2"/>
      <c r="DB32" s="2"/>
      <c r="DC32" s="2" t="s">
        <v>3</v>
      </c>
      <c r="DD32" s="2" t="s">
        <v>3</v>
      </c>
      <c r="DE32" s="2" t="s">
        <v>3</v>
      </c>
      <c r="DF32" s="2" t="s">
        <v>3</v>
      </c>
      <c r="DG32" s="2" t="s">
        <v>3</v>
      </c>
      <c r="DH32" s="2" t="s">
        <v>3</v>
      </c>
      <c r="DI32" s="2" t="s">
        <v>3</v>
      </c>
      <c r="DJ32" s="2" t="s">
        <v>3</v>
      </c>
      <c r="DK32" s="2" t="s">
        <v>3</v>
      </c>
      <c r="DL32" s="2" t="s">
        <v>3</v>
      </c>
      <c r="DM32" s="2" t="s">
        <v>3</v>
      </c>
      <c r="DN32" s="2">
        <v>0</v>
      </c>
      <c r="DO32" s="2">
        <v>0</v>
      </c>
      <c r="DP32" s="2">
        <v>1</v>
      </c>
      <c r="DQ32" s="2">
        <v>1</v>
      </c>
      <c r="DR32" s="2"/>
      <c r="DS32" s="2"/>
      <c r="DT32" s="2"/>
      <c r="DU32" s="2">
        <v>1003</v>
      </c>
      <c r="DV32" s="2" t="s">
        <v>60</v>
      </c>
      <c r="DW32" s="2" t="s">
        <v>60</v>
      </c>
      <c r="DX32" s="2">
        <v>1</v>
      </c>
      <c r="DY32" s="2"/>
      <c r="DZ32" s="2" t="s">
        <v>3</v>
      </c>
      <c r="EA32" s="2" t="s">
        <v>3</v>
      </c>
      <c r="EB32" s="2" t="s">
        <v>3</v>
      </c>
      <c r="EC32" s="2" t="s">
        <v>3</v>
      </c>
      <c r="ED32" s="2"/>
      <c r="EE32" s="2">
        <v>58905856</v>
      </c>
      <c r="EF32" s="2">
        <v>2</v>
      </c>
      <c r="EG32" s="2" t="s">
        <v>22</v>
      </c>
      <c r="EH32" s="2">
        <v>12</v>
      </c>
      <c r="EI32" s="2" t="s">
        <v>36</v>
      </c>
      <c r="EJ32" s="2">
        <v>1</v>
      </c>
      <c r="EK32" s="2">
        <v>12001</v>
      </c>
      <c r="EL32" s="2" t="s">
        <v>36</v>
      </c>
      <c r="EM32" s="2" t="s">
        <v>37</v>
      </c>
      <c r="EN32" s="2"/>
      <c r="EO32" s="2" t="s">
        <v>3</v>
      </c>
      <c r="EP32" s="2"/>
      <c r="EQ32" s="2">
        <v>0</v>
      </c>
      <c r="ER32" s="2">
        <v>283.45999999999998</v>
      </c>
      <c r="ES32" s="2">
        <v>283.45999999999998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>
        <v>0</v>
      </c>
      <c r="FR32" s="2">
        <v>0</v>
      </c>
      <c r="FS32" s="2">
        <v>0</v>
      </c>
      <c r="FT32" s="2"/>
      <c r="FU32" s="2"/>
      <c r="FV32" s="2"/>
      <c r="FW32" s="2"/>
      <c r="FX32" s="2">
        <v>109</v>
      </c>
      <c r="FY32" s="2">
        <v>57</v>
      </c>
      <c r="FZ32" s="2"/>
      <c r="GA32" s="2" t="s">
        <v>3</v>
      </c>
      <c r="GB32" s="2"/>
      <c r="GC32" s="2"/>
      <c r="GD32" s="2">
        <v>1</v>
      </c>
      <c r="GE32" s="2"/>
      <c r="GF32" s="2">
        <v>1883402082</v>
      </c>
      <c r="GG32" s="2">
        <v>2</v>
      </c>
      <c r="GH32" s="2">
        <v>1</v>
      </c>
      <c r="GI32" s="2">
        <v>2</v>
      </c>
      <c r="GJ32" s="2">
        <v>0</v>
      </c>
      <c r="GK32" s="2">
        <v>0</v>
      </c>
      <c r="GL32" s="2">
        <f t="shared" si="27"/>
        <v>0</v>
      </c>
      <c r="GM32" s="2">
        <f t="shared" si="28"/>
        <v>32722.560000000001</v>
      </c>
      <c r="GN32" s="2">
        <f t="shared" si="29"/>
        <v>32722.560000000001</v>
      </c>
      <c r="GO32" s="2">
        <f t="shared" si="30"/>
        <v>0</v>
      </c>
      <c r="GP32" s="2">
        <f t="shared" si="31"/>
        <v>0</v>
      </c>
      <c r="GQ32" s="2"/>
      <c r="GR32" s="2">
        <v>0</v>
      </c>
      <c r="GS32" s="2">
        <v>3</v>
      </c>
      <c r="GT32" s="2">
        <v>0</v>
      </c>
      <c r="GU32" s="2" t="s">
        <v>3</v>
      </c>
      <c r="GV32" s="2">
        <f t="shared" si="32"/>
        <v>0</v>
      </c>
      <c r="GW32" s="2">
        <v>1</v>
      </c>
      <c r="GX32" s="2">
        <f t="shared" si="33"/>
        <v>0</v>
      </c>
      <c r="GY32" s="2"/>
      <c r="GZ32" s="2"/>
      <c r="HA32" s="2">
        <v>0</v>
      </c>
      <c r="HB32" s="2">
        <v>0</v>
      </c>
      <c r="HC32" s="2">
        <f t="shared" si="34"/>
        <v>0</v>
      </c>
      <c r="HD32" s="2"/>
      <c r="HE32" s="2" t="s">
        <v>3</v>
      </c>
      <c r="HF32" s="2" t="s">
        <v>3</v>
      </c>
      <c r="HG32" s="2"/>
      <c r="HH32" s="2"/>
      <c r="HI32" s="2"/>
      <c r="HJ32" s="2"/>
      <c r="HK32" s="2"/>
      <c r="HL32" s="2"/>
      <c r="HM32" s="2" t="s">
        <v>3</v>
      </c>
      <c r="HN32" s="2" t="s">
        <v>39</v>
      </c>
      <c r="HO32" s="2" t="s">
        <v>40</v>
      </c>
      <c r="HP32" s="2" t="s">
        <v>36</v>
      </c>
      <c r="HQ32" s="2" t="s">
        <v>36</v>
      </c>
      <c r="HR32" s="2"/>
      <c r="HS32" s="2">
        <v>0</v>
      </c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>
        <v>0</v>
      </c>
      <c r="IL32" s="2"/>
      <c r="IM32" s="2"/>
      <c r="IN32" s="2"/>
      <c r="IO32" s="2"/>
      <c r="IP32" s="2"/>
      <c r="IQ32" s="2"/>
      <c r="IR32" s="2"/>
      <c r="IS32" s="2"/>
      <c r="IT32" s="2"/>
      <c r="IU32" s="2"/>
    </row>
    <row r="33" spans="1:255" ht="13.15" customHeight="1" x14ac:dyDescent="0.2">
      <c r="A33" s="3">
        <v>18</v>
      </c>
      <c r="B33" s="3">
        <v>1</v>
      </c>
      <c r="C33" s="3">
        <v>32</v>
      </c>
      <c r="D33" s="3"/>
      <c r="E33" s="3" t="s">
        <v>57</v>
      </c>
      <c r="F33" s="3" t="s">
        <v>58</v>
      </c>
      <c r="G33" s="3" t="s">
        <v>59</v>
      </c>
      <c r="H33" s="3" t="s">
        <v>60</v>
      </c>
      <c r="I33" s="3">
        <f>I27*J33</f>
        <v>104.00000000000001</v>
      </c>
      <c r="J33" s="3">
        <v>17.931034482758623</v>
      </c>
      <c r="K33" s="3">
        <v>17.931034480000001</v>
      </c>
      <c r="L33" s="3"/>
      <c r="M33" s="3"/>
      <c r="N33" s="3"/>
      <c r="O33" s="3">
        <f t="shared" si="14"/>
        <v>31248.880000000001</v>
      </c>
      <c r="P33" s="3">
        <f t="shared" si="35"/>
        <v>31248.880000000001</v>
      </c>
      <c r="Q33" s="3">
        <f t="shared" si="36"/>
        <v>0</v>
      </c>
      <c r="R33" s="3">
        <f t="shared" si="37"/>
        <v>0</v>
      </c>
      <c r="S33" s="3">
        <f t="shared" si="38"/>
        <v>0</v>
      </c>
      <c r="T33" s="3">
        <f t="shared" si="15"/>
        <v>0</v>
      </c>
      <c r="U33" s="3">
        <f t="shared" si="39"/>
        <v>0</v>
      </c>
      <c r="V33" s="3">
        <f t="shared" si="40"/>
        <v>0</v>
      </c>
      <c r="W33" s="3">
        <f t="shared" si="16"/>
        <v>0</v>
      </c>
      <c r="X33" s="3">
        <f t="shared" si="17"/>
        <v>0</v>
      </c>
      <c r="Y33" s="3">
        <f t="shared" si="18"/>
        <v>0</v>
      </c>
      <c r="Z33" s="3"/>
      <c r="AA33" s="3">
        <v>60854600</v>
      </c>
      <c r="AB33" s="3">
        <f t="shared" si="19"/>
        <v>283.45999999999998</v>
      </c>
      <c r="AC33" s="3">
        <f t="shared" si="41"/>
        <v>283.45999999999998</v>
      </c>
      <c r="AD33" s="3">
        <f t="shared" si="42"/>
        <v>0</v>
      </c>
      <c r="AE33" s="3">
        <f t="shared" si="43"/>
        <v>0</v>
      </c>
      <c r="AF33" s="3">
        <f t="shared" si="44"/>
        <v>0</v>
      </c>
      <c r="AG33" s="3">
        <f t="shared" si="20"/>
        <v>0</v>
      </c>
      <c r="AH33" s="3">
        <f t="shared" si="45"/>
        <v>0</v>
      </c>
      <c r="AI33" s="3">
        <f t="shared" si="46"/>
        <v>0</v>
      </c>
      <c r="AJ33" s="3">
        <f t="shared" si="21"/>
        <v>0</v>
      </c>
      <c r="AK33" s="3">
        <v>283.45999999999998</v>
      </c>
      <c r="AL33" s="3">
        <v>283.45999999999998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109</v>
      </c>
      <c r="AU33" s="3">
        <v>57</v>
      </c>
      <c r="AV33" s="3">
        <v>1</v>
      </c>
      <c r="AW33" s="3">
        <v>1</v>
      </c>
      <c r="AX33" s="3"/>
      <c r="AY33" s="3"/>
      <c r="AZ33" s="3">
        <v>1</v>
      </c>
      <c r="BA33" s="3">
        <v>1</v>
      </c>
      <c r="BB33" s="3">
        <v>1</v>
      </c>
      <c r="BC33" s="3">
        <v>1.06</v>
      </c>
      <c r="BD33" s="3" t="s">
        <v>3</v>
      </c>
      <c r="BE33" s="3" t="s">
        <v>3</v>
      </c>
      <c r="BF33" s="3" t="s">
        <v>3</v>
      </c>
      <c r="BG33" s="3" t="s">
        <v>3</v>
      </c>
      <c r="BH33" s="3">
        <v>3</v>
      </c>
      <c r="BI33" s="3">
        <v>1</v>
      </c>
      <c r="BJ33" s="3" t="s">
        <v>61</v>
      </c>
      <c r="BK33" s="3"/>
      <c r="BL33" s="3"/>
      <c r="BM33" s="3">
        <v>12001</v>
      </c>
      <c r="BN33" s="3">
        <v>0</v>
      </c>
      <c r="BO33" s="3" t="s">
        <v>58</v>
      </c>
      <c r="BP33" s="3">
        <v>1</v>
      </c>
      <c r="BQ33" s="3">
        <v>2</v>
      </c>
      <c r="BR33" s="3">
        <v>0</v>
      </c>
      <c r="BS33" s="3">
        <v>1</v>
      </c>
      <c r="BT33" s="3">
        <v>1</v>
      </c>
      <c r="BU33" s="3">
        <v>1</v>
      </c>
      <c r="BV33" s="3">
        <v>1</v>
      </c>
      <c r="BW33" s="3">
        <v>1</v>
      </c>
      <c r="BX33" s="3">
        <v>1</v>
      </c>
      <c r="BY33" s="3" t="s">
        <v>3</v>
      </c>
      <c r="BZ33" s="3">
        <v>109</v>
      </c>
      <c r="CA33" s="3">
        <v>57</v>
      </c>
      <c r="CB33" s="3" t="s">
        <v>3</v>
      </c>
      <c r="CC33" s="3"/>
      <c r="CD33" s="3"/>
      <c r="CE33" s="3">
        <v>0</v>
      </c>
      <c r="CF33" s="3">
        <v>0</v>
      </c>
      <c r="CG33" s="3">
        <v>0</v>
      </c>
      <c r="CH33" s="3"/>
      <c r="CI33" s="3"/>
      <c r="CJ33" s="3"/>
      <c r="CK33" s="3"/>
      <c r="CL33" s="3"/>
      <c r="CM33" s="3">
        <v>0</v>
      </c>
      <c r="CN33" s="3" t="s">
        <v>3</v>
      </c>
      <c r="CO33" s="3">
        <v>0</v>
      </c>
      <c r="CP33" s="3">
        <f t="shared" si="22"/>
        <v>31248.880000000001</v>
      </c>
      <c r="CQ33" s="3">
        <f t="shared" si="47"/>
        <v>300.47000000000003</v>
      </c>
      <c r="CR33" s="3">
        <f t="shared" si="48"/>
        <v>0</v>
      </c>
      <c r="CS33" s="3">
        <f t="shared" si="49"/>
        <v>0</v>
      </c>
      <c r="CT33" s="3">
        <f t="shared" si="50"/>
        <v>0</v>
      </c>
      <c r="CU33" s="3">
        <f t="shared" si="23"/>
        <v>0</v>
      </c>
      <c r="CV33" s="3">
        <f t="shared" si="51"/>
        <v>0</v>
      </c>
      <c r="CW33" s="3">
        <f t="shared" si="52"/>
        <v>0</v>
      </c>
      <c r="CX33" s="3">
        <f t="shared" si="24"/>
        <v>0</v>
      </c>
      <c r="CY33" s="3">
        <f t="shared" si="25"/>
        <v>0</v>
      </c>
      <c r="CZ33" s="3">
        <f t="shared" si="26"/>
        <v>0</v>
      </c>
      <c r="DA33" s="3"/>
      <c r="DB33" s="3"/>
      <c r="DC33" s="3" t="s">
        <v>3</v>
      </c>
      <c r="DD33" s="3" t="s">
        <v>3</v>
      </c>
      <c r="DE33" s="3" t="s">
        <v>3</v>
      </c>
      <c r="DF33" s="3" t="s">
        <v>3</v>
      </c>
      <c r="DG33" s="3" t="s">
        <v>3</v>
      </c>
      <c r="DH33" s="3" t="s">
        <v>3</v>
      </c>
      <c r="DI33" s="3" t="s">
        <v>3</v>
      </c>
      <c r="DJ33" s="3" t="s">
        <v>3</v>
      </c>
      <c r="DK33" s="3" t="s">
        <v>3</v>
      </c>
      <c r="DL33" s="3" t="s">
        <v>3</v>
      </c>
      <c r="DM33" s="3" t="s">
        <v>3</v>
      </c>
      <c r="DN33" s="3">
        <v>0</v>
      </c>
      <c r="DO33" s="3">
        <v>0</v>
      </c>
      <c r="DP33" s="3">
        <v>1</v>
      </c>
      <c r="DQ33" s="3">
        <v>1</v>
      </c>
      <c r="DR33" s="3"/>
      <c r="DS33" s="3"/>
      <c r="DT33" s="3"/>
      <c r="DU33" s="3">
        <v>1003</v>
      </c>
      <c r="DV33" s="3" t="s">
        <v>60</v>
      </c>
      <c r="DW33" s="3" t="s">
        <v>60</v>
      </c>
      <c r="DX33" s="3">
        <v>1</v>
      </c>
      <c r="DY33" s="3"/>
      <c r="DZ33" s="3" t="s">
        <v>3</v>
      </c>
      <c r="EA33" s="3" t="s">
        <v>3</v>
      </c>
      <c r="EB33" s="3" t="s">
        <v>3</v>
      </c>
      <c r="EC33" s="3" t="s">
        <v>3</v>
      </c>
      <c r="ED33" s="3"/>
      <c r="EE33" s="3">
        <v>58905856</v>
      </c>
      <c r="EF33" s="3">
        <v>2</v>
      </c>
      <c r="EG33" s="3" t="s">
        <v>22</v>
      </c>
      <c r="EH33" s="3">
        <v>12</v>
      </c>
      <c r="EI33" s="3" t="s">
        <v>36</v>
      </c>
      <c r="EJ33" s="3">
        <v>1</v>
      </c>
      <c r="EK33" s="3">
        <v>12001</v>
      </c>
      <c r="EL33" s="3" t="s">
        <v>36</v>
      </c>
      <c r="EM33" s="3" t="s">
        <v>37</v>
      </c>
      <c r="EN33" s="3"/>
      <c r="EO33" s="3" t="s">
        <v>3</v>
      </c>
      <c r="EP33" s="3"/>
      <c r="EQ33" s="3">
        <v>0</v>
      </c>
      <c r="ER33" s="3">
        <v>283.45999999999998</v>
      </c>
      <c r="ES33" s="3">
        <v>283.45999999999998</v>
      </c>
      <c r="ET33" s="3">
        <v>0</v>
      </c>
      <c r="EU33" s="3">
        <v>0</v>
      </c>
      <c r="EV33" s="3">
        <v>0</v>
      </c>
      <c r="EW33" s="3">
        <v>0</v>
      </c>
      <c r="EX33" s="3">
        <v>0</v>
      </c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>
        <v>0</v>
      </c>
      <c r="FR33" s="3">
        <v>0</v>
      </c>
      <c r="FS33" s="3">
        <v>0</v>
      </c>
      <c r="FT33" s="3"/>
      <c r="FU33" s="3"/>
      <c r="FV33" s="3"/>
      <c r="FW33" s="3"/>
      <c r="FX33" s="3">
        <v>109</v>
      </c>
      <c r="FY33" s="3">
        <v>57</v>
      </c>
      <c r="FZ33" s="3"/>
      <c r="GA33" s="3" t="s">
        <v>3</v>
      </c>
      <c r="GB33" s="3"/>
      <c r="GC33" s="3"/>
      <c r="GD33" s="3">
        <v>1</v>
      </c>
      <c r="GE33" s="3"/>
      <c r="GF33" s="3">
        <v>1883402082</v>
      </c>
      <c r="GG33" s="3">
        <v>2</v>
      </c>
      <c r="GH33" s="3">
        <v>1</v>
      </c>
      <c r="GI33" s="3">
        <v>2</v>
      </c>
      <c r="GJ33" s="3">
        <v>0</v>
      </c>
      <c r="GK33" s="3">
        <v>0</v>
      </c>
      <c r="GL33" s="3">
        <f t="shared" si="27"/>
        <v>0</v>
      </c>
      <c r="GM33" s="3">
        <f t="shared" si="28"/>
        <v>31248.880000000001</v>
      </c>
      <c r="GN33" s="3">
        <f t="shared" si="29"/>
        <v>31248.880000000001</v>
      </c>
      <c r="GO33" s="3">
        <f t="shared" si="30"/>
        <v>0</v>
      </c>
      <c r="GP33" s="3">
        <f t="shared" si="31"/>
        <v>0</v>
      </c>
      <c r="GQ33" s="3"/>
      <c r="GR33" s="3">
        <v>0</v>
      </c>
      <c r="GS33" s="3">
        <v>3</v>
      </c>
      <c r="GT33" s="3">
        <v>0</v>
      </c>
      <c r="GU33" s="3" t="s">
        <v>3</v>
      </c>
      <c r="GV33" s="3">
        <f t="shared" si="32"/>
        <v>0</v>
      </c>
      <c r="GW33" s="3">
        <v>1</v>
      </c>
      <c r="GX33" s="3">
        <f t="shared" si="33"/>
        <v>0</v>
      </c>
      <c r="GY33" s="3"/>
      <c r="GZ33" s="3"/>
      <c r="HA33" s="3">
        <v>0</v>
      </c>
      <c r="HB33" s="3">
        <v>0</v>
      </c>
      <c r="HC33" s="3">
        <f t="shared" si="34"/>
        <v>0</v>
      </c>
      <c r="HD33" s="3"/>
      <c r="HE33" s="3" t="s">
        <v>3</v>
      </c>
      <c r="HF33" s="3" t="s">
        <v>3</v>
      </c>
      <c r="HG33" s="3"/>
      <c r="HH33" s="3"/>
      <c r="HI33" s="3"/>
      <c r="HJ33" s="3"/>
      <c r="HK33" s="3"/>
      <c r="HL33" s="3"/>
      <c r="HM33" s="3" t="s">
        <v>3</v>
      </c>
      <c r="HN33" s="3" t="s">
        <v>39</v>
      </c>
      <c r="HO33" s="3" t="s">
        <v>40</v>
      </c>
      <c r="HP33" s="3" t="s">
        <v>36</v>
      </c>
      <c r="HQ33" s="3" t="s">
        <v>36</v>
      </c>
      <c r="HR33" s="3"/>
      <c r="HS33" s="3">
        <v>0</v>
      </c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>
        <v>0</v>
      </c>
      <c r="IL33" s="3"/>
      <c r="IM33" s="3"/>
      <c r="IN33" s="3"/>
      <c r="IO33" s="3"/>
      <c r="IP33" s="3"/>
      <c r="IQ33" s="3"/>
      <c r="IR33" s="3"/>
      <c r="IS33" s="3"/>
      <c r="IT33" s="3"/>
      <c r="IU33" s="3"/>
    </row>
    <row r="34" spans="1:255" ht="13.15" hidden="1" customHeight="1" x14ac:dyDescent="0.2">
      <c r="A34" s="2">
        <v>18</v>
      </c>
      <c r="B34" s="2">
        <v>1</v>
      </c>
      <c r="C34" s="2">
        <v>15</v>
      </c>
      <c r="D34" s="2"/>
      <c r="E34" s="2" t="s">
        <v>62</v>
      </c>
      <c r="F34" s="2" t="s">
        <v>63</v>
      </c>
      <c r="G34" s="2" t="s">
        <v>64</v>
      </c>
      <c r="H34" s="2" t="s">
        <v>60</v>
      </c>
      <c r="I34" s="2">
        <f>I26*J34</f>
        <v>50</v>
      </c>
      <c r="J34" s="2">
        <v>8.6206896551724146</v>
      </c>
      <c r="K34" s="2">
        <v>8.62068966</v>
      </c>
      <c r="L34" s="2"/>
      <c r="M34" s="2"/>
      <c r="N34" s="2"/>
      <c r="O34" s="2">
        <f t="shared" si="14"/>
        <v>22806.5</v>
      </c>
      <c r="P34" s="2">
        <f t="shared" si="35"/>
        <v>22806.5</v>
      </c>
      <c r="Q34" s="2">
        <f t="shared" si="36"/>
        <v>0</v>
      </c>
      <c r="R34" s="2">
        <f t="shared" si="37"/>
        <v>0</v>
      </c>
      <c r="S34" s="2">
        <f t="shared" si="38"/>
        <v>0</v>
      </c>
      <c r="T34" s="2">
        <f t="shared" si="15"/>
        <v>0</v>
      </c>
      <c r="U34" s="2">
        <f t="shared" si="39"/>
        <v>0</v>
      </c>
      <c r="V34" s="2">
        <f t="shared" si="40"/>
        <v>0</v>
      </c>
      <c r="W34" s="2">
        <f t="shared" si="16"/>
        <v>0</v>
      </c>
      <c r="X34" s="2">
        <f t="shared" si="17"/>
        <v>0</v>
      </c>
      <c r="Y34" s="2">
        <f t="shared" si="18"/>
        <v>0</v>
      </c>
      <c r="Z34" s="2"/>
      <c r="AA34" s="2">
        <v>60841590</v>
      </c>
      <c r="AB34" s="2">
        <f t="shared" si="19"/>
        <v>410.93</v>
      </c>
      <c r="AC34" s="2">
        <f t="shared" si="41"/>
        <v>410.93</v>
      </c>
      <c r="AD34" s="2">
        <f t="shared" si="42"/>
        <v>0</v>
      </c>
      <c r="AE34" s="2">
        <f t="shared" si="43"/>
        <v>0</v>
      </c>
      <c r="AF34" s="2">
        <f t="shared" si="44"/>
        <v>0</v>
      </c>
      <c r="AG34" s="2">
        <f t="shared" si="20"/>
        <v>0</v>
      </c>
      <c r="AH34" s="2">
        <f t="shared" si="45"/>
        <v>0</v>
      </c>
      <c r="AI34" s="2">
        <f t="shared" si="46"/>
        <v>0</v>
      </c>
      <c r="AJ34" s="2">
        <f t="shared" si="21"/>
        <v>0</v>
      </c>
      <c r="AK34" s="2">
        <v>410.93</v>
      </c>
      <c r="AL34" s="2">
        <v>410.93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109</v>
      </c>
      <c r="AU34" s="2">
        <v>57</v>
      </c>
      <c r="AV34" s="2">
        <v>1</v>
      </c>
      <c r="AW34" s="2">
        <v>1</v>
      </c>
      <c r="AX34" s="2"/>
      <c r="AY34" s="2"/>
      <c r="AZ34" s="2">
        <v>1</v>
      </c>
      <c r="BA34" s="2">
        <v>1</v>
      </c>
      <c r="BB34" s="2">
        <v>1</v>
      </c>
      <c r="BC34" s="2">
        <v>1.1100000000000001</v>
      </c>
      <c r="BD34" s="2" t="s">
        <v>3</v>
      </c>
      <c r="BE34" s="2" t="s">
        <v>3</v>
      </c>
      <c r="BF34" s="2" t="s">
        <v>3</v>
      </c>
      <c r="BG34" s="2" t="s">
        <v>3</v>
      </c>
      <c r="BH34" s="2">
        <v>3</v>
      </c>
      <c r="BI34" s="2">
        <v>1</v>
      </c>
      <c r="BJ34" s="2" t="s">
        <v>65</v>
      </c>
      <c r="BK34" s="2"/>
      <c r="BL34" s="2"/>
      <c r="BM34" s="2">
        <v>12001</v>
      </c>
      <c r="BN34" s="2">
        <v>0</v>
      </c>
      <c r="BO34" s="2" t="s">
        <v>63</v>
      </c>
      <c r="BP34" s="2">
        <v>1</v>
      </c>
      <c r="BQ34" s="2">
        <v>2</v>
      </c>
      <c r="BR34" s="2">
        <v>0</v>
      </c>
      <c r="BS34" s="2">
        <v>1</v>
      </c>
      <c r="BT34" s="2">
        <v>1</v>
      </c>
      <c r="BU34" s="2">
        <v>1</v>
      </c>
      <c r="BV34" s="2">
        <v>1</v>
      </c>
      <c r="BW34" s="2">
        <v>1</v>
      </c>
      <c r="BX34" s="2">
        <v>1</v>
      </c>
      <c r="BY34" s="2" t="s">
        <v>3</v>
      </c>
      <c r="BZ34" s="2">
        <v>109</v>
      </c>
      <c r="CA34" s="2">
        <v>57</v>
      </c>
      <c r="CB34" s="2" t="s">
        <v>3</v>
      </c>
      <c r="CC34" s="2"/>
      <c r="CD34" s="2"/>
      <c r="CE34" s="2">
        <v>0</v>
      </c>
      <c r="CF34" s="2">
        <v>0</v>
      </c>
      <c r="CG34" s="2">
        <v>0</v>
      </c>
      <c r="CH34" s="2"/>
      <c r="CI34" s="2"/>
      <c r="CJ34" s="2"/>
      <c r="CK34" s="2"/>
      <c r="CL34" s="2"/>
      <c r="CM34" s="2">
        <v>0</v>
      </c>
      <c r="CN34" s="2" t="s">
        <v>3</v>
      </c>
      <c r="CO34" s="2">
        <v>0</v>
      </c>
      <c r="CP34" s="2">
        <f t="shared" si="22"/>
        <v>22806.5</v>
      </c>
      <c r="CQ34" s="2">
        <f t="shared" si="47"/>
        <v>456.13</v>
      </c>
      <c r="CR34" s="2">
        <f t="shared" si="48"/>
        <v>0</v>
      </c>
      <c r="CS34" s="2">
        <f t="shared" si="49"/>
        <v>0</v>
      </c>
      <c r="CT34" s="2">
        <f t="shared" si="50"/>
        <v>0</v>
      </c>
      <c r="CU34" s="2">
        <f t="shared" si="23"/>
        <v>0</v>
      </c>
      <c r="CV34" s="2">
        <f t="shared" si="51"/>
        <v>0</v>
      </c>
      <c r="CW34" s="2">
        <f t="shared" si="52"/>
        <v>0</v>
      </c>
      <c r="CX34" s="2">
        <f t="shared" si="24"/>
        <v>0</v>
      </c>
      <c r="CY34" s="2">
        <f t="shared" si="25"/>
        <v>0</v>
      </c>
      <c r="CZ34" s="2">
        <f t="shared" si="26"/>
        <v>0</v>
      </c>
      <c r="DA34" s="2"/>
      <c r="DB34" s="2"/>
      <c r="DC34" s="2" t="s">
        <v>3</v>
      </c>
      <c r="DD34" s="2" t="s">
        <v>3</v>
      </c>
      <c r="DE34" s="2" t="s">
        <v>3</v>
      </c>
      <c r="DF34" s="2" t="s">
        <v>3</v>
      </c>
      <c r="DG34" s="2" t="s">
        <v>3</v>
      </c>
      <c r="DH34" s="2" t="s">
        <v>3</v>
      </c>
      <c r="DI34" s="2" t="s">
        <v>3</v>
      </c>
      <c r="DJ34" s="2" t="s">
        <v>3</v>
      </c>
      <c r="DK34" s="2" t="s">
        <v>3</v>
      </c>
      <c r="DL34" s="2" t="s">
        <v>3</v>
      </c>
      <c r="DM34" s="2" t="s">
        <v>3</v>
      </c>
      <c r="DN34" s="2">
        <v>0</v>
      </c>
      <c r="DO34" s="2">
        <v>0</v>
      </c>
      <c r="DP34" s="2">
        <v>1</v>
      </c>
      <c r="DQ34" s="2">
        <v>1</v>
      </c>
      <c r="DR34" s="2"/>
      <c r="DS34" s="2"/>
      <c r="DT34" s="2"/>
      <c r="DU34" s="2">
        <v>1003</v>
      </c>
      <c r="DV34" s="2" t="s">
        <v>60</v>
      </c>
      <c r="DW34" s="2" t="s">
        <v>60</v>
      </c>
      <c r="DX34" s="2">
        <v>1</v>
      </c>
      <c r="DY34" s="2"/>
      <c r="DZ34" s="2" t="s">
        <v>3</v>
      </c>
      <c r="EA34" s="2" t="s">
        <v>3</v>
      </c>
      <c r="EB34" s="2" t="s">
        <v>3</v>
      </c>
      <c r="EC34" s="2" t="s">
        <v>3</v>
      </c>
      <c r="ED34" s="2"/>
      <c r="EE34" s="2">
        <v>58905856</v>
      </c>
      <c r="EF34" s="2">
        <v>2</v>
      </c>
      <c r="EG34" s="2" t="s">
        <v>22</v>
      </c>
      <c r="EH34" s="2">
        <v>12</v>
      </c>
      <c r="EI34" s="2" t="s">
        <v>36</v>
      </c>
      <c r="EJ34" s="2">
        <v>1</v>
      </c>
      <c r="EK34" s="2">
        <v>12001</v>
      </c>
      <c r="EL34" s="2" t="s">
        <v>36</v>
      </c>
      <c r="EM34" s="2" t="s">
        <v>37</v>
      </c>
      <c r="EN34" s="2"/>
      <c r="EO34" s="2" t="s">
        <v>3</v>
      </c>
      <c r="EP34" s="2"/>
      <c r="EQ34" s="2">
        <v>0</v>
      </c>
      <c r="ER34" s="2">
        <v>410.93</v>
      </c>
      <c r="ES34" s="2">
        <v>410.93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>
        <v>0</v>
      </c>
      <c r="FR34" s="2">
        <v>0</v>
      </c>
      <c r="FS34" s="2">
        <v>0</v>
      </c>
      <c r="FT34" s="2"/>
      <c r="FU34" s="2"/>
      <c r="FV34" s="2"/>
      <c r="FW34" s="2"/>
      <c r="FX34" s="2">
        <v>109</v>
      </c>
      <c r="FY34" s="2">
        <v>57</v>
      </c>
      <c r="FZ34" s="2"/>
      <c r="GA34" s="2" t="s">
        <v>3</v>
      </c>
      <c r="GB34" s="2"/>
      <c r="GC34" s="2"/>
      <c r="GD34" s="2">
        <v>1</v>
      </c>
      <c r="GE34" s="2"/>
      <c r="GF34" s="2">
        <v>391820357</v>
      </c>
      <c r="GG34" s="2">
        <v>2</v>
      </c>
      <c r="GH34" s="2">
        <v>1</v>
      </c>
      <c r="GI34" s="2">
        <v>2</v>
      </c>
      <c r="GJ34" s="2">
        <v>0</v>
      </c>
      <c r="GK34" s="2">
        <v>0</v>
      </c>
      <c r="GL34" s="2">
        <f t="shared" si="27"/>
        <v>0</v>
      </c>
      <c r="GM34" s="2">
        <f t="shared" si="28"/>
        <v>22806.5</v>
      </c>
      <c r="GN34" s="2">
        <f t="shared" si="29"/>
        <v>22806.5</v>
      </c>
      <c r="GO34" s="2">
        <f t="shared" si="30"/>
        <v>0</v>
      </c>
      <c r="GP34" s="2">
        <f t="shared" si="31"/>
        <v>0</v>
      </c>
      <c r="GQ34" s="2"/>
      <c r="GR34" s="2">
        <v>0</v>
      </c>
      <c r="GS34" s="2">
        <v>3</v>
      </c>
      <c r="GT34" s="2">
        <v>0</v>
      </c>
      <c r="GU34" s="2" t="s">
        <v>3</v>
      </c>
      <c r="GV34" s="2">
        <f t="shared" si="32"/>
        <v>0</v>
      </c>
      <c r="GW34" s="2">
        <v>1</v>
      </c>
      <c r="GX34" s="2">
        <f t="shared" si="33"/>
        <v>0</v>
      </c>
      <c r="GY34" s="2"/>
      <c r="GZ34" s="2"/>
      <c r="HA34" s="2">
        <v>0</v>
      </c>
      <c r="HB34" s="2">
        <v>0</v>
      </c>
      <c r="HC34" s="2">
        <f t="shared" si="34"/>
        <v>0</v>
      </c>
      <c r="HD34" s="2"/>
      <c r="HE34" s="2" t="s">
        <v>3</v>
      </c>
      <c r="HF34" s="2" t="s">
        <v>3</v>
      </c>
      <c r="HG34" s="2"/>
      <c r="HH34" s="2"/>
      <c r="HI34" s="2"/>
      <c r="HJ34" s="2"/>
      <c r="HK34" s="2"/>
      <c r="HL34" s="2"/>
      <c r="HM34" s="2" t="s">
        <v>3</v>
      </c>
      <c r="HN34" s="2" t="s">
        <v>39</v>
      </c>
      <c r="HO34" s="2" t="s">
        <v>40</v>
      </c>
      <c r="HP34" s="2" t="s">
        <v>36</v>
      </c>
      <c r="HQ34" s="2" t="s">
        <v>36</v>
      </c>
      <c r="HR34" s="2"/>
      <c r="HS34" s="2">
        <v>0</v>
      </c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>
        <v>0</v>
      </c>
      <c r="IL34" s="2"/>
      <c r="IM34" s="2"/>
      <c r="IN34" s="2"/>
      <c r="IO34" s="2"/>
      <c r="IP34" s="2"/>
      <c r="IQ34" s="2"/>
      <c r="IR34" s="2"/>
      <c r="IS34" s="2"/>
      <c r="IT34" s="2"/>
      <c r="IU34" s="2"/>
    </row>
    <row r="35" spans="1:255" ht="13.15" customHeight="1" x14ac:dyDescent="0.2">
      <c r="A35" s="3">
        <v>18</v>
      </c>
      <c r="B35" s="3">
        <v>1</v>
      </c>
      <c r="C35" s="3">
        <v>30</v>
      </c>
      <c r="D35" s="3"/>
      <c r="E35" s="3" t="s">
        <v>62</v>
      </c>
      <c r="F35" s="3" t="s">
        <v>63</v>
      </c>
      <c r="G35" s="3" t="s">
        <v>64</v>
      </c>
      <c r="H35" s="3" t="s">
        <v>60</v>
      </c>
      <c r="I35" s="3">
        <f>I27*J35</f>
        <v>50</v>
      </c>
      <c r="J35" s="3">
        <v>8.6206896551724146</v>
      </c>
      <c r="K35" s="3">
        <v>8.62068966</v>
      </c>
      <c r="L35" s="3"/>
      <c r="M35" s="3"/>
      <c r="N35" s="3"/>
      <c r="O35" s="3">
        <f t="shared" si="14"/>
        <v>21779.5</v>
      </c>
      <c r="P35" s="3">
        <f t="shared" si="35"/>
        <v>21779.5</v>
      </c>
      <c r="Q35" s="3">
        <f t="shared" si="36"/>
        <v>0</v>
      </c>
      <c r="R35" s="3">
        <f t="shared" si="37"/>
        <v>0</v>
      </c>
      <c r="S35" s="3">
        <f t="shared" si="38"/>
        <v>0</v>
      </c>
      <c r="T35" s="3">
        <f t="shared" si="15"/>
        <v>0</v>
      </c>
      <c r="U35" s="3">
        <f t="shared" si="39"/>
        <v>0</v>
      </c>
      <c r="V35" s="3">
        <f t="shared" si="40"/>
        <v>0</v>
      </c>
      <c r="W35" s="3">
        <f t="shared" si="16"/>
        <v>0</v>
      </c>
      <c r="X35" s="3">
        <f t="shared" si="17"/>
        <v>0</v>
      </c>
      <c r="Y35" s="3">
        <f t="shared" si="18"/>
        <v>0</v>
      </c>
      <c r="Z35" s="3"/>
      <c r="AA35" s="3">
        <v>60854600</v>
      </c>
      <c r="AB35" s="3">
        <f t="shared" si="19"/>
        <v>410.93</v>
      </c>
      <c r="AC35" s="3">
        <f t="shared" si="41"/>
        <v>410.93</v>
      </c>
      <c r="AD35" s="3">
        <f t="shared" si="42"/>
        <v>0</v>
      </c>
      <c r="AE35" s="3">
        <f t="shared" si="43"/>
        <v>0</v>
      </c>
      <c r="AF35" s="3">
        <f t="shared" si="44"/>
        <v>0</v>
      </c>
      <c r="AG35" s="3">
        <f t="shared" si="20"/>
        <v>0</v>
      </c>
      <c r="AH35" s="3">
        <f t="shared" si="45"/>
        <v>0</v>
      </c>
      <c r="AI35" s="3">
        <f t="shared" si="46"/>
        <v>0</v>
      </c>
      <c r="AJ35" s="3">
        <f t="shared" si="21"/>
        <v>0</v>
      </c>
      <c r="AK35" s="3">
        <v>410.93</v>
      </c>
      <c r="AL35" s="3">
        <v>410.93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109</v>
      </c>
      <c r="AU35" s="3">
        <v>57</v>
      </c>
      <c r="AV35" s="3">
        <v>1</v>
      </c>
      <c r="AW35" s="3">
        <v>1</v>
      </c>
      <c r="AX35" s="3"/>
      <c r="AY35" s="3"/>
      <c r="AZ35" s="3">
        <v>1</v>
      </c>
      <c r="BA35" s="3">
        <v>1</v>
      </c>
      <c r="BB35" s="3">
        <v>1</v>
      </c>
      <c r="BC35" s="3">
        <v>1.06</v>
      </c>
      <c r="BD35" s="3" t="s">
        <v>3</v>
      </c>
      <c r="BE35" s="3" t="s">
        <v>3</v>
      </c>
      <c r="BF35" s="3" t="s">
        <v>3</v>
      </c>
      <c r="BG35" s="3" t="s">
        <v>3</v>
      </c>
      <c r="BH35" s="3">
        <v>3</v>
      </c>
      <c r="BI35" s="3">
        <v>1</v>
      </c>
      <c r="BJ35" s="3" t="s">
        <v>65</v>
      </c>
      <c r="BK35" s="3"/>
      <c r="BL35" s="3"/>
      <c r="BM35" s="3">
        <v>12001</v>
      </c>
      <c r="BN35" s="3">
        <v>0</v>
      </c>
      <c r="BO35" s="3" t="s">
        <v>63</v>
      </c>
      <c r="BP35" s="3">
        <v>1</v>
      </c>
      <c r="BQ35" s="3">
        <v>2</v>
      </c>
      <c r="BR35" s="3">
        <v>0</v>
      </c>
      <c r="BS35" s="3">
        <v>1</v>
      </c>
      <c r="BT35" s="3">
        <v>1</v>
      </c>
      <c r="BU35" s="3">
        <v>1</v>
      </c>
      <c r="BV35" s="3">
        <v>1</v>
      </c>
      <c r="BW35" s="3">
        <v>1</v>
      </c>
      <c r="BX35" s="3">
        <v>1</v>
      </c>
      <c r="BY35" s="3" t="s">
        <v>3</v>
      </c>
      <c r="BZ35" s="3">
        <v>109</v>
      </c>
      <c r="CA35" s="3">
        <v>57</v>
      </c>
      <c r="CB35" s="3" t="s">
        <v>3</v>
      </c>
      <c r="CC35" s="3"/>
      <c r="CD35" s="3"/>
      <c r="CE35" s="3">
        <v>0</v>
      </c>
      <c r="CF35" s="3">
        <v>0</v>
      </c>
      <c r="CG35" s="3">
        <v>0</v>
      </c>
      <c r="CH35" s="3"/>
      <c r="CI35" s="3"/>
      <c r="CJ35" s="3"/>
      <c r="CK35" s="3"/>
      <c r="CL35" s="3"/>
      <c r="CM35" s="3">
        <v>0</v>
      </c>
      <c r="CN35" s="3" t="s">
        <v>3</v>
      </c>
      <c r="CO35" s="3">
        <v>0</v>
      </c>
      <c r="CP35" s="3">
        <f t="shared" si="22"/>
        <v>21779.5</v>
      </c>
      <c r="CQ35" s="3">
        <f t="shared" si="47"/>
        <v>435.59</v>
      </c>
      <c r="CR35" s="3">
        <f t="shared" si="48"/>
        <v>0</v>
      </c>
      <c r="CS35" s="3">
        <f t="shared" si="49"/>
        <v>0</v>
      </c>
      <c r="CT35" s="3">
        <f t="shared" si="50"/>
        <v>0</v>
      </c>
      <c r="CU35" s="3">
        <f t="shared" si="23"/>
        <v>0</v>
      </c>
      <c r="CV35" s="3">
        <f t="shared" si="51"/>
        <v>0</v>
      </c>
      <c r="CW35" s="3">
        <f t="shared" si="52"/>
        <v>0</v>
      </c>
      <c r="CX35" s="3">
        <f t="shared" si="24"/>
        <v>0</v>
      </c>
      <c r="CY35" s="3">
        <f t="shared" si="25"/>
        <v>0</v>
      </c>
      <c r="CZ35" s="3">
        <f t="shared" si="26"/>
        <v>0</v>
      </c>
      <c r="DA35" s="3"/>
      <c r="DB35" s="3"/>
      <c r="DC35" s="3" t="s">
        <v>3</v>
      </c>
      <c r="DD35" s="3" t="s">
        <v>3</v>
      </c>
      <c r="DE35" s="3" t="s">
        <v>3</v>
      </c>
      <c r="DF35" s="3" t="s">
        <v>3</v>
      </c>
      <c r="DG35" s="3" t="s">
        <v>3</v>
      </c>
      <c r="DH35" s="3" t="s">
        <v>3</v>
      </c>
      <c r="DI35" s="3" t="s">
        <v>3</v>
      </c>
      <c r="DJ35" s="3" t="s">
        <v>3</v>
      </c>
      <c r="DK35" s="3" t="s">
        <v>3</v>
      </c>
      <c r="DL35" s="3" t="s">
        <v>3</v>
      </c>
      <c r="DM35" s="3" t="s">
        <v>3</v>
      </c>
      <c r="DN35" s="3">
        <v>0</v>
      </c>
      <c r="DO35" s="3">
        <v>0</v>
      </c>
      <c r="DP35" s="3">
        <v>1</v>
      </c>
      <c r="DQ35" s="3">
        <v>1</v>
      </c>
      <c r="DR35" s="3"/>
      <c r="DS35" s="3"/>
      <c r="DT35" s="3"/>
      <c r="DU35" s="3">
        <v>1003</v>
      </c>
      <c r="DV35" s="3" t="s">
        <v>60</v>
      </c>
      <c r="DW35" s="3" t="s">
        <v>60</v>
      </c>
      <c r="DX35" s="3">
        <v>1</v>
      </c>
      <c r="DY35" s="3"/>
      <c r="DZ35" s="3" t="s">
        <v>3</v>
      </c>
      <c r="EA35" s="3" t="s">
        <v>3</v>
      </c>
      <c r="EB35" s="3" t="s">
        <v>3</v>
      </c>
      <c r="EC35" s="3" t="s">
        <v>3</v>
      </c>
      <c r="ED35" s="3"/>
      <c r="EE35" s="3">
        <v>58905856</v>
      </c>
      <c r="EF35" s="3">
        <v>2</v>
      </c>
      <c r="EG35" s="3" t="s">
        <v>22</v>
      </c>
      <c r="EH35" s="3">
        <v>12</v>
      </c>
      <c r="EI35" s="3" t="s">
        <v>36</v>
      </c>
      <c r="EJ35" s="3">
        <v>1</v>
      </c>
      <c r="EK35" s="3">
        <v>12001</v>
      </c>
      <c r="EL35" s="3" t="s">
        <v>36</v>
      </c>
      <c r="EM35" s="3" t="s">
        <v>37</v>
      </c>
      <c r="EN35" s="3"/>
      <c r="EO35" s="3" t="s">
        <v>3</v>
      </c>
      <c r="EP35" s="3"/>
      <c r="EQ35" s="3">
        <v>0</v>
      </c>
      <c r="ER35" s="3">
        <v>410.93</v>
      </c>
      <c r="ES35" s="3">
        <v>410.93</v>
      </c>
      <c r="ET35" s="3">
        <v>0</v>
      </c>
      <c r="EU35" s="3">
        <v>0</v>
      </c>
      <c r="EV35" s="3">
        <v>0</v>
      </c>
      <c r="EW35" s="3">
        <v>0</v>
      </c>
      <c r="EX35" s="3">
        <v>0</v>
      </c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>
        <v>0</v>
      </c>
      <c r="FR35" s="3">
        <v>0</v>
      </c>
      <c r="FS35" s="3">
        <v>0</v>
      </c>
      <c r="FT35" s="3"/>
      <c r="FU35" s="3"/>
      <c r="FV35" s="3"/>
      <c r="FW35" s="3"/>
      <c r="FX35" s="3">
        <v>109</v>
      </c>
      <c r="FY35" s="3">
        <v>57</v>
      </c>
      <c r="FZ35" s="3"/>
      <c r="GA35" s="3" t="s">
        <v>3</v>
      </c>
      <c r="GB35" s="3"/>
      <c r="GC35" s="3"/>
      <c r="GD35" s="3">
        <v>1</v>
      </c>
      <c r="GE35" s="3"/>
      <c r="GF35" s="3">
        <v>391820357</v>
      </c>
      <c r="GG35" s="3">
        <v>2</v>
      </c>
      <c r="GH35" s="3">
        <v>1</v>
      </c>
      <c r="GI35" s="3">
        <v>2</v>
      </c>
      <c r="GJ35" s="3">
        <v>0</v>
      </c>
      <c r="GK35" s="3">
        <v>0</v>
      </c>
      <c r="GL35" s="3">
        <f t="shared" si="27"/>
        <v>0</v>
      </c>
      <c r="GM35" s="3">
        <f t="shared" si="28"/>
        <v>21779.5</v>
      </c>
      <c r="GN35" s="3">
        <f t="shared" si="29"/>
        <v>21779.5</v>
      </c>
      <c r="GO35" s="3">
        <f t="shared" si="30"/>
        <v>0</v>
      </c>
      <c r="GP35" s="3">
        <f t="shared" si="31"/>
        <v>0</v>
      </c>
      <c r="GQ35" s="3"/>
      <c r="GR35" s="3">
        <v>0</v>
      </c>
      <c r="GS35" s="3">
        <v>3</v>
      </c>
      <c r="GT35" s="3">
        <v>0</v>
      </c>
      <c r="GU35" s="3" t="s">
        <v>3</v>
      </c>
      <c r="GV35" s="3">
        <f t="shared" si="32"/>
        <v>0</v>
      </c>
      <c r="GW35" s="3">
        <v>1</v>
      </c>
      <c r="GX35" s="3">
        <f t="shared" si="33"/>
        <v>0</v>
      </c>
      <c r="GY35" s="3"/>
      <c r="GZ35" s="3"/>
      <c r="HA35" s="3">
        <v>0</v>
      </c>
      <c r="HB35" s="3">
        <v>0</v>
      </c>
      <c r="HC35" s="3">
        <f t="shared" si="34"/>
        <v>0</v>
      </c>
      <c r="HD35" s="3"/>
      <c r="HE35" s="3" t="s">
        <v>3</v>
      </c>
      <c r="HF35" s="3" t="s">
        <v>3</v>
      </c>
      <c r="HG35" s="3"/>
      <c r="HH35" s="3"/>
      <c r="HI35" s="3"/>
      <c r="HJ35" s="3"/>
      <c r="HK35" s="3"/>
      <c r="HL35" s="3"/>
      <c r="HM35" s="3" t="s">
        <v>3</v>
      </c>
      <c r="HN35" s="3" t="s">
        <v>39</v>
      </c>
      <c r="HO35" s="3" t="s">
        <v>40</v>
      </c>
      <c r="HP35" s="3" t="s">
        <v>36</v>
      </c>
      <c r="HQ35" s="3" t="s">
        <v>36</v>
      </c>
      <c r="HR35" s="3"/>
      <c r="HS35" s="3">
        <v>0</v>
      </c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>
        <v>0</v>
      </c>
      <c r="IL35" s="3"/>
      <c r="IM35" s="3"/>
      <c r="IN35" s="3"/>
      <c r="IO35" s="3"/>
      <c r="IP35" s="3"/>
      <c r="IQ35" s="3"/>
      <c r="IR35" s="3"/>
      <c r="IS35" s="3"/>
      <c r="IT35" s="3"/>
      <c r="IU35" s="3"/>
    </row>
    <row r="36" spans="1:255" ht="13.15" hidden="1" customHeight="1" x14ac:dyDescent="0.2">
      <c r="A36" s="2">
        <v>18</v>
      </c>
      <c r="B36" s="2">
        <v>1</v>
      </c>
      <c r="C36" s="2">
        <v>16</v>
      </c>
      <c r="D36" s="2"/>
      <c r="E36" s="2" t="s">
        <v>66</v>
      </c>
      <c r="F36" s="2" t="s">
        <v>67</v>
      </c>
      <c r="G36" s="2" t="s">
        <v>68</v>
      </c>
      <c r="H36" s="2" t="s">
        <v>60</v>
      </c>
      <c r="I36" s="2">
        <f>I26*J36</f>
        <v>50</v>
      </c>
      <c r="J36" s="2">
        <v>8.6206896551724146</v>
      </c>
      <c r="K36" s="2">
        <v>8.62068966</v>
      </c>
      <c r="L36" s="2"/>
      <c r="M36" s="2"/>
      <c r="N36" s="2"/>
      <c r="O36" s="2">
        <f t="shared" si="14"/>
        <v>29529</v>
      </c>
      <c r="P36" s="2">
        <f t="shared" si="35"/>
        <v>29529</v>
      </c>
      <c r="Q36" s="2">
        <f t="shared" si="36"/>
        <v>0</v>
      </c>
      <c r="R36" s="2">
        <f t="shared" si="37"/>
        <v>0</v>
      </c>
      <c r="S36" s="2">
        <f t="shared" si="38"/>
        <v>0</v>
      </c>
      <c r="T36" s="2">
        <f t="shared" si="15"/>
        <v>0</v>
      </c>
      <c r="U36" s="2">
        <f t="shared" si="39"/>
        <v>0</v>
      </c>
      <c r="V36" s="2">
        <f t="shared" si="40"/>
        <v>0</v>
      </c>
      <c r="W36" s="2">
        <f t="shared" si="16"/>
        <v>0</v>
      </c>
      <c r="X36" s="2">
        <f t="shared" si="17"/>
        <v>0</v>
      </c>
      <c r="Y36" s="2">
        <f t="shared" si="18"/>
        <v>0</v>
      </c>
      <c r="Z36" s="2"/>
      <c r="AA36" s="2">
        <v>60841590</v>
      </c>
      <c r="AB36" s="2">
        <f t="shared" si="19"/>
        <v>532.04999999999995</v>
      </c>
      <c r="AC36" s="2">
        <f t="shared" si="41"/>
        <v>532.04999999999995</v>
      </c>
      <c r="AD36" s="2">
        <f t="shared" si="42"/>
        <v>0</v>
      </c>
      <c r="AE36" s="2">
        <f t="shared" si="43"/>
        <v>0</v>
      </c>
      <c r="AF36" s="2">
        <f t="shared" si="44"/>
        <v>0</v>
      </c>
      <c r="AG36" s="2">
        <f t="shared" si="20"/>
        <v>0</v>
      </c>
      <c r="AH36" s="2">
        <f t="shared" si="45"/>
        <v>0</v>
      </c>
      <c r="AI36" s="2">
        <f t="shared" si="46"/>
        <v>0</v>
      </c>
      <c r="AJ36" s="2">
        <f t="shared" si="21"/>
        <v>0</v>
      </c>
      <c r="AK36" s="2">
        <v>532.04999999999995</v>
      </c>
      <c r="AL36" s="2">
        <v>532.04999999999995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109</v>
      </c>
      <c r="AU36" s="2">
        <v>57</v>
      </c>
      <c r="AV36" s="2">
        <v>1</v>
      </c>
      <c r="AW36" s="2">
        <v>1</v>
      </c>
      <c r="AX36" s="2"/>
      <c r="AY36" s="2"/>
      <c r="AZ36" s="2">
        <v>1</v>
      </c>
      <c r="BA36" s="2">
        <v>1</v>
      </c>
      <c r="BB36" s="2">
        <v>1</v>
      </c>
      <c r="BC36" s="2">
        <v>1.1100000000000001</v>
      </c>
      <c r="BD36" s="2" t="s">
        <v>3</v>
      </c>
      <c r="BE36" s="2" t="s">
        <v>3</v>
      </c>
      <c r="BF36" s="2" t="s">
        <v>3</v>
      </c>
      <c r="BG36" s="2" t="s">
        <v>3</v>
      </c>
      <c r="BH36" s="2">
        <v>3</v>
      </c>
      <c r="BI36" s="2">
        <v>1</v>
      </c>
      <c r="BJ36" s="2" t="s">
        <v>69</v>
      </c>
      <c r="BK36" s="2"/>
      <c r="BL36" s="2"/>
      <c r="BM36" s="2">
        <v>12001</v>
      </c>
      <c r="BN36" s="2">
        <v>0</v>
      </c>
      <c r="BO36" s="2" t="s">
        <v>67</v>
      </c>
      <c r="BP36" s="2">
        <v>1</v>
      </c>
      <c r="BQ36" s="2">
        <v>2</v>
      </c>
      <c r="BR36" s="2">
        <v>0</v>
      </c>
      <c r="BS36" s="2">
        <v>1</v>
      </c>
      <c r="BT36" s="2">
        <v>1</v>
      </c>
      <c r="BU36" s="2">
        <v>1</v>
      </c>
      <c r="BV36" s="2">
        <v>1</v>
      </c>
      <c r="BW36" s="2">
        <v>1</v>
      </c>
      <c r="BX36" s="2">
        <v>1</v>
      </c>
      <c r="BY36" s="2" t="s">
        <v>3</v>
      </c>
      <c r="BZ36" s="2">
        <v>109</v>
      </c>
      <c r="CA36" s="2">
        <v>57</v>
      </c>
      <c r="CB36" s="2" t="s">
        <v>3</v>
      </c>
      <c r="CC36" s="2"/>
      <c r="CD36" s="2"/>
      <c r="CE36" s="2">
        <v>0</v>
      </c>
      <c r="CF36" s="2">
        <v>0</v>
      </c>
      <c r="CG36" s="2">
        <v>0</v>
      </c>
      <c r="CH36" s="2"/>
      <c r="CI36" s="2"/>
      <c r="CJ36" s="2"/>
      <c r="CK36" s="2"/>
      <c r="CL36" s="2"/>
      <c r="CM36" s="2">
        <v>0</v>
      </c>
      <c r="CN36" s="2" t="s">
        <v>3</v>
      </c>
      <c r="CO36" s="2">
        <v>0</v>
      </c>
      <c r="CP36" s="2">
        <f t="shared" si="22"/>
        <v>29529</v>
      </c>
      <c r="CQ36" s="2">
        <f t="shared" si="47"/>
        <v>590.58000000000004</v>
      </c>
      <c r="CR36" s="2">
        <f t="shared" si="48"/>
        <v>0</v>
      </c>
      <c r="CS36" s="2">
        <f t="shared" si="49"/>
        <v>0</v>
      </c>
      <c r="CT36" s="2">
        <f t="shared" si="50"/>
        <v>0</v>
      </c>
      <c r="CU36" s="2">
        <f t="shared" si="23"/>
        <v>0</v>
      </c>
      <c r="CV36" s="2">
        <f t="shared" si="51"/>
        <v>0</v>
      </c>
      <c r="CW36" s="2">
        <f t="shared" si="52"/>
        <v>0</v>
      </c>
      <c r="CX36" s="2">
        <f t="shared" si="24"/>
        <v>0</v>
      </c>
      <c r="CY36" s="2">
        <f t="shared" si="25"/>
        <v>0</v>
      </c>
      <c r="CZ36" s="2">
        <f t="shared" si="26"/>
        <v>0</v>
      </c>
      <c r="DA36" s="2"/>
      <c r="DB36" s="2"/>
      <c r="DC36" s="2" t="s">
        <v>3</v>
      </c>
      <c r="DD36" s="2" t="s">
        <v>3</v>
      </c>
      <c r="DE36" s="2" t="s">
        <v>3</v>
      </c>
      <c r="DF36" s="2" t="s">
        <v>3</v>
      </c>
      <c r="DG36" s="2" t="s">
        <v>3</v>
      </c>
      <c r="DH36" s="2" t="s">
        <v>3</v>
      </c>
      <c r="DI36" s="2" t="s">
        <v>3</v>
      </c>
      <c r="DJ36" s="2" t="s">
        <v>3</v>
      </c>
      <c r="DK36" s="2" t="s">
        <v>3</v>
      </c>
      <c r="DL36" s="2" t="s">
        <v>3</v>
      </c>
      <c r="DM36" s="2" t="s">
        <v>3</v>
      </c>
      <c r="DN36" s="2">
        <v>0</v>
      </c>
      <c r="DO36" s="2">
        <v>0</v>
      </c>
      <c r="DP36" s="2">
        <v>1</v>
      </c>
      <c r="DQ36" s="2">
        <v>1</v>
      </c>
      <c r="DR36" s="2"/>
      <c r="DS36" s="2"/>
      <c r="DT36" s="2"/>
      <c r="DU36" s="2">
        <v>1003</v>
      </c>
      <c r="DV36" s="2" t="s">
        <v>60</v>
      </c>
      <c r="DW36" s="2" t="s">
        <v>60</v>
      </c>
      <c r="DX36" s="2">
        <v>1</v>
      </c>
      <c r="DY36" s="2"/>
      <c r="DZ36" s="2" t="s">
        <v>3</v>
      </c>
      <c r="EA36" s="2" t="s">
        <v>3</v>
      </c>
      <c r="EB36" s="2" t="s">
        <v>3</v>
      </c>
      <c r="EC36" s="2" t="s">
        <v>3</v>
      </c>
      <c r="ED36" s="2"/>
      <c r="EE36" s="2">
        <v>58905856</v>
      </c>
      <c r="EF36" s="2">
        <v>2</v>
      </c>
      <c r="EG36" s="2" t="s">
        <v>22</v>
      </c>
      <c r="EH36" s="2">
        <v>12</v>
      </c>
      <c r="EI36" s="2" t="s">
        <v>36</v>
      </c>
      <c r="EJ36" s="2">
        <v>1</v>
      </c>
      <c r="EK36" s="2">
        <v>12001</v>
      </c>
      <c r="EL36" s="2" t="s">
        <v>36</v>
      </c>
      <c r="EM36" s="2" t="s">
        <v>37</v>
      </c>
      <c r="EN36" s="2"/>
      <c r="EO36" s="2" t="s">
        <v>3</v>
      </c>
      <c r="EP36" s="2"/>
      <c r="EQ36" s="2">
        <v>0</v>
      </c>
      <c r="ER36" s="2">
        <v>532.04999999999995</v>
      </c>
      <c r="ES36" s="2">
        <v>532.04999999999995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>
        <v>0</v>
      </c>
      <c r="FR36" s="2">
        <v>0</v>
      </c>
      <c r="FS36" s="2">
        <v>0</v>
      </c>
      <c r="FT36" s="2"/>
      <c r="FU36" s="2"/>
      <c r="FV36" s="2"/>
      <c r="FW36" s="2"/>
      <c r="FX36" s="2">
        <v>109</v>
      </c>
      <c r="FY36" s="2">
        <v>57</v>
      </c>
      <c r="FZ36" s="2"/>
      <c r="GA36" s="2" t="s">
        <v>3</v>
      </c>
      <c r="GB36" s="2"/>
      <c r="GC36" s="2"/>
      <c r="GD36" s="2">
        <v>1</v>
      </c>
      <c r="GE36" s="2"/>
      <c r="GF36" s="2">
        <v>-676676400</v>
      </c>
      <c r="GG36" s="2">
        <v>2</v>
      </c>
      <c r="GH36" s="2">
        <v>1</v>
      </c>
      <c r="GI36" s="2">
        <v>2</v>
      </c>
      <c r="GJ36" s="2">
        <v>0</v>
      </c>
      <c r="GK36" s="2">
        <v>0</v>
      </c>
      <c r="GL36" s="2">
        <f t="shared" si="27"/>
        <v>0</v>
      </c>
      <c r="GM36" s="2">
        <f t="shared" si="28"/>
        <v>29529</v>
      </c>
      <c r="GN36" s="2">
        <f t="shared" si="29"/>
        <v>29529</v>
      </c>
      <c r="GO36" s="2">
        <f t="shared" si="30"/>
        <v>0</v>
      </c>
      <c r="GP36" s="2">
        <f t="shared" si="31"/>
        <v>0</v>
      </c>
      <c r="GQ36" s="2"/>
      <c r="GR36" s="2">
        <v>0</v>
      </c>
      <c r="GS36" s="2">
        <v>3</v>
      </c>
      <c r="GT36" s="2">
        <v>0</v>
      </c>
      <c r="GU36" s="2" t="s">
        <v>3</v>
      </c>
      <c r="GV36" s="2">
        <f t="shared" si="32"/>
        <v>0</v>
      </c>
      <c r="GW36" s="2">
        <v>1</v>
      </c>
      <c r="GX36" s="2">
        <f t="shared" si="33"/>
        <v>0</v>
      </c>
      <c r="GY36" s="2"/>
      <c r="GZ36" s="2"/>
      <c r="HA36" s="2">
        <v>0</v>
      </c>
      <c r="HB36" s="2">
        <v>0</v>
      </c>
      <c r="HC36" s="2">
        <f t="shared" si="34"/>
        <v>0</v>
      </c>
      <c r="HD36" s="2"/>
      <c r="HE36" s="2" t="s">
        <v>3</v>
      </c>
      <c r="HF36" s="2" t="s">
        <v>3</v>
      </c>
      <c r="HG36" s="2"/>
      <c r="HH36" s="2"/>
      <c r="HI36" s="2"/>
      <c r="HJ36" s="2"/>
      <c r="HK36" s="2"/>
      <c r="HL36" s="2"/>
      <c r="HM36" s="2" t="s">
        <v>3</v>
      </c>
      <c r="HN36" s="2" t="s">
        <v>39</v>
      </c>
      <c r="HO36" s="2" t="s">
        <v>40</v>
      </c>
      <c r="HP36" s="2" t="s">
        <v>36</v>
      </c>
      <c r="HQ36" s="2" t="s">
        <v>36</v>
      </c>
      <c r="HR36" s="2"/>
      <c r="HS36" s="2">
        <v>0</v>
      </c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>
        <v>0</v>
      </c>
      <c r="IL36" s="2"/>
      <c r="IM36" s="2"/>
      <c r="IN36" s="2"/>
      <c r="IO36" s="2"/>
      <c r="IP36" s="2"/>
      <c r="IQ36" s="2"/>
      <c r="IR36" s="2"/>
      <c r="IS36" s="2"/>
      <c r="IT36" s="2"/>
      <c r="IU36" s="2"/>
    </row>
    <row r="37" spans="1:255" ht="13.15" customHeight="1" x14ac:dyDescent="0.2">
      <c r="A37" s="3">
        <v>18</v>
      </c>
      <c r="B37" s="3">
        <v>1</v>
      </c>
      <c r="C37" s="3">
        <v>31</v>
      </c>
      <c r="D37" s="3"/>
      <c r="E37" s="3" t="s">
        <v>66</v>
      </c>
      <c r="F37" s="3" t="s">
        <v>67</v>
      </c>
      <c r="G37" s="3" t="s">
        <v>68</v>
      </c>
      <c r="H37" s="3" t="s">
        <v>60</v>
      </c>
      <c r="I37" s="3">
        <f>I27*J37</f>
        <v>50</v>
      </c>
      <c r="J37" s="3">
        <v>8.6206896551724146</v>
      </c>
      <c r="K37" s="3">
        <v>8.62068966</v>
      </c>
      <c r="L37" s="3"/>
      <c r="M37" s="3"/>
      <c r="N37" s="3"/>
      <c r="O37" s="3">
        <f t="shared" si="14"/>
        <v>28198.5</v>
      </c>
      <c r="P37" s="3">
        <f t="shared" si="35"/>
        <v>28198.5</v>
      </c>
      <c r="Q37" s="3">
        <f t="shared" si="36"/>
        <v>0</v>
      </c>
      <c r="R37" s="3">
        <f t="shared" si="37"/>
        <v>0</v>
      </c>
      <c r="S37" s="3">
        <f t="shared" si="38"/>
        <v>0</v>
      </c>
      <c r="T37" s="3">
        <f t="shared" si="15"/>
        <v>0</v>
      </c>
      <c r="U37" s="3">
        <f t="shared" si="39"/>
        <v>0</v>
      </c>
      <c r="V37" s="3">
        <f t="shared" si="40"/>
        <v>0</v>
      </c>
      <c r="W37" s="3">
        <f t="shared" si="16"/>
        <v>0</v>
      </c>
      <c r="X37" s="3">
        <f t="shared" si="17"/>
        <v>0</v>
      </c>
      <c r="Y37" s="3">
        <f t="shared" si="18"/>
        <v>0</v>
      </c>
      <c r="Z37" s="3"/>
      <c r="AA37" s="3">
        <v>60854600</v>
      </c>
      <c r="AB37" s="3">
        <f t="shared" si="19"/>
        <v>532.04999999999995</v>
      </c>
      <c r="AC37" s="3">
        <f t="shared" si="41"/>
        <v>532.04999999999995</v>
      </c>
      <c r="AD37" s="3">
        <f t="shared" si="42"/>
        <v>0</v>
      </c>
      <c r="AE37" s="3">
        <f t="shared" si="43"/>
        <v>0</v>
      </c>
      <c r="AF37" s="3">
        <f t="shared" si="44"/>
        <v>0</v>
      </c>
      <c r="AG37" s="3">
        <f t="shared" si="20"/>
        <v>0</v>
      </c>
      <c r="AH37" s="3">
        <f t="shared" si="45"/>
        <v>0</v>
      </c>
      <c r="AI37" s="3">
        <f t="shared" si="46"/>
        <v>0</v>
      </c>
      <c r="AJ37" s="3">
        <f t="shared" si="21"/>
        <v>0</v>
      </c>
      <c r="AK37" s="3">
        <v>532.04999999999995</v>
      </c>
      <c r="AL37" s="3">
        <v>532.04999999999995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109</v>
      </c>
      <c r="AU37" s="3">
        <v>57</v>
      </c>
      <c r="AV37" s="3">
        <v>1</v>
      </c>
      <c r="AW37" s="3">
        <v>1</v>
      </c>
      <c r="AX37" s="3"/>
      <c r="AY37" s="3"/>
      <c r="AZ37" s="3">
        <v>1</v>
      </c>
      <c r="BA37" s="3">
        <v>1</v>
      </c>
      <c r="BB37" s="3">
        <v>1</v>
      </c>
      <c r="BC37" s="3">
        <v>1.06</v>
      </c>
      <c r="BD37" s="3" t="s">
        <v>3</v>
      </c>
      <c r="BE37" s="3" t="s">
        <v>3</v>
      </c>
      <c r="BF37" s="3" t="s">
        <v>3</v>
      </c>
      <c r="BG37" s="3" t="s">
        <v>3</v>
      </c>
      <c r="BH37" s="3">
        <v>3</v>
      </c>
      <c r="BI37" s="3">
        <v>1</v>
      </c>
      <c r="BJ37" s="3" t="s">
        <v>69</v>
      </c>
      <c r="BK37" s="3"/>
      <c r="BL37" s="3"/>
      <c r="BM37" s="3">
        <v>12001</v>
      </c>
      <c r="BN37" s="3">
        <v>0</v>
      </c>
      <c r="BO37" s="3" t="s">
        <v>67</v>
      </c>
      <c r="BP37" s="3">
        <v>1</v>
      </c>
      <c r="BQ37" s="3">
        <v>2</v>
      </c>
      <c r="BR37" s="3">
        <v>0</v>
      </c>
      <c r="BS37" s="3">
        <v>1</v>
      </c>
      <c r="BT37" s="3">
        <v>1</v>
      </c>
      <c r="BU37" s="3">
        <v>1</v>
      </c>
      <c r="BV37" s="3">
        <v>1</v>
      </c>
      <c r="BW37" s="3">
        <v>1</v>
      </c>
      <c r="BX37" s="3">
        <v>1</v>
      </c>
      <c r="BY37" s="3" t="s">
        <v>3</v>
      </c>
      <c r="BZ37" s="3">
        <v>109</v>
      </c>
      <c r="CA37" s="3">
        <v>57</v>
      </c>
      <c r="CB37" s="3" t="s">
        <v>3</v>
      </c>
      <c r="CC37" s="3"/>
      <c r="CD37" s="3"/>
      <c r="CE37" s="3">
        <v>0</v>
      </c>
      <c r="CF37" s="3">
        <v>0</v>
      </c>
      <c r="CG37" s="3">
        <v>0</v>
      </c>
      <c r="CH37" s="3"/>
      <c r="CI37" s="3"/>
      <c r="CJ37" s="3"/>
      <c r="CK37" s="3"/>
      <c r="CL37" s="3"/>
      <c r="CM37" s="3">
        <v>0</v>
      </c>
      <c r="CN37" s="3" t="s">
        <v>3</v>
      </c>
      <c r="CO37" s="3">
        <v>0</v>
      </c>
      <c r="CP37" s="3">
        <f t="shared" si="22"/>
        <v>28198.5</v>
      </c>
      <c r="CQ37" s="3">
        <f t="shared" si="47"/>
        <v>563.97</v>
      </c>
      <c r="CR37" s="3">
        <f t="shared" si="48"/>
        <v>0</v>
      </c>
      <c r="CS37" s="3">
        <f t="shared" si="49"/>
        <v>0</v>
      </c>
      <c r="CT37" s="3">
        <f t="shared" si="50"/>
        <v>0</v>
      </c>
      <c r="CU37" s="3">
        <f t="shared" si="23"/>
        <v>0</v>
      </c>
      <c r="CV37" s="3">
        <f t="shared" si="51"/>
        <v>0</v>
      </c>
      <c r="CW37" s="3">
        <f t="shared" si="52"/>
        <v>0</v>
      </c>
      <c r="CX37" s="3">
        <f t="shared" si="24"/>
        <v>0</v>
      </c>
      <c r="CY37" s="3">
        <f t="shared" si="25"/>
        <v>0</v>
      </c>
      <c r="CZ37" s="3">
        <f t="shared" si="26"/>
        <v>0</v>
      </c>
      <c r="DA37" s="3"/>
      <c r="DB37" s="3"/>
      <c r="DC37" s="3" t="s">
        <v>3</v>
      </c>
      <c r="DD37" s="3" t="s">
        <v>3</v>
      </c>
      <c r="DE37" s="3" t="s">
        <v>3</v>
      </c>
      <c r="DF37" s="3" t="s">
        <v>3</v>
      </c>
      <c r="DG37" s="3" t="s">
        <v>3</v>
      </c>
      <c r="DH37" s="3" t="s">
        <v>3</v>
      </c>
      <c r="DI37" s="3" t="s">
        <v>3</v>
      </c>
      <c r="DJ37" s="3" t="s">
        <v>3</v>
      </c>
      <c r="DK37" s="3" t="s">
        <v>3</v>
      </c>
      <c r="DL37" s="3" t="s">
        <v>3</v>
      </c>
      <c r="DM37" s="3" t="s">
        <v>3</v>
      </c>
      <c r="DN37" s="3">
        <v>0</v>
      </c>
      <c r="DO37" s="3">
        <v>0</v>
      </c>
      <c r="DP37" s="3">
        <v>1</v>
      </c>
      <c r="DQ37" s="3">
        <v>1</v>
      </c>
      <c r="DR37" s="3"/>
      <c r="DS37" s="3"/>
      <c r="DT37" s="3"/>
      <c r="DU37" s="3">
        <v>1003</v>
      </c>
      <c r="DV37" s="3" t="s">
        <v>60</v>
      </c>
      <c r="DW37" s="3" t="s">
        <v>60</v>
      </c>
      <c r="DX37" s="3">
        <v>1</v>
      </c>
      <c r="DY37" s="3"/>
      <c r="DZ37" s="3" t="s">
        <v>3</v>
      </c>
      <c r="EA37" s="3" t="s">
        <v>3</v>
      </c>
      <c r="EB37" s="3" t="s">
        <v>3</v>
      </c>
      <c r="EC37" s="3" t="s">
        <v>3</v>
      </c>
      <c r="ED37" s="3"/>
      <c r="EE37" s="3">
        <v>58905856</v>
      </c>
      <c r="EF37" s="3">
        <v>2</v>
      </c>
      <c r="EG37" s="3" t="s">
        <v>22</v>
      </c>
      <c r="EH37" s="3">
        <v>12</v>
      </c>
      <c r="EI37" s="3" t="s">
        <v>36</v>
      </c>
      <c r="EJ37" s="3">
        <v>1</v>
      </c>
      <c r="EK37" s="3">
        <v>12001</v>
      </c>
      <c r="EL37" s="3" t="s">
        <v>36</v>
      </c>
      <c r="EM37" s="3" t="s">
        <v>37</v>
      </c>
      <c r="EN37" s="3"/>
      <c r="EO37" s="3" t="s">
        <v>3</v>
      </c>
      <c r="EP37" s="3"/>
      <c r="EQ37" s="3">
        <v>0</v>
      </c>
      <c r="ER37" s="3">
        <v>532.04999999999995</v>
      </c>
      <c r="ES37" s="3">
        <v>532.04999999999995</v>
      </c>
      <c r="ET37" s="3">
        <v>0</v>
      </c>
      <c r="EU37" s="3">
        <v>0</v>
      </c>
      <c r="EV37" s="3">
        <v>0</v>
      </c>
      <c r="EW37" s="3">
        <v>0</v>
      </c>
      <c r="EX37" s="3">
        <v>0</v>
      </c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>
        <v>0</v>
      </c>
      <c r="FR37" s="3">
        <v>0</v>
      </c>
      <c r="FS37" s="3">
        <v>0</v>
      </c>
      <c r="FT37" s="3"/>
      <c r="FU37" s="3"/>
      <c r="FV37" s="3"/>
      <c r="FW37" s="3"/>
      <c r="FX37" s="3">
        <v>109</v>
      </c>
      <c r="FY37" s="3">
        <v>57</v>
      </c>
      <c r="FZ37" s="3"/>
      <c r="GA37" s="3" t="s">
        <v>3</v>
      </c>
      <c r="GB37" s="3"/>
      <c r="GC37" s="3"/>
      <c r="GD37" s="3">
        <v>1</v>
      </c>
      <c r="GE37" s="3"/>
      <c r="GF37" s="3">
        <v>-676676400</v>
      </c>
      <c r="GG37" s="3">
        <v>2</v>
      </c>
      <c r="GH37" s="3">
        <v>1</v>
      </c>
      <c r="GI37" s="3">
        <v>2</v>
      </c>
      <c r="GJ37" s="3">
        <v>0</v>
      </c>
      <c r="GK37" s="3">
        <v>0</v>
      </c>
      <c r="GL37" s="3">
        <f t="shared" si="27"/>
        <v>0</v>
      </c>
      <c r="GM37" s="3">
        <f t="shared" si="28"/>
        <v>28198.5</v>
      </c>
      <c r="GN37" s="3">
        <f t="shared" si="29"/>
        <v>28198.5</v>
      </c>
      <c r="GO37" s="3">
        <f t="shared" si="30"/>
        <v>0</v>
      </c>
      <c r="GP37" s="3">
        <f t="shared" si="31"/>
        <v>0</v>
      </c>
      <c r="GQ37" s="3"/>
      <c r="GR37" s="3">
        <v>0</v>
      </c>
      <c r="GS37" s="3">
        <v>3</v>
      </c>
      <c r="GT37" s="3">
        <v>0</v>
      </c>
      <c r="GU37" s="3" t="s">
        <v>3</v>
      </c>
      <c r="GV37" s="3">
        <f t="shared" si="32"/>
        <v>0</v>
      </c>
      <c r="GW37" s="3">
        <v>1</v>
      </c>
      <c r="GX37" s="3">
        <f t="shared" si="33"/>
        <v>0</v>
      </c>
      <c r="GY37" s="3"/>
      <c r="GZ37" s="3"/>
      <c r="HA37" s="3">
        <v>0</v>
      </c>
      <c r="HB37" s="3">
        <v>0</v>
      </c>
      <c r="HC37" s="3">
        <f t="shared" si="34"/>
        <v>0</v>
      </c>
      <c r="HD37" s="3"/>
      <c r="HE37" s="3" t="s">
        <v>3</v>
      </c>
      <c r="HF37" s="3" t="s">
        <v>3</v>
      </c>
      <c r="HG37" s="3"/>
      <c r="HH37" s="3"/>
      <c r="HI37" s="3"/>
      <c r="HJ37" s="3"/>
      <c r="HK37" s="3"/>
      <c r="HL37" s="3"/>
      <c r="HM37" s="3" t="s">
        <v>3</v>
      </c>
      <c r="HN37" s="3" t="s">
        <v>39</v>
      </c>
      <c r="HO37" s="3" t="s">
        <v>40</v>
      </c>
      <c r="HP37" s="3" t="s">
        <v>36</v>
      </c>
      <c r="HQ37" s="3" t="s">
        <v>36</v>
      </c>
      <c r="HR37" s="3"/>
      <c r="HS37" s="3">
        <v>0</v>
      </c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>
        <v>0</v>
      </c>
      <c r="IL37" s="3"/>
      <c r="IM37" s="3"/>
      <c r="IN37" s="3"/>
      <c r="IO37" s="3"/>
      <c r="IP37" s="3"/>
      <c r="IQ37" s="3"/>
      <c r="IR37" s="3"/>
      <c r="IS37" s="3"/>
      <c r="IT37" s="3"/>
      <c r="IU37" s="3"/>
    </row>
    <row r="38" spans="1:255" ht="13.15" hidden="1" customHeight="1" x14ac:dyDescent="0.2">
      <c r="A38" s="2">
        <v>18</v>
      </c>
      <c r="B38" s="2">
        <v>1</v>
      </c>
      <c r="C38" s="2">
        <v>19</v>
      </c>
      <c r="D38" s="2"/>
      <c r="E38" s="2" t="s">
        <v>70</v>
      </c>
      <c r="F38" s="2" t="s">
        <v>71</v>
      </c>
      <c r="G38" s="2" t="s">
        <v>72</v>
      </c>
      <c r="H38" s="2" t="s">
        <v>60</v>
      </c>
      <c r="I38" s="2">
        <f>I26*J38</f>
        <v>68</v>
      </c>
      <c r="J38" s="2">
        <v>11.724137931034484</v>
      </c>
      <c r="K38" s="2">
        <v>11.724137929999999</v>
      </c>
      <c r="L38" s="2"/>
      <c r="M38" s="2"/>
      <c r="N38" s="2"/>
      <c r="O38" s="2">
        <f t="shared" si="14"/>
        <v>48384.72</v>
      </c>
      <c r="P38" s="2">
        <f t="shared" si="35"/>
        <v>48384.72</v>
      </c>
      <c r="Q38" s="2">
        <f t="shared" si="36"/>
        <v>0</v>
      </c>
      <c r="R38" s="2">
        <f t="shared" si="37"/>
        <v>0</v>
      </c>
      <c r="S38" s="2">
        <f t="shared" si="38"/>
        <v>0</v>
      </c>
      <c r="T38" s="2">
        <f t="shared" si="15"/>
        <v>0</v>
      </c>
      <c r="U38" s="2">
        <f t="shared" si="39"/>
        <v>0</v>
      </c>
      <c r="V38" s="2">
        <f t="shared" si="40"/>
        <v>0</v>
      </c>
      <c r="W38" s="2">
        <f t="shared" si="16"/>
        <v>0</v>
      </c>
      <c r="X38" s="2">
        <f t="shared" si="17"/>
        <v>0</v>
      </c>
      <c r="Y38" s="2">
        <f t="shared" si="18"/>
        <v>0</v>
      </c>
      <c r="Z38" s="2"/>
      <c r="AA38" s="2">
        <v>60841590</v>
      </c>
      <c r="AB38" s="2">
        <f t="shared" si="19"/>
        <v>641.03</v>
      </c>
      <c r="AC38" s="2">
        <f t="shared" si="41"/>
        <v>641.03</v>
      </c>
      <c r="AD38" s="2">
        <f t="shared" si="42"/>
        <v>0</v>
      </c>
      <c r="AE38" s="2">
        <f t="shared" si="43"/>
        <v>0</v>
      </c>
      <c r="AF38" s="2">
        <f t="shared" si="44"/>
        <v>0</v>
      </c>
      <c r="AG38" s="2">
        <f t="shared" si="20"/>
        <v>0</v>
      </c>
      <c r="AH38" s="2">
        <f t="shared" si="45"/>
        <v>0</v>
      </c>
      <c r="AI38" s="2">
        <f t="shared" si="46"/>
        <v>0</v>
      </c>
      <c r="AJ38" s="2">
        <f t="shared" si="21"/>
        <v>0</v>
      </c>
      <c r="AK38" s="2">
        <v>641.03</v>
      </c>
      <c r="AL38" s="2">
        <v>641.03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109</v>
      </c>
      <c r="AU38" s="2">
        <v>57</v>
      </c>
      <c r="AV38" s="2">
        <v>1</v>
      </c>
      <c r="AW38" s="2">
        <v>1</v>
      </c>
      <c r="AX38" s="2"/>
      <c r="AY38" s="2"/>
      <c r="AZ38" s="2">
        <v>1</v>
      </c>
      <c r="BA38" s="2">
        <v>1</v>
      </c>
      <c r="BB38" s="2">
        <v>1</v>
      </c>
      <c r="BC38" s="2">
        <v>1.1100000000000001</v>
      </c>
      <c r="BD38" s="2" t="s">
        <v>3</v>
      </c>
      <c r="BE38" s="2" t="s">
        <v>3</v>
      </c>
      <c r="BF38" s="2" t="s">
        <v>3</v>
      </c>
      <c r="BG38" s="2" t="s">
        <v>3</v>
      </c>
      <c r="BH38" s="2">
        <v>3</v>
      </c>
      <c r="BI38" s="2">
        <v>1</v>
      </c>
      <c r="BJ38" s="2" t="s">
        <v>73</v>
      </c>
      <c r="BK38" s="2"/>
      <c r="BL38" s="2"/>
      <c r="BM38" s="2">
        <v>12001</v>
      </c>
      <c r="BN38" s="2">
        <v>0</v>
      </c>
      <c r="BO38" s="2" t="s">
        <v>71</v>
      </c>
      <c r="BP38" s="2">
        <v>1</v>
      </c>
      <c r="BQ38" s="2">
        <v>2</v>
      </c>
      <c r="BR38" s="2">
        <v>0</v>
      </c>
      <c r="BS38" s="2">
        <v>1</v>
      </c>
      <c r="BT38" s="2">
        <v>1</v>
      </c>
      <c r="BU38" s="2">
        <v>1</v>
      </c>
      <c r="BV38" s="2">
        <v>1</v>
      </c>
      <c r="BW38" s="2">
        <v>1</v>
      </c>
      <c r="BX38" s="2">
        <v>1</v>
      </c>
      <c r="BY38" s="2" t="s">
        <v>3</v>
      </c>
      <c r="BZ38" s="2">
        <v>109</v>
      </c>
      <c r="CA38" s="2">
        <v>57</v>
      </c>
      <c r="CB38" s="2" t="s">
        <v>3</v>
      </c>
      <c r="CC38" s="2"/>
      <c r="CD38" s="2"/>
      <c r="CE38" s="2">
        <v>0</v>
      </c>
      <c r="CF38" s="2">
        <v>0</v>
      </c>
      <c r="CG38" s="2">
        <v>0</v>
      </c>
      <c r="CH38" s="2"/>
      <c r="CI38" s="2"/>
      <c r="CJ38" s="2"/>
      <c r="CK38" s="2"/>
      <c r="CL38" s="2"/>
      <c r="CM38" s="2">
        <v>0</v>
      </c>
      <c r="CN38" s="2" t="s">
        <v>3</v>
      </c>
      <c r="CO38" s="2">
        <v>0</v>
      </c>
      <c r="CP38" s="2">
        <f t="shared" si="22"/>
        <v>48384.72</v>
      </c>
      <c r="CQ38" s="2">
        <f t="shared" si="47"/>
        <v>711.54</v>
      </c>
      <c r="CR38" s="2">
        <f t="shared" si="48"/>
        <v>0</v>
      </c>
      <c r="CS38" s="2">
        <f t="shared" si="49"/>
        <v>0</v>
      </c>
      <c r="CT38" s="2">
        <f t="shared" si="50"/>
        <v>0</v>
      </c>
      <c r="CU38" s="2">
        <f t="shared" si="23"/>
        <v>0</v>
      </c>
      <c r="CV38" s="2">
        <f t="shared" si="51"/>
        <v>0</v>
      </c>
      <c r="CW38" s="2">
        <f t="shared" si="52"/>
        <v>0</v>
      </c>
      <c r="CX38" s="2">
        <f t="shared" si="24"/>
        <v>0</v>
      </c>
      <c r="CY38" s="2">
        <f t="shared" si="25"/>
        <v>0</v>
      </c>
      <c r="CZ38" s="2">
        <f t="shared" si="26"/>
        <v>0</v>
      </c>
      <c r="DA38" s="2"/>
      <c r="DB38" s="2"/>
      <c r="DC38" s="2" t="s">
        <v>3</v>
      </c>
      <c r="DD38" s="2" t="s">
        <v>3</v>
      </c>
      <c r="DE38" s="2" t="s">
        <v>3</v>
      </c>
      <c r="DF38" s="2" t="s">
        <v>3</v>
      </c>
      <c r="DG38" s="2" t="s">
        <v>3</v>
      </c>
      <c r="DH38" s="2" t="s">
        <v>3</v>
      </c>
      <c r="DI38" s="2" t="s">
        <v>3</v>
      </c>
      <c r="DJ38" s="2" t="s">
        <v>3</v>
      </c>
      <c r="DK38" s="2" t="s">
        <v>3</v>
      </c>
      <c r="DL38" s="2" t="s">
        <v>3</v>
      </c>
      <c r="DM38" s="2" t="s">
        <v>3</v>
      </c>
      <c r="DN38" s="2">
        <v>0</v>
      </c>
      <c r="DO38" s="2">
        <v>0</v>
      </c>
      <c r="DP38" s="2">
        <v>1</v>
      </c>
      <c r="DQ38" s="2">
        <v>1</v>
      </c>
      <c r="DR38" s="2"/>
      <c r="DS38" s="2"/>
      <c r="DT38" s="2"/>
      <c r="DU38" s="2">
        <v>1003</v>
      </c>
      <c r="DV38" s="2" t="s">
        <v>60</v>
      </c>
      <c r="DW38" s="2" t="s">
        <v>60</v>
      </c>
      <c r="DX38" s="2">
        <v>1</v>
      </c>
      <c r="DY38" s="2"/>
      <c r="DZ38" s="2" t="s">
        <v>3</v>
      </c>
      <c r="EA38" s="2" t="s">
        <v>3</v>
      </c>
      <c r="EB38" s="2" t="s">
        <v>3</v>
      </c>
      <c r="EC38" s="2" t="s">
        <v>3</v>
      </c>
      <c r="ED38" s="2"/>
      <c r="EE38" s="2">
        <v>58905856</v>
      </c>
      <c r="EF38" s="2">
        <v>2</v>
      </c>
      <c r="EG38" s="2" t="s">
        <v>22</v>
      </c>
      <c r="EH38" s="2">
        <v>12</v>
      </c>
      <c r="EI38" s="2" t="s">
        <v>36</v>
      </c>
      <c r="EJ38" s="2">
        <v>1</v>
      </c>
      <c r="EK38" s="2">
        <v>12001</v>
      </c>
      <c r="EL38" s="2" t="s">
        <v>36</v>
      </c>
      <c r="EM38" s="2" t="s">
        <v>37</v>
      </c>
      <c r="EN38" s="2"/>
      <c r="EO38" s="2" t="s">
        <v>3</v>
      </c>
      <c r="EP38" s="2"/>
      <c r="EQ38" s="2">
        <v>0</v>
      </c>
      <c r="ER38" s="2">
        <v>641.03</v>
      </c>
      <c r="ES38" s="2">
        <v>641.03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>
        <v>0</v>
      </c>
      <c r="FR38" s="2">
        <v>0</v>
      </c>
      <c r="FS38" s="2">
        <v>0</v>
      </c>
      <c r="FT38" s="2"/>
      <c r="FU38" s="2"/>
      <c r="FV38" s="2"/>
      <c r="FW38" s="2"/>
      <c r="FX38" s="2">
        <v>109</v>
      </c>
      <c r="FY38" s="2">
        <v>57</v>
      </c>
      <c r="FZ38" s="2"/>
      <c r="GA38" s="2" t="s">
        <v>3</v>
      </c>
      <c r="GB38" s="2"/>
      <c r="GC38" s="2"/>
      <c r="GD38" s="2">
        <v>1</v>
      </c>
      <c r="GE38" s="2"/>
      <c r="GF38" s="2">
        <v>1108515218</v>
      </c>
      <c r="GG38" s="2">
        <v>2</v>
      </c>
      <c r="GH38" s="2">
        <v>1</v>
      </c>
      <c r="GI38" s="2">
        <v>2</v>
      </c>
      <c r="GJ38" s="2">
        <v>0</v>
      </c>
      <c r="GK38" s="2">
        <v>0</v>
      </c>
      <c r="GL38" s="2">
        <f t="shared" si="27"/>
        <v>0</v>
      </c>
      <c r="GM38" s="2">
        <f t="shared" si="28"/>
        <v>48384.72</v>
      </c>
      <c r="GN38" s="2">
        <f t="shared" si="29"/>
        <v>48384.72</v>
      </c>
      <c r="GO38" s="2">
        <f t="shared" si="30"/>
        <v>0</v>
      </c>
      <c r="GP38" s="2">
        <f t="shared" si="31"/>
        <v>0</v>
      </c>
      <c r="GQ38" s="2"/>
      <c r="GR38" s="2">
        <v>0</v>
      </c>
      <c r="GS38" s="2">
        <v>3</v>
      </c>
      <c r="GT38" s="2">
        <v>0</v>
      </c>
      <c r="GU38" s="2" t="s">
        <v>3</v>
      </c>
      <c r="GV38" s="2">
        <f t="shared" si="32"/>
        <v>0</v>
      </c>
      <c r="GW38" s="2">
        <v>1</v>
      </c>
      <c r="GX38" s="2">
        <f t="shared" si="33"/>
        <v>0</v>
      </c>
      <c r="GY38" s="2"/>
      <c r="GZ38" s="2"/>
      <c r="HA38" s="2">
        <v>0</v>
      </c>
      <c r="HB38" s="2">
        <v>0</v>
      </c>
      <c r="HC38" s="2">
        <f t="shared" si="34"/>
        <v>0</v>
      </c>
      <c r="HD38" s="2"/>
      <c r="HE38" s="2" t="s">
        <v>3</v>
      </c>
      <c r="HF38" s="2" t="s">
        <v>3</v>
      </c>
      <c r="HG38" s="2"/>
      <c r="HH38" s="2"/>
      <c r="HI38" s="2"/>
      <c r="HJ38" s="2"/>
      <c r="HK38" s="2"/>
      <c r="HL38" s="2"/>
      <c r="HM38" s="2" t="s">
        <v>3</v>
      </c>
      <c r="HN38" s="2" t="s">
        <v>39</v>
      </c>
      <c r="HO38" s="2" t="s">
        <v>40</v>
      </c>
      <c r="HP38" s="2" t="s">
        <v>36</v>
      </c>
      <c r="HQ38" s="2" t="s">
        <v>36</v>
      </c>
      <c r="HR38" s="2"/>
      <c r="HS38" s="2">
        <v>0</v>
      </c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>
        <v>0</v>
      </c>
      <c r="IL38" s="2"/>
      <c r="IM38" s="2"/>
      <c r="IN38" s="2"/>
      <c r="IO38" s="2"/>
      <c r="IP38" s="2"/>
      <c r="IQ38" s="2"/>
      <c r="IR38" s="2"/>
      <c r="IS38" s="2"/>
      <c r="IT38" s="2"/>
      <c r="IU38" s="2"/>
    </row>
    <row r="39" spans="1:255" ht="13.15" customHeight="1" x14ac:dyDescent="0.2">
      <c r="A39" s="3">
        <v>18</v>
      </c>
      <c r="B39" s="3">
        <v>1</v>
      </c>
      <c r="C39" s="3">
        <v>34</v>
      </c>
      <c r="D39" s="3"/>
      <c r="E39" s="3" t="s">
        <v>70</v>
      </c>
      <c r="F39" s="3" t="s">
        <v>71</v>
      </c>
      <c r="G39" s="3" t="s">
        <v>72</v>
      </c>
      <c r="H39" s="3" t="s">
        <v>60</v>
      </c>
      <c r="I39" s="3">
        <f>I27*J39</f>
        <v>68</v>
      </c>
      <c r="J39" s="3">
        <v>11.724137931034484</v>
      </c>
      <c r="K39" s="3">
        <v>11.724137929999999</v>
      </c>
      <c r="L39" s="3"/>
      <c r="M39" s="3"/>
      <c r="N39" s="3"/>
      <c r="O39" s="3">
        <f t="shared" si="14"/>
        <v>46205.32</v>
      </c>
      <c r="P39" s="3">
        <f t="shared" si="35"/>
        <v>46205.32</v>
      </c>
      <c r="Q39" s="3">
        <f t="shared" si="36"/>
        <v>0</v>
      </c>
      <c r="R39" s="3">
        <f t="shared" si="37"/>
        <v>0</v>
      </c>
      <c r="S39" s="3">
        <f t="shared" si="38"/>
        <v>0</v>
      </c>
      <c r="T39" s="3">
        <f t="shared" si="15"/>
        <v>0</v>
      </c>
      <c r="U39" s="3">
        <f t="shared" si="39"/>
        <v>0</v>
      </c>
      <c r="V39" s="3">
        <f t="shared" si="40"/>
        <v>0</v>
      </c>
      <c r="W39" s="3">
        <f t="shared" si="16"/>
        <v>0</v>
      </c>
      <c r="X39" s="3">
        <f t="shared" si="17"/>
        <v>0</v>
      </c>
      <c r="Y39" s="3">
        <f t="shared" si="18"/>
        <v>0</v>
      </c>
      <c r="Z39" s="3"/>
      <c r="AA39" s="3">
        <v>60854600</v>
      </c>
      <c r="AB39" s="3">
        <f t="shared" si="19"/>
        <v>641.03</v>
      </c>
      <c r="AC39" s="3">
        <f t="shared" si="41"/>
        <v>641.03</v>
      </c>
      <c r="AD39" s="3">
        <f t="shared" si="42"/>
        <v>0</v>
      </c>
      <c r="AE39" s="3">
        <f t="shared" si="43"/>
        <v>0</v>
      </c>
      <c r="AF39" s="3">
        <f t="shared" si="44"/>
        <v>0</v>
      </c>
      <c r="AG39" s="3">
        <f t="shared" si="20"/>
        <v>0</v>
      </c>
      <c r="AH39" s="3">
        <f t="shared" si="45"/>
        <v>0</v>
      </c>
      <c r="AI39" s="3">
        <f t="shared" si="46"/>
        <v>0</v>
      </c>
      <c r="AJ39" s="3">
        <f t="shared" si="21"/>
        <v>0</v>
      </c>
      <c r="AK39" s="3">
        <v>641.03</v>
      </c>
      <c r="AL39" s="3">
        <v>641.03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109</v>
      </c>
      <c r="AU39" s="3">
        <v>57</v>
      </c>
      <c r="AV39" s="3">
        <v>1</v>
      </c>
      <c r="AW39" s="3">
        <v>1</v>
      </c>
      <c r="AX39" s="3"/>
      <c r="AY39" s="3"/>
      <c r="AZ39" s="3">
        <v>1</v>
      </c>
      <c r="BA39" s="3">
        <v>1</v>
      </c>
      <c r="BB39" s="3">
        <v>1</v>
      </c>
      <c r="BC39" s="3">
        <v>1.06</v>
      </c>
      <c r="BD39" s="3" t="s">
        <v>3</v>
      </c>
      <c r="BE39" s="3" t="s">
        <v>3</v>
      </c>
      <c r="BF39" s="3" t="s">
        <v>3</v>
      </c>
      <c r="BG39" s="3" t="s">
        <v>3</v>
      </c>
      <c r="BH39" s="3">
        <v>3</v>
      </c>
      <c r="BI39" s="3">
        <v>1</v>
      </c>
      <c r="BJ39" s="3" t="s">
        <v>73</v>
      </c>
      <c r="BK39" s="3"/>
      <c r="BL39" s="3"/>
      <c r="BM39" s="3">
        <v>12001</v>
      </c>
      <c r="BN39" s="3">
        <v>0</v>
      </c>
      <c r="BO39" s="3" t="s">
        <v>71</v>
      </c>
      <c r="BP39" s="3">
        <v>1</v>
      </c>
      <c r="BQ39" s="3">
        <v>2</v>
      </c>
      <c r="BR39" s="3">
        <v>0</v>
      </c>
      <c r="BS39" s="3">
        <v>1</v>
      </c>
      <c r="BT39" s="3">
        <v>1</v>
      </c>
      <c r="BU39" s="3">
        <v>1</v>
      </c>
      <c r="BV39" s="3">
        <v>1</v>
      </c>
      <c r="BW39" s="3">
        <v>1</v>
      </c>
      <c r="BX39" s="3">
        <v>1</v>
      </c>
      <c r="BY39" s="3" t="s">
        <v>3</v>
      </c>
      <c r="BZ39" s="3">
        <v>109</v>
      </c>
      <c r="CA39" s="3">
        <v>57</v>
      </c>
      <c r="CB39" s="3" t="s">
        <v>3</v>
      </c>
      <c r="CC39" s="3"/>
      <c r="CD39" s="3"/>
      <c r="CE39" s="3">
        <v>0</v>
      </c>
      <c r="CF39" s="3">
        <v>0</v>
      </c>
      <c r="CG39" s="3">
        <v>0</v>
      </c>
      <c r="CH39" s="3"/>
      <c r="CI39" s="3"/>
      <c r="CJ39" s="3"/>
      <c r="CK39" s="3"/>
      <c r="CL39" s="3"/>
      <c r="CM39" s="3">
        <v>0</v>
      </c>
      <c r="CN39" s="3" t="s">
        <v>3</v>
      </c>
      <c r="CO39" s="3">
        <v>0</v>
      </c>
      <c r="CP39" s="3">
        <f t="shared" si="22"/>
        <v>46205.32</v>
      </c>
      <c r="CQ39" s="3">
        <f t="shared" si="47"/>
        <v>679.49</v>
      </c>
      <c r="CR39" s="3">
        <f t="shared" si="48"/>
        <v>0</v>
      </c>
      <c r="CS39" s="3">
        <f t="shared" si="49"/>
        <v>0</v>
      </c>
      <c r="CT39" s="3">
        <f t="shared" si="50"/>
        <v>0</v>
      </c>
      <c r="CU39" s="3">
        <f t="shared" si="23"/>
        <v>0</v>
      </c>
      <c r="CV39" s="3">
        <f t="shared" si="51"/>
        <v>0</v>
      </c>
      <c r="CW39" s="3">
        <f t="shared" si="52"/>
        <v>0</v>
      </c>
      <c r="CX39" s="3">
        <f t="shared" si="24"/>
        <v>0</v>
      </c>
      <c r="CY39" s="3">
        <f t="shared" si="25"/>
        <v>0</v>
      </c>
      <c r="CZ39" s="3">
        <f t="shared" si="26"/>
        <v>0</v>
      </c>
      <c r="DA39" s="3"/>
      <c r="DB39" s="3"/>
      <c r="DC39" s="3" t="s">
        <v>3</v>
      </c>
      <c r="DD39" s="3" t="s">
        <v>3</v>
      </c>
      <c r="DE39" s="3" t="s">
        <v>3</v>
      </c>
      <c r="DF39" s="3" t="s">
        <v>3</v>
      </c>
      <c r="DG39" s="3" t="s">
        <v>3</v>
      </c>
      <c r="DH39" s="3" t="s">
        <v>3</v>
      </c>
      <c r="DI39" s="3" t="s">
        <v>3</v>
      </c>
      <c r="DJ39" s="3" t="s">
        <v>3</v>
      </c>
      <c r="DK39" s="3" t="s">
        <v>3</v>
      </c>
      <c r="DL39" s="3" t="s">
        <v>3</v>
      </c>
      <c r="DM39" s="3" t="s">
        <v>3</v>
      </c>
      <c r="DN39" s="3">
        <v>0</v>
      </c>
      <c r="DO39" s="3">
        <v>0</v>
      </c>
      <c r="DP39" s="3">
        <v>1</v>
      </c>
      <c r="DQ39" s="3">
        <v>1</v>
      </c>
      <c r="DR39" s="3"/>
      <c r="DS39" s="3"/>
      <c r="DT39" s="3"/>
      <c r="DU39" s="3">
        <v>1003</v>
      </c>
      <c r="DV39" s="3" t="s">
        <v>60</v>
      </c>
      <c r="DW39" s="3" t="s">
        <v>60</v>
      </c>
      <c r="DX39" s="3">
        <v>1</v>
      </c>
      <c r="DY39" s="3"/>
      <c r="DZ39" s="3" t="s">
        <v>3</v>
      </c>
      <c r="EA39" s="3" t="s">
        <v>3</v>
      </c>
      <c r="EB39" s="3" t="s">
        <v>3</v>
      </c>
      <c r="EC39" s="3" t="s">
        <v>3</v>
      </c>
      <c r="ED39" s="3"/>
      <c r="EE39" s="3">
        <v>58905856</v>
      </c>
      <c r="EF39" s="3">
        <v>2</v>
      </c>
      <c r="EG39" s="3" t="s">
        <v>22</v>
      </c>
      <c r="EH39" s="3">
        <v>12</v>
      </c>
      <c r="EI39" s="3" t="s">
        <v>36</v>
      </c>
      <c r="EJ39" s="3">
        <v>1</v>
      </c>
      <c r="EK39" s="3">
        <v>12001</v>
      </c>
      <c r="EL39" s="3" t="s">
        <v>36</v>
      </c>
      <c r="EM39" s="3" t="s">
        <v>37</v>
      </c>
      <c r="EN39" s="3"/>
      <c r="EO39" s="3" t="s">
        <v>3</v>
      </c>
      <c r="EP39" s="3"/>
      <c r="EQ39" s="3">
        <v>0</v>
      </c>
      <c r="ER39" s="3">
        <v>641.03</v>
      </c>
      <c r="ES39" s="3">
        <v>641.03</v>
      </c>
      <c r="ET39" s="3">
        <v>0</v>
      </c>
      <c r="EU39" s="3">
        <v>0</v>
      </c>
      <c r="EV39" s="3">
        <v>0</v>
      </c>
      <c r="EW39" s="3">
        <v>0</v>
      </c>
      <c r="EX39" s="3">
        <v>0</v>
      </c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>
        <v>0</v>
      </c>
      <c r="FR39" s="3">
        <v>0</v>
      </c>
      <c r="FS39" s="3">
        <v>0</v>
      </c>
      <c r="FT39" s="3"/>
      <c r="FU39" s="3"/>
      <c r="FV39" s="3"/>
      <c r="FW39" s="3"/>
      <c r="FX39" s="3">
        <v>109</v>
      </c>
      <c r="FY39" s="3">
        <v>57</v>
      </c>
      <c r="FZ39" s="3"/>
      <c r="GA39" s="3" t="s">
        <v>3</v>
      </c>
      <c r="GB39" s="3"/>
      <c r="GC39" s="3"/>
      <c r="GD39" s="3">
        <v>1</v>
      </c>
      <c r="GE39" s="3"/>
      <c r="GF39" s="3">
        <v>1108515218</v>
      </c>
      <c r="GG39" s="3">
        <v>2</v>
      </c>
      <c r="GH39" s="3">
        <v>1</v>
      </c>
      <c r="GI39" s="3">
        <v>2</v>
      </c>
      <c r="GJ39" s="3">
        <v>0</v>
      </c>
      <c r="GK39" s="3">
        <v>0</v>
      </c>
      <c r="GL39" s="3">
        <f t="shared" si="27"/>
        <v>0</v>
      </c>
      <c r="GM39" s="3">
        <f t="shared" si="28"/>
        <v>46205.32</v>
      </c>
      <c r="GN39" s="3">
        <f t="shared" si="29"/>
        <v>46205.32</v>
      </c>
      <c r="GO39" s="3">
        <f t="shared" si="30"/>
        <v>0</v>
      </c>
      <c r="GP39" s="3">
        <f t="shared" si="31"/>
        <v>0</v>
      </c>
      <c r="GQ39" s="3"/>
      <c r="GR39" s="3">
        <v>0</v>
      </c>
      <c r="GS39" s="3">
        <v>3</v>
      </c>
      <c r="GT39" s="3">
        <v>0</v>
      </c>
      <c r="GU39" s="3" t="s">
        <v>3</v>
      </c>
      <c r="GV39" s="3">
        <f t="shared" si="32"/>
        <v>0</v>
      </c>
      <c r="GW39" s="3">
        <v>1</v>
      </c>
      <c r="GX39" s="3">
        <f t="shared" si="33"/>
        <v>0</v>
      </c>
      <c r="GY39" s="3"/>
      <c r="GZ39" s="3"/>
      <c r="HA39" s="3">
        <v>0</v>
      </c>
      <c r="HB39" s="3">
        <v>0</v>
      </c>
      <c r="HC39" s="3">
        <f t="shared" si="34"/>
        <v>0</v>
      </c>
      <c r="HD39" s="3"/>
      <c r="HE39" s="3" t="s">
        <v>3</v>
      </c>
      <c r="HF39" s="3" t="s">
        <v>3</v>
      </c>
      <c r="HG39" s="3"/>
      <c r="HH39" s="3"/>
      <c r="HI39" s="3"/>
      <c r="HJ39" s="3"/>
      <c r="HK39" s="3"/>
      <c r="HL39" s="3"/>
      <c r="HM39" s="3" t="s">
        <v>3</v>
      </c>
      <c r="HN39" s="3" t="s">
        <v>39</v>
      </c>
      <c r="HO39" s="3" t="s">
        <v>40</v>
      </c>
      <c r="HP39" s="3" t="s">
        <v>36</v>
      </c>
      <c r="HQ39" s="3" t="s">
        <v>36</v>
      </c>
      <c r="HR39" s="3"/>
      <c r="HS39" s="3">
        <v>0</v>
      </c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>
        <v>0</v>
      </c>
      <c r="IL39" s="3"/>
      <c r="IM39" s="3"/>
      <c r="IN39" s="3"/>
      <c r="IO39" s="3"/>
      <c r="IP39" s="3"/>
      <c r="IQ39" s="3"/>
      <c r="IR39" s="3"/>
      <c r="IS39" s="3"/>
      <c r="IT39" s="3"/>
      <c r="IU39" s="3"/>
    </row>
    <row r="40" spans="1:255" ht="13.15" hidden="1" customHeight="1" x14ac:dyDescent="0.2">
      <c r="A40" s="2">
        <v>18</v>
      </c>
      <c r="B40" s="2">
        <v>1</v>
      </c>
      <c r="C40" s="2">
        <v>18</v>
      </c>
      <c r="D40" s="2"/>
      <c r="E40" s="2" t="s">
        <v>74</v>
      </c>
      <c r="F40" s="2" t="s">
        <v>75</v>
      </c>
      <c r="G40" s="2" t="s">
        <v>76</v>
      </c>
      <c r="H40" s="2" t="s">
        <v>60</v>
      </c>
      <c r="I40" s="2">
        <f>I26*J40</f>
        <v>42</v>
      </c>
      <c r="J40" s="2">
        <v>7.2413793103448274</v>
      </c>
      <c r="K40" s="2">
        <v>7.2413793100000001</v>
      </c>
      <c r="L40" s="2"/>
      <c r="M40" s="2"/>
      <c r="N40" s="2"/>
      <c r="O40" s="2">
        <f t="shared" si="14"/>
        <v>12264</v>
      </c>
      <c r="P40" s="2">
        <f t="shared" si="35"/>
        <v>12264</v>
      </c>
      <c r="Q40" s="2">
        <f t="shared" si="36"/>
        <v>0</v>
      </c>
      <c r="R40" s="2">
        <f t="shared" si="37"/>
        <v>0</v>
      </c>
      <c r="S40" s="2">
        <f t="shared" si="38"/>
        <v>0</v>
      </c>
      <c r="T40" s="2">
        <f t="shared" si="15"/>
        <v>0</v>
      </c>
      <c r="U40" s="2">
        <f t="shared" si="39"/>
        <v>0</v>
      </c>
      <c r="V40" s="2">
        <f t="shared" si="40"/>
        <v>0</v>
      </c>
      <c r="W40" s="2">
        <f t="shared" si="16"/>
        <v>0</v>
      </c>
      <c r="X40" s="2">
        <f t="shared" si="17"/>
        <v>0</v>
      </c>
      <c r="Y40" s="2">
        <f t="shared" si="18"/>
        <v>0</v>
      </c>
      <c r="Z40" s="2"/>
      <c r="AA40" s="2">
        <v>60841590</v>
      </c>
      <c r="AB40" s="2">
        <f t="shared" si="19"/>
        <v>263.06</v>
      </c>
      <c r="AC40" s="2">
        <f t="shared" si="41"/>
        <v>263.06</v>
      </c>
      <c r="AD40" s="2">
        <f t="shared" si="42"/>
        <v>0</v>
      </c>
      <c r="AE40" s="2">
        <f t="shared" si="43"/>
        <v>0</v>
      </c>
      <c r="AF40" s="2">
        <f t="shared" si="44"/>
        <v>0</v>
      </c>
      <c r="AG40" s="2">
        <f t="shared" si="20"/>
        <v>0</v>
      </c>
      <c r="AH40" s="2">
        <f t="shared" si="45"/>
        <v>0</v>
      </c>
      <c r="AI40" s="2">
        <f t="shared" si="46"/>
        <v>0</v>
      </c>
      <c r="AJ40" s="2">
        <f t="shared" si="21"/>
        <v>0</v>
      </c>
      <c r="AK40" s="2">
        <v>263.06</v>
      </c>
      <c r="AL40" s="2">
        <v>263.06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109</v>
      </c>
      <c r="AU40" s="2">
        <v>57</v>
      </c>
      <c r="AV40" s="2">
        <v>1</v>
      </c>
      <c r="AW40" s="2">
        <v>1</v>
      </c>
      <c r="AX40" s="2"/>
      <c r="AY40" s="2"/>
      <c r="AZ40" s="2">
        <v>1</v>
      </c>
      <c r="BA40" s="2">
        <v>1</v>
      </c>
      <c r="BB40" s="2">
        <v>1</v>
      </c>
      <c r="BC40" s="2">
        <v>1.1100000000000001</v>
      </c>
      <c r="BD40" s="2" t="s">
        <v>3</v>
      </c>
      <c r="BE40" s="2" t="s">
        <v>3</v>
      </c>
      <c r="BF40" s="2" t="s">
        <v>3</v>
      </c>
      <c r="BG40" s="2" t="s">
        <v>3</v>
      </c>
      <c r="BH40" s="2">
        <v>3</v>
      </c>
      <c r="BI40" s="2">
        <v>1</v>
      </c>
      <c r="BJ40" s="2" t="s">
        <v>77</v>
      </c>
      <c r="BK40" s="2"/>
      <c r="BL40" s="2"/>
      <c r="BM40" s="2">
        <v>12001</v>
      </c>
      <c r="BN40" s="2">
        <v>0</v>
      </c>
      <c r="BO40" s="2" t="s">
        <v>75</v>
      </c>
      <c r="BP40" s="2">
        <v>1</v>
      </c>
      <c r="BQ40" s="2">
        <v>2</v>
      </c>
      <c r="BR40" s="2">
        <v>0</v>
      </c>
      <c r="BS40" s="2">
        <v>1</v>
      </c>
      <c r="BT40" s="2">
        <v>1</v>
      </c>
      <c r="BU40" s="2">
        <v>1</v>
      </c>
      <c r="BV40" s="2">
        <v>1</v>
      </c>
      <c r="BW40" s="2">
        <v>1</v>
      </c>
      <c r="BX40" s="2">
        <v>1</v>
      </c>
      <c r="BY40" s="2" t="s">
        <v>3</v>
      </c>
      <c r="BZ40" s="2">
        <v>109</v>
      </c>
      <c r="CA40" s="2">
        <v>57</v>
      </c>
      <c r="CB40" s="2" t="s">
        <v>3</v>
      </c>
      <c r="CC40" s="2"/>
      <c r="CD40" s="2"/>
      <c r="CE40" s="2">
        <v>0</v>
      </c>
      <c r="CF40" s="2">
        <v>0</v>
      </c>
      <c r="CG40" s="2">
        <v>0</v>
      </c>
      <c r="CH40" s="2"/>
      <c r="CI40" s="2"/>
      <c r="CJ40" s="2"/>
      <c r="CK40" s="2"/>
      <c r="CL40" s="2"/>
      <c r="CM40" s="2">
        <v>0</v>
      </c>
      <c r="CN40" s="2" t="s">
        <v>3</v>
      </c>
      <c r="CO40" s="2">
        <v>0</v>
      </c>
      <c r="CP40" s="2">
        <f t="shared" si="22"/>
        <v>12264</v>
      </c>
      <c r="CQ40" s="2">
        <f t="shared" si="47"/>
        <v>292</v>
      </c>
      <c r="CR40" s="2">
        <f t="shared" si="48"/>
        <v>0</v>
      </c>
      <c r="CS40" s="2">
        <f t="shared" si="49"/>
        <v>0</v>
      </c>
      <c r="CT40" s="2">
        <f t="shared" si="50"/>
        <v>0</v>
      </c>
      <c r="CU40" s="2">
        <f t="shared" si="23"/>
        <v>0</v>
      </c>
      <c r="CV40" s="2">
        <f t="shared" si="51"/>
        <v>0</v>
      </c>
      <c r="CW40" s="2">
        <f t="shared" si="52"/>
        <v>0</v>
      </c>
      <c r="CX40" s="2">
        <f t="shared" si="24"/>
        <v>0</v>
      </c>
      <c r="CY40" s="2">
        <f t="shared" si="25"/>
        <v>0</v>
      </c>
      <c r="CZ40" s="2">
        <f t="shared" si="26"/>
        <v>0</v>
      </c>
      <c r="DA40" s="2"/>
      <c r="DB40" s="2"/>
      <c r="DC40" s="2" t="s">
        <v>3</v>
      </c>
      <c r="DD40" s="2" t="s">
        <v>3</v>
      </c>
      <c r="DE40" s="2" t="s">
        <v>3</v>
      </c>
      <c r="DF40" s="2" t="s">
        <v>3</v>
      </c>
      <c r="DG40" s="2" t="s">
        <v>3</v>
      </c>
      <c r="DH40" s="2" t="s">
        <v>3</v>
      </c>
      <c r="DI40" s="2" t="s">
        <v>3</v>
      </c>
      <c r="DJ40" s="2" t="s">
        <v>3</v>
      </c>
      <c r="DK40" s="2" t="s">
        <v>3</v>
      </c>
      <c r="DL40" s="2" t="s">
        <v>3</v>
      </c>
      <c r="DM40" s="2" t="s">
        <v>3</v>
      </c>
      <c r="DN40" s="2">
        <v>0</v>
      </c>
      <c r="DO40" s="2">
        <v>0</v>
      </c>
      <c r="DP40" s="2">
        <v>1</v>
      </c>
      <c r="DQ40" s="2">
        <v>1</v>
      </c>
      <c r="DR40" s="2"/>
      <c r="DS40" s="2"/>
      <c r="DT40" s="2"/>
      <c r="DU40" s="2">
        <v>1003</v>
      </c>
      <c r="DV40" s="2" t="s">
        <v>60</v>
      </c>
      <c r="DW40" s="2" t="s">
        <v>60</v>
      </c>
      <c r="DX40" s="2">
        <v>1</v>
      </c>
      <c r="DY40" s="2"/>
      <c r="DZ40" s="2" t="s">
        <v>3</v>
      </c>
      <c r="EA40" s="2" t="s">
        <v>3</v>
      </c>
      <c r="EB40" s="2" t="s">
        <v>3</v>
      </c>
      <c r="EC40" s="2" t="s">
        <v>3</v>
      </c>
      <c r="ED40" s="2"/>
      <c r="EE40" s="2">
        <v>58905856</v>
      </c>
      <c r="EF40" s="2">
        <v>2</v>
      </c>
      <c r="EG40" s="2" t="s">
        <v>22</v>
      </c>
      <c r="EH40" s="2">
        <v>12</v>
      </c>
      <c r="EI40" s="2" t="s">
        <v>36</v>
      </c>
      <c r="EJ40" s="2">
        <v>1</v>
      </c>
      <c r="EK40" s="2">
        <v>12001</v>
      </c>
      <c r="EL40" s="2" t="s">
        <v>36</v>
      </c>
      <c r="EM40" s="2" t="s">
        <v>37</v>
      </c>
      <c r="EN40" s="2"/>
      <c r="EO40" s="2" t="s">
        <v>3</v>
      </c>
      <c r="EP40" s="2"/>
      <c r="EQ40" s="2">
        <v>0</v>
      </c>
      <c r="ER40" s="2">
        <v>263.06</v>
      </c>
      <c r="ES40" s="2">
        <v>263.06</v>
      </c>
      <c r="ET40" s="2">
        <v>0</v>
      </c>
      <c r="EU40" s="2">
        <v>0</v>
      </c>
      <c r="EV40" s="2">
        <v>0</v>
      </c>
      <c r="EW40" s="2">
        <v>0</v>
      </c>
      <c r="EX40" s="2">
        <v>0</v>
      </c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>
        <v>0</v>
      </c>
      <c r="FR40" s="2">
        <v>0</v>
      </c>
      <c r="FS40" s="2">
        <v>0</v>
      </c>
      <c r="FT40" s="2"/>
      <c r="FU40" s="2"/>
      <c r="FV40" s="2"/>
      <c r="FW40" s="2"/>
      <c r="FX40" s="2">
        <v>109</v>
      </c>
      <c r="FY40" s="2">
        <v>57</v>
      </c>
      <c r="FZ40" s="2"/>
      <c r="GA40" s="2" t="s">
        <v>3</v>
      </c>
      <c r="GB40" s="2"/>
      <c r="GC40" s="2"/>
      <c r="GD40" s="2">
        <v>1</v>
      </c>
      <c r="GE40" s="2"/>
      <c r="GF40" s="2">
        <v>49387606</v>
      </c>
      <c r="GG40" s="2">
        <v>2</v>
      </c>
      <c r="GH40" s="2">
        <v>1</v>
      </c>
      <c r="GI40" s="2">
        <v>2</v>
      </c>
      <c r="GJ40" s="2">
        <v>0</v>
      </c>
      <c r="GK40" s="2">
        <v>0</v>
      </c>
      <c r="GL40" s="2">
        <f t="shared" si="27"/>
        <v>0</v>
      </c>
      <c r="GM40" s="2">
        <f t="shared" si="28"/>
        <v>12264</v>
      </c>
      <c r="GN40" s="2">
        <f t="shared" si="29"/>
        <v>12264</v>
      </c>
      <c r="GO40" s="2">
        <f t="shared" si="30"/>
        <v>0</v>
      </c>
      <c r="GP40" s="2">
        <f t="shared" si="31"/>
        <v>0</v>
      </c>
      <c r="GQ40" s="2"/>
      <c r="GR40" s="2">
        <v>0</v>
      </c>
      <c r="GS40" s="2">
        <v>3</v>
      </c>
      <c r="GT40" s="2">
        <v>0</v>
      </c>
      <c r="GU40" s="2" t="s">
        <v>3</v>
      </c>
      <c r="GV40" s="2">
        <f t="shared" si="32"/>
        <v>0</v>
      </c>
      <c r="GW40" s="2">
        <v>1</v>
      </c>
      <c r="GX40" s="2">
        <f t="shared" si="33"/>
        <v>0</v>
      </c>
      <c r="GY40" s="2"/>
      <c r="GZ40" s="2"/>
      <c r="HA40" s="2">
        <v>0</v>
      </c>
      <c r="HB40" s="2">
        <v>0</v>
      </c>
      <c r="HC40" s="2">
        <f t="shared" si="34"/>
        <v>0</v>
      </c>
      <c r="HD40" s="2"/>
      <c r="HE40" s="2" t="s">
        <v>3</v>
      </c>
      <c r="HF40" s="2" t="s">
        <v>3</v>
      </c>
      <c r="HG40" s="2"/>
      <c r="HH40" s="2"/>
      <c r="HI40" s="2"/>
      <c r="HJ40" s="2"/>
      <c r="HK40" s="2"/>
      <c r="HL40" s="2"/>
      <c r="HM40" s="2" t="s">
        <v>3</v>
      </c>
      <c r="HN40" s="2" t="s">
        <v>39</v>
      </c>
      <c r="HO40" s="2" t="s">
        <v>40</v>
      </c>
      <c r="HP40" s="2" t="s">
        <v>36</v>
      </c>
      <c r="HQ40" s="2" t="s">
        <v>36</v>
      </c>
      <c r="HR40" s="2"/>
      <c r="HS40" s="2">
        <v>0</v>
      </c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>
        <v>0</v>
      </c>
      <c r="IL40" s="2"/>
      <c r="IM40" s="2"/>
      <c r="IN40" s="2"/>
      <c r="IO40" s="2"/>
      <c r="IP40" s="2"/>
      <c r="IQ40" s="2"/>
      <c r="IR40" s="2"/>
      <c r="IS40" s="2"/>
      <c r="IT40" s="2"/>
      <c r="IU40" s="2"/>
    </row>
    <row r="41" spans="1:255" ht="13.15" customHeight="1" x14ac:dyDescent="0.2">
      <c r="A41" s="3">
        <v>18</v>
      </c>
      <c r="B41" s="3">
        <v>1</v>
      </c>
      <c r="C41" s="3">
        <v>33</v>
      </c>
      <c r="D41" s="3"/>
      <c r="E41" s="3" t="s">
        <v>74</v>
      </c>
      <c r="F41" s="3" t="s">
        <v>75</v>
      </c>
      <c r="G41" s="3" t="s">
        <v>76</v>
      </c>
      <c r="H41" s="3" t="s">
        <v>60</v>
      </c>
      <c r="I41" s="3">
        <f>I27*J41</f>
        <v>42</v>
      </c>
      <c r="J41" s="3">
        <v>7.2413793103448274</v>
      </c>
      <c r="K41" s="3">
        <v>7.2413793100000001</v>
      </c>
      <c r="L41" s="3"/>
      <c r="M41" s="3"/>
      <c r="N41" s="3"/>
      <c r="O41" s="3">
        <f t="shared" si="14"/>
        <v>11711.28</v>
      </c>
      <c r="P41" s="3">
        <f t="shared" si="35"/>
        <v>11711.28</v>
      </c>
      <c r="Q41" s="3">
        <f t="shared" si="36"/>
        <v>0</v>
      </c>
      <c r="R41" s="3">
        <f t="shared" si="37"/>
        <v>0</v>
      </c>
      <c r="S41" s="3">
        <f t="shared" si="38"/>
        <v>0</v>
      </c>
      <c r="T41" s="3">
        <f t="shared" si="15"/>
        <v>0</v>
      </c>
      <c r="U41" s="3">
        <f t="shared" si="39"/>
        <v>0</v>
      </c>
      <c r="V41" s="3">
        <f t="shared" si="40"/>
        <v>0</v>
      </c>
      <c r="W41" s="3">
        <f t="shared" si="16"/>
        <v>0</v>
      </c>
      <c r="X41" s="3">
        <f t="shared" si="17"/>
        <v>0</v>
      </c>
      <c r="Y41" s="3">
        <f t="shared" si="18"/>
        <v>0</v>
      </c>
      <c r="Z41" s="3"/>
      <c r="AA41" s="3">
        <v>60854600</v>
      </c>
      <c r="AB41" s="3">
        <f t="shared" si="19"/>
        <v>263.06</v>
      </c>
      <c r="AC41" s="3">
        <f t="shared" si="41"/>
        <v>263.06</v>
      </c>
      <c r="AD41" s="3">
        <f t="shared" si="42"/>
        <v>0</v>
      </c>
      <c r="AE41" s="3">
        <f t="shared" si="43"/>
        <v>0</v>
      </c>
      <c r="AF41" s="3">
        <f t="shared" si="44"/>
        <v>0</v>
      </c>
      <c r="AG41" s="3">
        <f t="shared" si="20"/>
        <v>0</v>
      </c>
      <c r="AH41" s="3">
        <f t="shared" si="45"/>
        <v>0</v>
      </c>
      <c r="AI41" s="3">
        <f t="shared" si="46"/>
        <v>0</v>
      </c>
      <c r="AJ41" s="3">
        <f t="shared" si="21"/>
        <v>0</v>
      </c>
      <c r="AK41" s="3">
        <v>263.06</v>
      </c>
      <c r="AL41" s="3">
        <v>263.06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109</v>
      </c>
      <c r="AU41" s="3">
        <v>57</v>
      </c>
      <c r="AV41" s="3">
        <v>1</v>
      </c>
      <c r="AW41" s="3">
        <v>1</v>
      </c>
      <c r="AX41" s="3"/>
      <c r="AY41" s="3"/>
      <c r="AZ41" s="3">
        <v>1</v>
      </c>
      <c r="BA41" s="3">
        <v>1</v>
      </c>
      <c r="BB41" s="3">
        <v>1</v>
      </c>
      <c r="BC41" s="3">
        <v>1.06</v>
      </c>
      <c r="BD41" s="3" t="s">
        <v>3</v>
      </c>
      <c r="BE41" s="3" t="s">
        <v>3</v>
      </c>
      <c r="BF41" s="3" t="s">
        <v>3</v>
      </c>
      <c r="BG41" s="3" t="s">
        <v>3</v>
      </c>
      <c r="BH41" s="3">
        <v>3</v>
      </c>
      <c r="BI41" s="3">
        <v>1</v>
      </c>
      <c r="BJ41" s="3" t="s">
        <v>77</v>
      </c>
      <c r="BK41" s="3"/>
      <c r="BL41" s="3"/>
      <c r="BM41" s="3">
        <v>12001</v>
      </c>
      <c r="BN41" s="3">
        <v>0</v>
      </c>
      <c r="BO41" s="3" t="s">
        <v>75</v>
      </c>
      <c r="BP41" s="3">
        <v>1</v>
      </c>
      <c r="BQ41" s="3">
        <v>2</v>
      </c>
      <c r="BR41" s="3">
        <v>0</v>
      </c>
      <c r="BS41" s="3">
        <v>1</v>
      </c>
      <c r="BT41" s="3">
        <v>1</v>
      </c>
      <c r="BU41" s="3">
        <v>1</v>
      </c>
      <c r="BV41" s="3">
        <v>1</v>
      </c>
      <c r="BW41" s="3">
        <v>1</v>
      </c>
      <c r="BX41" s="3">
        <v>1</v>
      </c>
      <c r="BY41" s="3" t="s">
        <v>3</v>
      </c>
      <c r="BZ41" s="3">
        <v>109</v>
      </c>
      <c r="CA41" s="3">
        <v>57</v>
      </c>
      <c r="CB41" s="3" t="s">
        <v>3</v>
      </c>
      <c r="CC41" s="3"/>
      <c r="CD41" s="3"/>
      <c r="CE41" s="3">
        <v>0</v>
      </c>
      <c r="CF41" s="3">
        <v>0</v>
      </c>
      <c r="CG41" s="3">
        <v>0</v>
      </c>
      <c r="CH41" s="3"/>
      <c r="CI41" s="3"/>
      <c r="CJ41" s="3"/>
      <c r="CK41" s="3"/>
      <c r="CL41" s="3"/>
      <c r="CM41" s="3">
        <v>0</v>
      </c>
      <c r="CN41" s="3" t="s">
        <v>3</v>
      </c>
      <c r="CO41" s="3">
        <v>0</v>
      </c>
      <c r="CP41" s="3">
        <f t="shared" si="22"/>
        <v>11711.28</v>
      </c>
      <c r="CQ41" s="3">
        <f t="shared" si="47"/>
        <v>278.83999999999997</v>
      </c>
      <c r="CR41" s="3">
        <f t="shared" si="48"/>
        <v>0</v>
      </c>
      <c r="CS41" s="3">
        <f t="shared" si="49"/>
        <v>0</v>
      </c>
      <c r="CT41" s="3">
        <f t="shared" si="50"/>
        <v>0</v>
      </c>
      <c r="CU41" s="3">
        <f t="shared" si="23"/>
        <v>0</v>
      </c>
      <c r="CV41" s="3">
        <f t="shared" si="51"/>
        <v>0</v>
      </c>
      <c r="CW41" s="3">
        <f t="shared" si="52"/>
        <v>0</v>
      </c>
      <c r="CX41" s="3">
        <f t="shared" si="24"/>
        <v>0</v>
      </c>
      <c r="CY41" s="3">
        <f t="shared" si="25"/>
        <v>0</v>
      </c>
      <c r="CZ41" s="3">
        <f t="shared" si="26"/>
        <v>0</v>
      </c>
      <c r="DA41" s="3"/>
      <c r="DB41" s="3"/>
      <c r="DC41" s="3" t="s">
        <v>3</v>
      </c>
      <c r="DD41" s="3" t="s">
        <v>3</v>
      </c>
      <c r="DE41" s="3" t="s">
        <v>3</v>
      </c>
      <c r="DF41" s="3" t="s">
        <v>3</v>
      </c>
      <c r="DG41" s="3" t="s">
        <v>3</v>
      </c>
      <c r="DH41" s="3" t="s">
        <v>3</v>
      </c>
      <c r="DI41" s="3" t="s">
        <v>3</v>
      </c>
      <c r="DJ41" s="3" t="s">
        <v>3</v>
      </c>
      <c r="DK41" s="3" t="s">
        <v>3</v>
      </c>
      <c r="DL41" s="3" t="s">
        <v>3</v>
      </c>
      <c r="DM41" s="3" t="s">
        <v>3</v>
      </c>
      <c r="DN41" s="3">
        <v>0</v>
      </c>
      <c r="DO41" s="3">
        <v>0</v>
      </c>
      <c r="DP41" s="3">
        <v>1</v>
      </c>
      <c r="DQ41" s="3">
        <v>1</v>
      </c>
      <c r="DR41" s="3"/>
      <c r="DS41" s="3"/>
      <c r="DT41" s="3"/>
      <c r="DU41" s="3">
        <v>1003</v>
      </c>
      <c r="DV41" s="3" t="s">
        <v>60</v>
      </c>
      <c r="DW41" s="3" t="s">
        <v>60</v>
      </c>
      <c r="DX41" s="3">
        <v>1</v>
      </c>
      <c r="DY41" s="3"/>
      <c r="DZ41" s="3" t="s">
        <v>3</v>
      </c>
      <c r="EA41" s="3" t="s">
        <v>3</v>
      </c>
      <c r="EB41" s="3" t="s">
        <v>3</v>
      </c>
      <c r="EC41" s="3" t="s">
        <v>3</v>
      </c>
      <c r="ED41" s="3"/>
      <c r="EE41" s="3">
        <v>58905856</v>
      </c>
      <c r="EF41" s="3">
        <v>2</v>
      </c>
      <c r="EG41" s="3" t="s">
        <v>22</v>
      </c>
      <c r="EH41" s="3">
        <v>12</v>
      </c>
      <c r="EI41" s="3" t="s">
        <v>36</v>
      </c>
      <c r="EJ41" s="3">
        <v>1</v>
      </c>
      <c r="EK41" s="3">
        <v>12001</v>
      </c>
      <c r="EL41" s="3" t="s">
        <v>36</v>
      </c>
      <c r="EM41" s="3" t="s">
        <v>37</v>
      </c>
      <c r="EN41" s="3"/>
      <c r="EO41" s="3" t="s">
        <v>3</v>
      </c>
      <c r="EP41" s="3"/>
      <c r="EQ41" s="3">
        <v>0</v>
      </c>
      <c r="ER41" s="3">
        <v>263.06</v>
      </c>
      <c r="ES41" s="3">
        <v>263.06</v>
      </c>
      <c r="ET41" s="3">
        <v>0</v>
      </c>
      <c r="EU41" s="3">
        <v>0</v>
      </c>
      <c r="EV41" s="3">
        <v>0</v>
      </c>
      <c r="EW41" s="3">
        <v>0</v>
      </c>
      <c r="EX41" s="3">
        <v>0</v>
      </c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>
        <v>0</v>
      </c>
      <c r="FR41" s="3">
        <v>0</v>
      </c>
      <c r="FS41" s="3">
        <v>0</v>
      </c>
      <c r="FT41" s="3"/>
      <c r="FU41" s="3"/>
      <c r="FV41" s="3"/>
      <c r="FW41" s="3"/>
      <c r="FX41" s="3">
        <v>109</v>
      </c>
      <c r="FY41" s="3">
        <v>57</v>
      </c>
      <c r="FZ41" s="3"/>
      <c r="GA41" s="3" t="s">
        <v>3</v>
      </c>
      <c r="GB41" s="3"/>
      <c r="GC41" s="3"/>
      <c r="GD41" s="3">
        <v>1</v>
      </c>
      <c r="GE41" s="3"/>
      <c r="GF41" s="3">
        <v>49387606</v>
      </c>
      <c r="GG41" s="3">
        <v>2</v>
      </c>
      <c r="GH41" s="3">
        <v>1</v>
      </c>
      <c r="GI41" s="3">
        <v>2</v>
      </c>
      <c r="GJ41" s="3">
        <v>0</v>
      </c>
      <c r="GK41" s="3">
        <v>0</v>
      </c>
      <c r="GL41" s="3">
        <f t="shared" si="27"/>
        <v>0</v>
      </c>
      <c r="GM41" s="3">
        <f t="shared" si="28"/>
        <v>11711.28</v>
      </c>
      <c r="GN41" s="3">
        <f t="shared" si="29"/>
        <v>11711.28</v>
      </c>
      <c r="GO41" s="3">
        <f t="shared" si="30"/>
        <v>0</v>
      </c>
      <c r="GP41" s="3">
        <f t="shared" si="31"/>
        <v>0</v>
      </c>
      <c r="GQ41" s="3"/>
      <c r="GR41" s="3">
        <v>0</v>
      </c>
      <c r="GS41" s="3">
        <v>3</v>
      </c>
      <c r="GT41" s="3">
        <v>0</v>
      </c>
      <c r="GU41" s="3" t="s">
        <v>3</v>
      </c>
      <c r="GV41" s="3">
        <f t="shared" si="32"/>
        <v>0</v>
      </c>
      <c r="GW41" s="3">
        <v>1</v>
      </c>
      <c r="GX41" s="3">
        <f t="shared" si="33"/>
        <v>0</v>
      </c>
      <c r="GY41" s="3"/>
      <c r="GZ41" s="3"/>
      <c r="HA41" s="3">
        <v>0</v>
      </c>
      <c r="HB41" s="3">
        <v>0</v>
      </c>
      <c r="HC41" s="3">
        <f t="shared" si="34"/>
        <v>0</v>
      </c>
      <c r="HD41" s="3"/>
      <c r="HE41" s="3" t="s">
        <v>3</v>
      </c>
      <c r="HF41" s="3" t="s">
        <v>3</v>
      </c>
      <c r="HG41" s="3"/>
      <c r="HH41" s="3"/>
      <c r="HI41" s="3"/>
      <c r="HJ41" s="3"/>
      <c r="HK41" s="3"/>
      <c r="HL41" s="3"/>
      <c r="HM41" s="3" t="s">
        <v>3</v>
      </c>
      <c r="HN41" s="3" t="s">
        <v>39</v>
      </c>
      <c r="HO41" s="3" t="s">
        <v>40</v>
      </c>
      <c r="HP41" s="3" t="s">
        <v>36</v>
      </c>
      <c r="HQ41" s="3" t="s">
        <v>36</v>
      </c>
      <c r="HR41" s="3"/>
      <c r="HS41" s="3">
        <v>0</v>
      </c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>
        <v>0</v>
      </c>
      <c r="IL41" s="3"/>
      <c r="IM41" s="3"/>
      <c r="IN41" s="3"/>
      <c r="IO41" s="3"/>
      <c r="IP41" s="3"/>
      <c r="IQ41" s="3"/>
      <c r="IR41" s="3"/>
      <c r="IS41" s="3"/>
      <c r="IT41" s="3"/>
      <c r="IU41" s="3"/>
    </row>
    <row r="42" spans="1:255" ht="13.15" hidden="1" customHeight="1" x14ac:dyDescent="0.2">
      <c r="A42" s="2">
        <v>17</v>
      </c>
      <c r="B42" s="2">
        <v>1</v>
      </c>
      <c r="C42" s="2">
        <f>ROW(SmtRes!A41)</f>
        <v>41</v>
      </c>
      <c r="D42" s="2">
        <f>ROW(EtalonRes!A31)</f>
        <v>31</v>
      </c>
      <c r="E42" s="2" t="s">
        <v>78</v>
      </c>
      <c r="F42" s="2" t="s">
        <v>79</v>
      </c>
      <c r="G42" s="2" t="s">
        <v>80</v>
      </c>
      <c r="H42" s="2" t="s">
        <v>20</v>
      </c>
      <c r="I42" s="2">
        <f>ROUND(580/100,7)</f>
        <v>5.8</v>
      </c>
      <c r="J42" s="2">
        <v>0</v>
      </c>
      <c r="K42" s="2">
        <f>ROUND(580/100,7)</f>
        <v>5.8</v>
      </c>
      <c r="L42" s="2"/>
      <c r="M42" s="2"/>
      <c r="N42" s="2"/>
      <c r="O42" s="2">
        <f t="shared" si="14"/>
        <v>130276.19</v>
      </c>
      <c r="P42" s="2">
        <f>SUMIF(SmtRes!AQ35:'SmtRes'!AQ41,"=1",SmtRes!DF35:'SmtRes'!DF41)</f>
        <v>1780.13</v>
      </c>
      <c r="Q42" s="2">
        <f>SUMIF(SmtRes!AQ35:'SmtRes'!AQ41,"=1",SmtRes!DG35:'SmtRes'!DG41)</f>
        <v>1128.9099999999999</v>
      </c>
      <c r="R42" s="2">
        <f>SUMIF(SmtRes!AQ35:'SmtRes'!AQ41,"=1",SmtRes!DH35:'SmtRes'!DH41)</f>
        <v>657.7</v>
      </c>
      <c r="S42" s="2">
        <f>SUMIF(SmtRes!AQ35:'SmtRes'!AQ41,"=1",SmtRes!DI35:'SmtRes'!DI41)</f>
        <v>126709.45</v>
      </c>
      <c r="T42" s="2">
        <f t="shared" si="15"/>
        <v>0</v>
      </c>
      <c r="U42" s="2">
        <f>SUMIF(SmtRes!AQ35:'SmtRes'!AQ41,"=1",SmtRes!CV35:'SmtRes'!CV41)</f>
        <v>377.69600000000003</v>
      </c>
      <c r="V42" s="2">
        <f>SUMIF(SmtRes!AQ35:'SmtRes'!AQ41,"=1",SmtRes!CW35:'SmtRes'!CW41)</f>
        <v>1.6240000000000001</v>
      </c>
      <c r="W42" s="2">
        <f t="shared" si="16"/>
        <v>0</v>
      </c>
      <c r="X42" s="2">
        <f t="shared" si="17"/>
        <v>114630.44</v>
      </c>
      <c r="Y42" s="2">
        <f t="shared" si="18"/>
        <v>58588.89</v>
      </c>
      <c r="Z42" s="2"/>
      <c r="AA42" s="2">
        <v>60841590</v>
      </c>
      <c r="AB42" s="2">
        <f t="shared" si="19"/>
        <v>22346.569080000001</v>
      </c>
      <c r="AC42" s="2">
        <f>ROUND((SUM(SmtRes!BQ35:'SmtRes'!BQ41)),6)</f>
        <v>306.91968000000003</v>
      </c>
      <c r="AD42" s="2">
        <f>ROUND((((SUM(SmtRes!BR35:'SmtRes'!BR41))-(SUM(SmtRes!BS35:'SmtRes'!BS41)))+AE42),6)</f>
        <v>193.1918</v>
      </c>
      <c r="AE42" s="2">
        <f>ROUND((SUM(SmtRes!BS35:'SmtRes'!BS41)),6)</f>
        <v>113.3972</v>
      </c>
      <c r="AF42" s="2">
        <f>ROUND((SUM(SmtRes!BT35:'SmtRes'!BT41)),6)</f>
        <v>21846.457600000002</v>
      </c>
      <c r="AG42" s="2">
        <f t="shared" si="20"/>
        <v>0</v>
      </c>
      <c r="AH42" s="2">
        <f>(SUM(SmtRes!BU35:'SmtRes'!BU41))</f>
        <v>65.12</v>
      </c>
      <c r="AI42" s="2">
        <f>(SUM(SmtRes!BV35:'SmtRes'!BV41))</f>
        <v>0.28000000000000003</v>
      </c>
      <c r="AJ42" s="2">
        <f t="shared" si="21"/>
        <v>0</v>
      </c>
      <c r="AK42" s="2">
        <v>22459.966280000001</v>
      </c>
      <c r="AL42" s="2">
        <v>306.91967999999997</v>
      </c>
      <c r="AM42" s="2">
        <v>193.1918</v>
      </c>
      <c r="AN42" s="2">
        <v>113.39720000000001</v>
      </c>
      <c r="AO42" s="2">
        <v>21846.457600000002</v>
      </c>
      <c r="AP42" s="2">
        <v>0</v>
      </c>
      <c r="AQ42" s="2">
        <v>65.12</v>
      </c>
      <c r="AR42" s="2">
        <v>0.28000000000000003</v>
      </c>
      <c r="AS42" s="2">
        <v>0</v>
      </c>
      <c r="AT42" s="2">
        <v>90</v>
      </c>
      <c r="AU42" s="2">
        <v>46</v>
      </c>
      <c r="AV42" s="2">
        <v>1</v>
      </c>
      <c r="AW42" s="2">
        <v>1</v>
      </c>
      <c r="AX42" s="2"/>
      <c r="AY42" s="2"/>
      <c r="AZ42" s="2">
        <v>1</v>
      </c>
      <c r="BA42" s="2">
        <v>1</v>
      </c>
      <c r="BB42" s="2">
        <v>1</v>
      </c>
      <c r="BC42" s="2">
        <v>1</v>
      </c>
      <c r="BD42" s="2" t="s">
        <v>3</v>
      </c>
      <c r="BE42" s="2" t="s">
        <v>3</v>
      </c>
      <c r="BF42" s="2" t="s">
        <v>3</v>
      </c>
      <c r="BG42" s="2" t="s">
        <v>3</v>
      </c>
      <c r="BH42" s="2">
        <v>0</v>
      </c>
      <c r="BI42" s="2">
        <v>1</v>
      </c>
      <c r="BJ42" s="2" t="s">
        <v>81</v>
      </c>
      <c r="BK42" s="2"/>
      <c r="BL42" s="2"/>
      <c r="BM42" s="2">
        <v>58001</v>
      </c>
      <c r="BN42" s="2">
        <v>0</v>
      </c>
      <c r="BO42" s="2" t="s">
        <v>3</v>
      </c>
      <c r="BP42" s="2">
        <v>0</v>
      </c>
      <c r="BQ42" s="2">
        <v>6</v>
      </c>
      <c r="BR42" s="2">
        <v>0</v>
      </c>
      <c r="BS42" s="2">
        <v>1</v>
      </c>
      <c r="BT42" s="2">
        <v>1</v>
      </c>
      <c r="BU42" s="2">
        <v>1</v>
      </c>
      <c r="BV42" s="2">
        <v>1</v>
      </c>
      <c r="BW42" s="2">
        <v>1</v>
      </c>
      <c r="BX42" s="2">
        <v>1</v>
      </c>
      <c r="BY42" s="2" t="s">
        <v>3</v>
      </c>
      <c r="BZ42" s="2">
        <v>90</v>
      </c>
      <c r="CA42" s="2">
        <v>46</v>
      </c>
      <c r="CB42" s="2" t="s">
        <v>3</v>
      </c>
      <c r="CC42" s="2"/>
      <c r="CD42" s="2"/>
      <c r="CE42" s="2">
        <v>0</v>
      </c>
      <c r="CF42" s="2">
        <v>0</v>
      </c>
      <c r="CG42" s="2">
        <v>0</v>
      </c>
      <c r="CH42" s="2"/>
      <c r="CI42" s="2"/>
      <c r="CJ42" s="2"/>
      <c r="CK42" s="2"/>
      <c r="CL42" s="2"/>
      <c r="CM42" s="2">
        <v>0</v>
      </c>
      <c r="CN42" s="2" t="s">
        <v>3</v>
      </c>
      <c r="CO42" s="2">
        <v>0</v>
      </c>
      <c r="CP42" s="2">
        <f t="shared" si="22"/>
        <v>130276.18999999999</v>
      </c>
      <c r="CQ42" s="2">
        <f>SUMIF(SmtRes!AQ35:'SmtRes'!AQ41,"=1",SmtRes!AA35:'SmtRes'!AA41)</f>
        <v>76729.919999999998</v>
      </c>
      <c r="CR42" s="2">
        <f>SUMIF(SmtRes!AQ35:'SmtRes'!AQ41,"=1",SmtRes!AB35:'SmtRes'!AB41)</f>
        <v>691.08</v>
      </c>
      <c r="CS42" s="2">
        <f>SUMIF(SmtRes!AQ35:'SmtRes'!AQ41,"=1",SmtRes!AC35:'SmtRes'!AC41)</f>
        <v>404.99</v>
      </c>
      <c r="CT42" s="2">
        <f>SUMIF(SmtRes!AQ35:'SmtRes'!AQ41,"=1",SmtRes!AD35:'SmtRes'!AD41)</f>
        <v>335.48</v>
      </c>
      <c r="CU42" s="2">
        <f t="shared" si="23"/>
        <v>0</v>
      </c>
      <c r="CV42" s="2">
        <f>SUMIF(SmtRes!AQ35:'SmtRes'!AQ41,"=1",SmtRes!BU35:'SmtRes'!BU41)</f>
        <v>65.12</v>
      </c>
      <c r="CW42" s="2">
        <f>SUMIF(SmtRes!AQ35:'SmtRes'!AQ41,"=1",SmtRes!BV35:'SmtRes'!BV41)</f>
        <v>0.28000000000000003</v>
      </c>
      <c r="CX42" s="2">
        <f t="shared" si="24"/>
        <v>0</v>
      </c>
      <c r="CY42" s="2">
        <f t="shared" si="25"/>
        <v>114630.435</v>
      </c>
      <c r="CZ42" s="2">
        <f t="shared" si="26"/>
        <v>58588.888999999996</v>
      </c>
      <c r="DA42" s="2"/>
      <c r="DB42" s="2"/>
      <c r="DC42" s="2" t="s">
        <v>3</v>
      </c>
      <c r="DD42" s="2" t="s">
        <v>3</v>
      </c>
      <c r="DE42" s="2" t="s">
        <v>3</v>
      </c>
      <c r="DF42" s="2" t="s">
        <v>3</v>
      </c>
      <c r="DG42" s="2" t="s">
        <v>3</v>
      </c>
      <c r="DH42" s="2" t="s">
        <v>3</v>
      </c>
      <c r="DI42" s="2" t="s">
        <v>3</v>
      </c>
      <c r="DJ42" s="2" t="s">
        <v>3</v>
      </c>
      <c r="DK42" s="2" t="s">
        <v>3</v>
      </c>
      <c r="DL42" s="2" t="s">
        <v>3</v>
      </c>
      <c r="DM42" s="2" t="s">
        <v>3</v>
      </c>
      <c r="DN42" s="2">
        <v>0</v>
      </c>
      <c r="DO42" s="2">
        <v>0</v>
      </c>
      <c r="DP42" s="2">
        <v>1</v>
      </c>
      <c r="DQ42" s="2">
        <v>1</v>
      </c>
      <c r="DR42" s="2"/>
      <c r="DS42" s="2"/>
      <c r="DT42" s="2"/>
      <c r="DU42" s="2">
        <v>1005</v>
      </c>
      <c r="DV42" s="2" t="s">
        <v>20</v>
      </c>
      <c r="DW42" s="2" t="s">
        <v>20</v>
      </c>
      <c r="DX42" s="2">
        <v>100</v>
      </c>
      <c r="DY42" s="2"/>
      <c r="DZ42" s="2" t="s">
        <v>3</v>
      </c>
      <c r="EA42" s="2" t="s">
        <v>3</v>
      </c>
      <c r="EB42" s="2" t="s">
        <v>3</v>
      </c>
      <c r="EC42" s="2" t="s">
        <v>3</v>
      </c>
      <c r="ED42" s="2"/>
      <c r="EE42" s="2">
        <v>58905933</v>
      </c>
      <c r="EF42" s="2">
        <v>6</v>
      </c>
      <c r="EG42" s="2" t="s">
        <v>51</v>
      </c>
      <c r="EH42" s="2">
        <v>92</v>
      </c>
      <c r="EI42" s="2" t="s">
        <v>52</v>
      </c>
      <c r="EJ42" s="2">
        <v>1</v>
      </c>
      <c r="EK42" s="2">
        <v>58001</v>
      </c>
      <c r="EL42" s="2" t="s">
        <v>52</v>
      </c>
      <c r="EM42" s="2" t="s">
        <v>53</v>
      </c>
      <c r="EN42" s="2"/>
      <c r="EO42" s="2" t="s">
        <v>3</v>
      </c>
      <c r="EP42" s="2"/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65.12</v>
      </c>
      <c r="EX42" s="2">
        <v>0.28000000000000003</v>
      </c>
      <c r="EY42" s="2">
        <v>0</v>
      </c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>
        <v>0</v>
      </c>
      <c r="FR42" s="2">
        <v>0</v>
      </c>
      <c r="FS42" s="2">
        <v>0</v>
      </c>
      <c r="FT42" s="2"/>
      <c r="FU42" s="2"/>
      <c r="FV42" s="2"/>
      <c r="FW42" s="2"/>
      <c r="FX42" s="2">
        <v>90</v>
      </c>
      <c r="FY42" s="2">
        <v>46</v>
      </c>
      <c r="FZ42" s="2"/>
      <c r="GA42" s="2" t="s">
        <v>3</v>
      </c>
      <c r="GB42" s="2"/>
      <c r="GC42" s="2"/>
      <c r="GD42" s="2">
        <v>1</v>
      </c>
      <c r="GE42" s="2"/>
      <c r="GF42" s="2">
        <v>-758403604</v>
      </c>
      <c r="GG42" s="2">
        <v>2</v>
      </c>
      <c r="GH42" s="2">
        <v>1</v>
      </c>
      <c r="GI42" s="2">
        <v>-2</v>
      </c>
      <c r="GJ42" s="2">
        <v>0</v>
      </c>
      <c r="GK42" s="2">
        <v>0</v>
      </c>
      <c r="GL42" s="2">
        <f t="shared" si="27"/>
        <v>0</v>
      </c>
      <c r="GM42" s="2">
        <f t="shared" si="28"/>
        <v>303495.52</v>
      </c>
      <c r="GN42" s="2">
        <f t="shared" si="29"/>
        <v>303495.52</v>
      </c>
      <c r="GO42" s="2">
        <f t="shared" si="30"/>
        <v>0</v>
      </c>
      <c r="GP42" s="2">
        <f t="shared" si="31"/>
        <v>0</v>
      </c>
      <c r="GQ42" s="2"/>
      <c r="GR42" s="2">
        <v>0</v>
      </c>
      <c r="GS42" s="2">
        <v>3</v>
      </c>
      <c r="GT42" s="2">
        <v>0</v>
      </c>
      <c r="GU42" s="2" t="s">
        <v>3</v>
      </c>
      <c r="GV42" s="2">
        <f t="shared" si="32"/>
        <v>0</v>
      </c>
      <c r="GW42" s="2">
        <v>1</v>
      </c>
      <c r="GX42" s="2">
        <f t="shared" si="33"/>
        <v>0</v>
      </c>
      <c r="GY42" s="2"/>
      <c r="GZ42" s="2"/>
      <c r="HA42" s="2">
        <v>0</v>
      </c>
      <c r="HB42" s="2">
        <v>0</v>
      </c>
      <c r="HC42" s="2">
        <f t="shared" si="34"/>
        <v>0</v>
      </c>
      <c r="HD42" s="2"/>
      <c r="HE42" s="2" t="s">
        <v>3</v>
      </c>
      <c r="HF42" s="2" t="s">
        <v>3</v>
      </c>
      <c r="HG42" s="2"/>
      <c r="HH42" s="2"/>
      <c r="HI42" s="2"/>
      <c r="HJ42" s="2"/>
      <c r="HK42" s="2"/>
      <c r="HL42" s="2"/>
      <c r="HM42" s="2" t="s">
        <v>3</v>
      </c>
      <c r="HN42" s="2" t="s">
        <v>54</v>
      </c>
      <c r="HO42" s="2" t="s">
        <v>55</v>
      </c>
      <c r="HP42" s="2" t="s">
        <v>56</v>
      </c>
      <c r="HQ42" s="2" t="s">
        <v>56</v>
      </c>
      <c r="HR42" s="2"/>
      <c r="HS42" s="2">
        <v>0</v>
      </c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>
        <v>0</v>
      </c>
      <c r="IL42" s="2"/>
      <c r="IM42" s="2"/>
      <c r="IN42" s="2"/>
      <c r="IO42" s="2"/>
      <c r="IP42" s="2"/>
      <c r="IQ42" s="2"/>
      <c r="IR42" s="2"/>
      <c r="IS42" s="2"/>
      <c r="IT42" s="2"/>
      <c r="IU42" s="2"/>
    </row>
    <row r="43" spans="1:255" ht="13.15" customHeight="1" x14ac:dyDescent="0.2">
      <c r="A43" s="3">
        <v>17</v>
      </c>
      <c r="B43" s="3">
        <v>1</v>
      </c>
      <c r="C43" s="3">
        <f>ROW(SmtRes!A48)</f>
        <v>48</v>
      </c>
      <c r="D43" s="3">
        <f>ROW(EtalonRes!A38)</f>
        <v>38</v>
      </c>
      <c r="E43" s="3" t="s">
        <v>78</v>
      </c>
      <c r="F43" s="3" t="s">
        <v>79</v>
      </c>
      <c r="G43" s="3" t="s">
        <v>80</v>
      </c>
      <c r="H43" s="3" t="s">
        <v>20</v>
      </c>
      <c r="I43" s="3">
        <f>ROUND(580/100,7)</f>
        <v>5.8</v>
      </c>
      <c r="J43" s="3">
        <v>0</v>
      </c>
      <c r="K43" s="3">
        <f>ROUND(580/100,7)</f>
        <v>5.8</v>
      </c>
      <c r="L43" s="3"/>
      <c r="M43" s="3"/>
      <c r="N43" s="3"/>
      <c r="O43" s="3">
        <f t="shared" si="14"/>
        <v>138630.63</v>
      </c>
      <c r="P43" s="3">
        <f>SUMIF(SmtRes!AQ42:'SmtRes'!AQ48,"=1",SmtRes!DF42:'SmtRes'!DF48)</f>
        <v>1842.89</v>
      </c>
      <c r="Q43" s="3">
        <f>SUMIF(SmtRes!AQ42:'SmtRes'!AQ48,"=1",SmtRes!DG42:'SmtRes'!DG48)</f>
        <v>1090.9199999999998</v>
      </c>
      <c r="R43" s="3">
        <f>SUMIF(SmtRes!AQ42:'SmtRes'!AQ48,"=1",SmtRes!DH42:'SmtRes'!DH48)</f>
        <v>700.72</v>
      </c>
      <c r="S43" s="3">
        <f>SUMIF(SmtRes!AQ42:'SmtRes'!AQ48,"=1",SmtRes!DI42:'SmtRes'!DI48)</f>
        <v>134996.1</v>
      </c>
      <c r="T43" s="3">
        <f t="shared" si="15"/>
        <v>0</v>
      </c>
      <c r="U43" s="3">
        <f>SUMIF(SmtRes!AQ42:'SmtRes'!AQ48,"=1",SmtRes!CV42:'SmtRes'!CV48)</f>
        <v>377.69600000000003</v>
      </c>
      <c r="V43" s="3">
        <f>SUMIF(SmtRes!AQ42:'SmtRes'!AQ48,"=1",SmtRes!CW42:'SmtRes'!CW48)</f>
        <v>1.6240000000000001</v>
      </c>
      <c r="W43" s="3">
        <f t="shared" si="16"/>
        <v>0</v>
      </c>
      <c r="X43" s="3">
        <f t="shared" si="17"/>
        <v>122127.14</v>
      </c>
      <c r="Y43" s="3">
        <f t="shared" si="18"/>
        <v>62420.54</v>
      </c>
      <c r="Z43" s="3"/>
      <c r="AA43" s="3">
        <v>60854600</v>
      </c>
      <c r="AB43" s="3">
        <f t="shared" si="19"/>
        <v>23742.888999999999</v>
      </c>
      <c r="AC43" s="3">
        <f>ROUND((SUM(SmtRes!BQ42:'SmtRes'!BQ48)),6)</f>
        <v>281.1848</v>
      </c>
      <c r="AD43" s="3">
        <f>ROUND((((SUM(SmtRes!BR42:'SmtRes'!BR48))-(SUM(SmtRes!BS42:'SmtRes'!BS48)))+AE43),6)</f>
        <v>186.5138</v>
      </c>
      <c r="AE43" s="3">
        <f>ROUND((SUM(SmtRes!BS42:'SmtRes'!BS48)),6)</f>
        <v>120.81440000000001</v>
      </c>
      <c r="AF43" s="3">
        <f>ROUND((SUM(SmtRes!BT42:'SmtRes'!BT48)),6)</f>
        <v>23275.190399999999</v>
      </c>
      <c r="AG43" s="3">
        <f t="shared" si="20"/>
        <v>0</v>
      </c>
      <c r="AH43" s="3">
        <f>(SUM(SmtRes!BU42:'SmtRes'!BU48))</f>
        <v>65.12</v>
      </c>
      <c r="AI43" s="3">
        <f>(SUM(SmtRes!BV42:'SmtRes'!BV48))</f>
        <v>0.28000000000000003</v>
      </c>
      <c r="AJ43" s="3">
        <f t="shared" si="21"/>
        <v>0</v>
      </c>
      <c r="AK43" s="3">
        <v>23863.703400000002</v>
      </c>
      <c r="AL43" s="3">
        <v>281.1848</v>
      </c>
      <c r="AM43" s="3">
        <v>186.5138</v>
      </c>
      <c r="AN43" s="3">
        <v>120.81440000000002</v>
      </c>
      <c r="AO43" s="3">
        <v>23275.190400000003</v>
      </c>
      <c r="AP43" s="3">
        <v>0</v>
      </c>
      <c r="AQ43" s="3">
        <v>65.12</v>
      </c>
      <c r="AR43" s="3">
        <v>0.28000000000000003</v>
      </c>
      <c r="AS43" s="3">
        <v>0</v>
      </c>
      <c r="AT43" s="3">
        <v>90</v>
      </c>
      <c r="AU43" s="3">
        <v>46</v>
      </c>
      <c r="AV43" s="3">
        <v>1</v>
      </c>
      <c r="AW43" s="3">
        <v>1</v>
      </c>
      <c r="AX43" s="3"/>
      <c r="AY43" s="3"/>
      <c r="AZ43" s="3">
        <v>1</v>
      </c>
      <c r="BA43" s="3">
        <v>1</v>
      </c>
      <c r="BB43" s="3">
        <v>1</v>
      </c>
      <c r="BC43" s="3">
        <v>1</v>
      </c>
      <c r="BD43" s="3" t="s">
        <v>3</v>
      </c>
      <c r="BE43" s="3" t="s">
        <v>3</v>
      </c>
      <c r="BF43" s="3" t="s">
        <v>3</v>
      </c>
      <c r="BG43" s="3" t="s">
        <v>3</v>
      </c>
      <c r="BH43" s="3">
        <v>0</v>
      </c>
      <c r="BI43" s="3">
        <v>1</v>
      </c>
      <c r="BJ43" s="3" t="s">
        <v>81</v>
      </c>
      <c r="BK43" s="3"/>
      <c r="BL43" s="3"/>
      <c r="BM43" s="3">
        <v>58001</v>
      </c>
      <c r="BN43" s="3">
        <v>0</v>
      </c>
      <c r="BO43" s="3" t="s">
        <v>3</v>
      </c>
      <c r="BP43" s="3">
        <v>0</v>
      </c>
      <c r="BQ43" s="3">
        <v>6</v>
      </c>
      <c r="BR43" s="3">
        <v>0</v>
      </c>
      <c r="BS43" s="3">
        <v>1</v>
      </c>
      <c r="BT43" s="3">
        <v>1</v>
      </c>
      <c r="BU43" s="3">
        <v>1</v>
      </c>
      <c r="BV43" s="3">
        <v>1</v>
      </c>
      <c r="BW43" s="3">
        <v>1</v>
      </c>
      <c r="BX43" s="3">
        <v>1</v>
      </c>
      <c r="BY43" s="3" t="s">
        <v>3</v>
      </c>
      <c r="BZ43" s="3">
        <v>90</v>
      </c>
      <c r="CA43" s="3">
        <v>46</v>
      </c>
      <c r="CB43" s="3" t="s">
        <v>3</v>
      </c>
      <c r="CC43" s="3"/>
      <c r="CD43" s="3"/>
      <c r="CE43" s="3">
        <v>0</v>
      </c>
      <c r="CF43" s="3">
        <v>0</v>
      </c>
      <c r="CG43" s="3">
        <v>0</v>
      </c>
      <c r="CH43" s="3"/>
      <c r="CI43" s="3"/>
      <c r="CJ43" s="3"/>
      <c r="CK43" s="3"/>
      <c r="CL43" s="3"/>
      <c r="CM43" s="3">
        <v>0</v>
      </c>
      <c r="CN43" s="3" t="s">
        <v>3</v>
      </c>
      <c r="CO43" s="3">
        <v>0</v>
      </c>
      <c r="CP43" s="3">
        <f t="shared" si="22"/>
        <v>138630.63</v>
      </c>
      <c r="CQ43" s="3">
        <f>SUMIF(SmtRes!AQ42:'SmtRes'!AQ48,"=1",SmtRes!AA42:'SmtRes'!AA48)</f>
        <v>79434.710000000006</v>
      </c>
      <c r="CR43" s="3">
        <f>SUMIF(SmtRes!AQ42:'SmtRes'!AQ48,"=1",SmtRes!AB42:'SmtRes'!AB48)</f>
        <v>667.56</v>
      </c>
      <c r="CS43" s="3">
        <f>SUMIF(SmtRes!AQ42:'SmtRes'!AQ48,"=1",SmtRes!AC42:'SmtRes'!AC48)</f>
        <v>431.48</v>
      </c>
      <c r="CT43" s="3">
        <f>SUMIF(SmtRes!AQ42:'SmtRes'!AQ48,"=1",SmtRes!AD42:'SmtRes'!AD48)</f>
        <v>357.42</v>
      </c>
      <c r="CU43" s="3">
        <f t="shared" si="23"/>
        <v>0</v>
      </c>
      <c r="CV43" s="3">
        <f>SUMIF(SmtRes!AQ42:'SmtRes'!AQ48,"=1",SmtRes!BU42:'SmtRes'!BU48)</f>
        <v>65.12</v>
      </c>
      <c r="CW43" s="3">
        <f>SUMIF(SmtRes!AQ42:'SmtRes'!AQ48,"=1",SmtRes!BV42:'SmtRes'!BV48)</f>
        <v>0.28000000000000003</v>
      </c>
      <c r="CX43" s="3">
        <f t="shared" si="24"/>
        <v>0</v>
      </c>
      <c r="CY43" s="3">
        <f t="shared" si="25"/>
        <v>122127.13800000001</v>
      </c>
      <c r="CZ43" s="3">
        <f t="shared" si="26"/>
        <v>62420.537200000006</v>
      </c>
      <c r="DA43" s="3"/>
      <c r="DB43" s="3"/>
      <c r="DC43" s="3" t="s">
        <v>3</v>
      </c>
      <c r="DD43" s="3" t="s">
        <v>3</v>
      </c>
      <c r="DE43" s="3" t="s">
        <v>3</v>
      </c>
      <c r="DF43" s="3" t="s">
        <v>3</v>
      </c>
      <c r="DG43" s="3" t="s">
        <v>3</v>
      </c>
      <c r="DH43" s="3" t="s">
        <v>3</v>
      </c>
      <c r="DI43" s="3" t="s">
        <v>3</v>
      </c>
      <c r="DJ43" s="3" t="s">
        <v>3</v>
      </c>
      <c r="DK43" s="3" t="s">
        <v>3</v>
      </c>
      <c r="DL43" s="3" t="s">
        <v>3</v>
      </c>
      <c r="DM43" s="3" t="s">
        <v>3</v>
      </c>
      <c r="DN43" s="3">
        <v>0</v>
      </c>
      <c r="DO43" s="3">
        <v>0</v>
      </c>
      <c r="DP43" s="3">
        <v>1</v>
      </c>
      <c r="DQ43" s="3">
        <v>1</v>
      </c>
      <c r="DR43" s="3"/>
      <c r="DS43" s="3"/>
      <c r="DT43" s="3"/>
      <c r="DU43" s="3">
        <v>1005</v>
      </c>
      <c r="DV43" s="3" t="s">
        <v>20</v>
      </c>
      <c r="DW43" s="3" t="s">
        <v>20</v>
      </c>
      <c r="DX43" s="3">
        <v>100</v>
      </c>
      <c r="DY43" s="3"/>
      <c r="DZ43" s="3" t="s">
        <v>3</v>
      </c>
      <c r="EA43" s="3" t="s">
        <v>3</v>
      </c>
      <c r="EB43" s="3" t="s">
        <v>3</v>
      </c>
      <c r="EC43" s="3" t="s">
        <v>3</v>
      </c>
      <c r="ED43" s="3"/>
      <c r="EE43" s="3">
        <v>58905933</v>
      </c>
      <c r="EF43" s="3">
        <v>6</v>
      </c>
      <c r="EG43" s="3" t="s">
        <v>51</v>
      </c>
      <c r="EH43" s="3">
        <v>92</v>
      </c>
      <c r="EI43" s="3" t="s">
        <v>52</v>
      </c>
      <c r="EJ43" s="3">
        <v>1</v>
      </c>
      <c r="EK43" s="3">
        <v>58001</v>
      </c>
      <c r="EL43" s="3" t="s">
        <v>52</v>
      </c>
      <c r="EM43" s="3" t="s">
        <v>53</v>
      </c>
      <c r="EN43" s="3"/>
      <c r="EO43" s="3" t="s">
        <v>3</v>
      </c>
      <c r="EP43" s="3"/>
      <c r="EQ43" s="3">
        <v>0</v>
      </c>
      <c r="ER43" s="3">
        <v>0</v>
      </c>
      <c r="ES43" s="3">
        <v>0</v>
      </c>
      <c r="ET43" s="3">
        <v>0</v>
      </c>
      <c r="EU43" s="3">
        <v>0</v>
      </c>
      <c r="EV43" s="3">
        <v>0</v>
      </c>
      <c r="EW43" s="3">
        <v>65.12</v>
      </c>
      <c r="EX43" s="3">
        <v>0.28000000000000003</v>
      </c>
      <c r="EY43" s="3">
        <v>0</v>
      </c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>
        <v>0</v>
      </c>
      <c r="FR43" s="3">
        <v>0</v>
      </c>
      <c r="FS43" s="3">
        <v>0</v>
      </c>
      <c r="FT43" s="3"/>
      <c r="FU43" s="3"/>
      <c r="FV43" s="3"/>
      <c r="FW43" s="3"/>
      <c r="FX43" s="3">
        <v>90</v>
      </c>
      <c r="FY43" s="3">
        <v>46</v>
      </c>
      <c r="FZ43" s="3"/>
      <c r="GA43" s="3" t="s">
        <v>3</v>
      </c>
      <c r="GB43" s="3"/>
      <c r="GC43" s="3"/>
      <c r="GD43" s="3">
        <v>1</v>
      </c>
      <c r="GE43" s="3"/>
      <c r="GF43" s="3">
        <v>-758403604</v>
      </c>
      <c r="GG43" s="3">
        <v>2</v>
      </c>
      <c r="GH43" s="3">
        <v>1</v>
      </c>
      <c r="GI43" s="3">
        <v>-2</v>
      </c>
      <c r="GJ43" s="3">
        <v>0</v>
      </c>
      <c r="GK43" s="3">
        <v>0</v>
      </c>
      <c r="GL43" s="3">
        <f t="shared" si="27"/>
        <v>0</v>
      </c>
      <c r="GM43" s="3">
        <f t="shared" si="28"/>
        <v>323178.31</v>
      </c>
      <c r="GN43" s="3">
        <f t="shared" si="29"/>
        <v>323178.31</v>
      </c>
      <c r="GO43" s="3">
        <f t="shared" si="30"/>
        <v>0</v>
      </c>
      <c r="GP43" s="3">
        <f t="shared" si="31"/>
        <v>0</v>
      </c>
      <c r="GQ43" s="3"/>
      <c r="GR43" s="3">
        <v>0</v>
      </c>
      <c r="GS43" s="3">
        <v>3</v>
      </c>
      <c r="GT43" s="3">
        <v>0</v>
      </c>
      <c r="GU43" s="3" t="s">
        <v>3</v>
      </c>
      <c r="GV43" s="3">
        <f t="shared" si="32"/>
        <v>0</v>
      </c>
      <c r="GW43" s="3">
        <v>1</v>
      </c>
      <c r="GX43" s="3">
        <f t="shared" si="33"/>
        <v>0</v>
      </c>
      <c r="GY43" s="3"/>
      <c r="GZ43" s="3"/>
      <c r="HA43" s="3">
        <v>0</v>
      </c>
      <c r="HB43" s="3">
        <v>0</v>
      </c>
      <c r="HC43" s="3">
        <f t="shared" si="34"/>
        <v>0</v>
      </c>
      <c r="HD43" s="3"/>
      <c r="HE43" s="3" t="s">
        <v>3</v>
      </c>
      <c r="HF43" s="3" t="s">
        <v>3</v>
      </c>
      <c r="HG43" s="3"/>
      <c r="HH43" s="3"/>
      <c r="HI43" s="3"/>
      <c r="HJ43" s="3"/>
      <c r="HK43" s="3"/>
      <c r="HL43" s="3"/>
      <c r="HM43" s="3" t="s">
        <v>3</v>
      </c>
      <c r="HN43" s="3" t="s">
        <v>54</v>
      </c>
      <c r="HO43" s="3" t="s">
        <v>55</v>
      </c>
      <c r="HP43" s="3" t="s">
        <v>56</v>
      </c>
      <c r="HQ43" s="3" t="s">
        <v>56</v>
      </c>
      <c r="HR43" s="3"/>
      <c r="HS43" s="3">
        <v>0</v>
      </c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>
        <v>0</v>
      </c>
      <c r="IL43" s="3"/>
      <c r="IM43" s="3"/>
      <c r="IN43" s="3"/>
      <c r="IO43" s="3"/>
      <c r="IP43" s="3"/>
      <c r="IQ43" s="3"/>
      <c r="IR43" s="3"/>
      <c r="IS43" s="3"/>
      <c r="IT43" s="3"/>
      <c r="IU43" s="3"/>
    </row>
    <row r="44" spans="1:255" ht="13.15" hidden="1" customHeight="1" x14ac:dyDescent="0.2">
      <c r="A44" s="2">
        <v>18</v>
      </c>
      <c r="B44" s="2">
        <v>1</v>
      </c>
      <c r="C44" s="2">
        <v>40</v>
      </c>
      <c r="D44" s="2"/>
      <c r="E44" s="2" t="s">
        <v>82</v>
      </c>
      <c r="F44" s="2" t="s">
        <v>83</v>
      </c>
      <c r="G44" s="2" t="s">
        <v>84</v>
      </c>
      <c r="H44" s="2" t="s">
        <v>85</v>
      </c>
      <c r="I44" s="2">
        <f>I42*J44</f>
        <v>7.54</v>
      </c>
      <c r="J44" s="2">
        <v>1.3</v>
      </c>
      <c r="K44" s="2">
        <v>1.3</v>
      </c>
      <c r="L44" s="2"/>
      <c r="M44" s="2"/>
      <c r="N44" s="2"/>
      <c r="O44" s="2">
        <f t="shared" si="14"/>
        <v>213794.44</v>
      </c>
      <c r="P44" s="2">
        <f>ROUND(CQ44*I44,2)</f>
        <v>213794.44</v>
      </c>
      <c r="Q44" s="2">
        <f>ROUND(CR44*I44,2)</f>
        <v>0</v>
      </c>
      <c r="R44" s="2">
        <f>ROUND(CS44*I44,2)</f>
        <v>0</v>
      </c>
      <c r="S44" s="2">
        <f>ROUND(CT44*I44,2)</f>
        <v>0</v>
      </c>
      <c r="T44" s="2">
        <f t="shared" si="15"/>
        <v>0</v>
      </c>
      <c r="U44" s="2">
        <f>ROUND(CV44*I44,7)</f>
        <v>0</v>
      </c>
      <c r="V44" s="2">
        <f>ROUND(CW44*I44,7)</f>
        <v>0</v>
      </c>
      <c r="W44" s="2">
        <f t="shared" si="16"/>
        <v>0</v>
      </c>
      <c r="X44" s="2">
        <f t="shared" si="17"/>
        <v>0</v>
      </c>
      <c r="Y44" s="2">
        <f t="shared" si="18"/>
        <v>0</v>
      </c>
      <c r="Z44" s="2"/>
      <c r="AA44" s="2">
        <v>60841590</v>
      </c>
      <c r="AB44" s="2">
        <f t="shared" si="19"/>
        <v>19030</v>
      </c>
      <c r="AC44" s="2">
        <f>ROUND((ES44),6)</f>
        <v>19030</v>
      </c>
      <c r="AD44" s="2">
        <f>ROUND((((ET44)-(EU44))+AE44),6)</f>
        <v>0</v>
      </c>
      <c r="AE44" s="2">
        <f t="shared" ref="AE44:AF47" si="53">ROUND((EU44),6)</f>
        <v>0</v>
      </c>
      <c r="AF44" s="2">
        <f t="shared" si="53"/>
        <v>0</v>
      </c>
      <c r="AG44" s="2">
        <f t="shared" si="20"/>
        <v>0</v>
      </c>
      <c r="AH44" s="2">
        <f t="shared" ref="AH44:AI47" si="54">(EW44)</f>
        <v>0</v>
      </c>
      <c r="AI44" s="2">
        <f t="shared" si="54"/>
        <v>0</v>
      </c>
      <c r="AJ44" s="2">
        <f t="shared" si="21"/>
        <v>0</v>
      </c>
      <c r="AK44" s="2">
        <v>19030</v>
      </c>
      <c r="AL44" s="2">
        <v>19030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90</v>
      </c>
      <c r="AU44" s="2">
        <v>46</v>
      </c>
      <c r="AV44" s="2">
        <v>1</v>
      </c>
      <c r="AW44" s="2">
        <v>1</v>
      </c>
      <c r="AX44" s="2"/>
      <c r="AY44" s="2"/>
      <c r="AZ44" s="2">
        <v>1</v>
      </c>
      <c r="BA44" s="2">
        <v>1</v>
      </c>
      <c r="BB44" s="2">
        <v>1</v>
      </c>
      <c r="BC44" s="2">
        <v>1.49</v>
      </c>
      <c r="BD44" s="2" t="s">
        <v>3</v>
      </c>
      <c r="BE44" s="2" t="s">
        <v>3</v>
      </c>
      <c r="BF44" s="2" t="s">
        <v>3</v>
      </c>
      <c r="BG44" s="2" t="s">
        <v>3</v>
      </c>
      <c r="BH44" s="2">
        <v>3</v>
      </c>
      <c r="BI44" s="2">
        <v>1</v>
      </c>
      <c r="BJ44" s="2" t="s">
        <v>86</v>
      </c>
      <c r="BK44" s="2"/>
      <c r="BL44" s="2"/>
      <c r="BM44" s="2">
        <v>58001</v>
      </c>
      <c r="BN44" s="2">
        <v>0</v>
      </c>
      <c r="BO44" s="2" t="s">
        <v>83</v>
      </c>
      <c r="BP44" s="2">
        <v>1</v>
      </c>
      <c r="BQ44" s="2">
        <v>6</v>
      </c>
      <c r="BR44" s="2">
        <v>0</v>
      </c>
      <c r="BS44" s="2">
        <v>1</v>
      </c>
      <c r="BT44" s="2">
        <v>1</v>
      </c>
      <c r="BU44" s="2">
        <v>1</v>
      </c>
      <c r="BV44" s="2">
        <v>1</v>
      </c>
      <c r="BW44" s="2">
        <v>1</v>
      </c>
      <c r="BX44" s="2">
        <v>1</v>
      </c>
      <c r="BY44" s="2" t="s">
        <v>3</v>
      </c>
      <c r="BZ44" s="2">
        <v>90</v>
      </c>
      <c r="CA44" s="2">
        <v>46</v>
      </c>
      <c r="CB44" s="2" t="s">
        <v>3</v>
      </c>
      <c r="CC44" s="2"/>
      <c r="CD44" s="2"/>
      <c r="CE44" s="2">
        <v>0</v>
      </c>
      <c r="CF44" s="2">
        <v>0</v>
      </c>
      <c r="CG44" s="2">
        <v>0</v>
      </c>
      <c r="CH44" s="2"/>
      <c r="CI44" s="2"/>
      <c r="CJ44" s="2"/>
      <c r="CK44" s="2"/>
      <c r="CL44" s="2"/>
      <c r="CM44" s="2">
        <v>0</v>
      </c>
      <c r="CN44" s="2" t="s">
        <v>3</v>
      </c>
      <c r="CO44" s="2">
        <v>0</v>
      </c>
      <c r="CP44" s="2">
        <f t="shared" si="22"/>
        <v>213794.44</v>
      </c>
      <c r="CQ44" s="2">
        <f>ROUND(AL44*BC44,2)</f>
        <v>28354.7</v>
      </c>
      <c r="CR44" s="2">
        <f>ROUND(AM44*BB44,2)</f>
        <v>0</v>
      </c>
      <c r="CS44" s="2">
        <f>ROUND(AN44*BS44,2)</f>
        <v>0</v>
      </c>
      <c r="CT44" s="2">
        <f>ROUND(AO44*BA44,2)</f>
        <v>0</v>
      </c>
      <c r="CU44" s="2">
        <f t="shared" si="23"/>
        <v>0</v>
      </c>
      <c r="CV44" s="2">
        <f t="shared" ref="CV44:CW47" si="55">AH44</f>
        <v>0</v>
      </c>
      <c r="CW44" s="2">
        <f t="shared" si="55"/>
        <v>0</v>
      </c>
      <c r="CX44" s="2">
        <f t="shared" si="24"/>
        <v>0</v>
      </c>
      <c r="CY44" s="2">
        <f t="shared" si="25"/>
        <v>0</v>
      </c>
      <c r="CZ44" s="2">
        <f t="shared" si="26"/>
        <v>0</v>
      </c>
      <c r="DA44" s="2"/>
      <c r="DB44" s="2"/>
      <c r="DC44" s="2" t="s">
        <v>3</v>
      </c>
      <c r="DD44" s="2" t="s">
        <v>3</v>
      </c>
      <c r="DE44" s="2" t="s">
        <v>3</v>
      </c>
      <c r="DF44" s="2" t="s">
        <v>3</v>
      </c>
      <c r="DG44" s="2" t="s">
        <v>3</v>
      </c>
      <c r="DH44" s="2" t="s">
        <v>3</v>
      </c>
      <c r="DI44" s="2" t="s">
        <v>3</v>
      </c>
      <c r="DJ44" s="2" t="s">
        <v>3</v>
      </c>
      <c r="DK44" s="2" t="s">
        <v>3</v>
      </c>
      <c r="DL44" s="2" t="s">
        <v>3</v>
      </c>
      <c r="DM44" s="2" t="s">
        <v>3</v>
      </c>
      <c r="DN44" s="2">
        <v>0</v>
      </c>
      <c r="DO44" s="2">
        <v>0</v>
      </c>
      <c r="DP44" s="2">
        <v>1</v>
      </c>
      <c r="DQ44" s="2">
        <v>1</v>
      </c>
      <c r="DR44" s="2"/>
      <c r="DS44" s="2"/>
      <c r="DT44" s="2"/>
      <c r="DU44" s="2">
        <v>1007</v>
      </c>
      <c r="DV44" s="2" t="s">
        <v>85</v>
      </c>
      <c r="DW44" s="2" t="s">
        <v>85</v>
      </c>
      <c r="DX44" s="2">
        <v>1</v>
      </c>
      <c r="DY44" s="2"/>
      <c r="DZ44" s="2" t="s">
        <v>3</v>
      </c>
      <c r="EA44" s="2" t="s">
        <v>3</v>
      </c>
      <c r="EB44" s="2" t="s">
        <v>3</v>
      </c>
      <c r="EC44" s="2" t="s">
        <v>3</v>
      </c>
      <c r="ED44" s="2"/>
      <c r="EE44" s="2">
        <v>58905933</v>
      </c>
      <c r="EF44" s="2">
        <v>6</v>
      </c>
      <c r="EG44" s="2" t="s">
        <v>51</v>
      </c>
      <c r="EH44" s="2">
        <v>92</v>
      </c>
      <c r="EI44" s="2" t="s">
        <v>52</v>
      </c>
      <c r="EJ44" s="2">
        <v>1</v>
      </c>
      <c r="EK44" s="2">
        <v>58001</v>
      </c>
      <c r="EL44" s="2" t="s">
        <v>52</v>
      </c>
      <c r="EM44" s="2" t="s">
        <v>53</v>
      </c>
      <c r="EN44" s="2"/>
      <c r="EO44" s="2" t="s">
        <v>3</v>
      </c>
      <c r="EP44" s="2"/>
      <c r="EQ44" s="2">
        <v>0</v>
      </c>
      <c r="ER44" s="2">
        <v>19030</v>
      </c>
      <c r="ES44" s="2">
        <v>19030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>
        <v>0</v>
      </c>
      <c r="FR44" s="2">
        <v>0</v>
      </c>
      <c r="FS44" s="2">
        <v>0</v>
      </c>
      <c r="FT44" s="2"/>
      <c r="FU44" s="2"/>
      <c r="FV44" s="2"/>
      <c r="FW44" s="2"/>
      <c r="FX44" s="2">
        <v>90</v>
      </c>
      <c r="FY44" s="2">
        <v>46</v>
      </c>
      <c r="FZ44" s="2"/>
      <c r="GA44" s="2" t="s">
        <v>3</v>
      </c>
      <c r="GB44" s="2"/>
      <c r="GC44" s="2"/>
      <c r="GD44" s="2">
        <v>1</v>
      </c>
      <c r="GE44" s="2"/>
      <c r="GF44" s="2">
        <v>-886292621</v>
      </c>
      <c r="GG44" s="2">
        <v>2</v>
      </c>
      <c r="GH44" s="2">
        <v>1</v>
      </c>
      <c r="GI44" s="2">
        <v>2</v>
      </c>
      <c r="GJ44" s="2">
        <v>0</v>
      </c>
      <c r="GK44" s="2">
        <v>0</v>
      </c>
      <c r="GL44" s="2">
        <f t="shared" si="27"/>
        <v>0</v>
      </c>
      <c r="GM44" s="2">
        <f t="shared" si="28"/>
        <v>213794.44</v>
      </c>
      <c r="GN44" s="2">
        <f t="shared" si="29"/>
        <v>213794.44</v>
      </c>
      <c r="GO44" s="2">
        <f t="shared" si="30"/>
        <v>0</v>
      </c>
      <c r="GP44" s="2">
        <f t="shared" si="31"/>
        <v>0</v>
      </c>
      <c r="GQ44" s="2"/>
      <c r="GR44" s="2">
        <v>0</v>
      </c>
      <c r="GS44" s="2">
        <v>3</v>
      </c>
      <c r="GT44" s="2">
        <v>0</v>
      </c>
      <c r="GU44" s="2" t="s">
        <v>3</v>
      </c>
      <c r="GV44" s="2">
        <f t="shared" si="32"/>
        <v>0</v>
      </c>
      <c r="GW44" s="2">
        <v>1</v>
      </c>
      <c r="GX44" s="2">
        <f t="shared" si="33"/>
        <v>0</v>
      </c>
      <c r="GY44" s="2"/>
      <c r="GZ44" s="2"/>
      <c r="HA44" s="2">
        <v>0</v>
      </c>
      <c r="HB44" s="2">
        <v>0</v>
      </c>
      <c r="HC44" s="2">
        <f t="shared" si="34"/>
        <v>0</v>
      </c>
      <c r="HD44" s="2"/>
      <c r="HE44" s="2" t="s">
        <v>3</v>
      </c>
      <c r="HF44" s="2" t="s">
        <v>3</v>
      </c>
      <c r="HG44" s="2"/>
      <c r="HH44" s="2"/>
      <c r="HI44" s="2"/>
      <c r="HJ44" s="2"/>
      <c r="HK44" s="2"/>
      <c r="HL44" s="2"/>
      <c r="HM44" s="2" t="s">
        <v>3</v>
      </c>
      <c r="HN44" s="2" t="s">
        <v>54</v>
      </c>
      <c r="HO44" s="2" t="s">
        <v>55</v>
      </c>
      <c r="HP44" s="2" t="s">
        <v>56</v>
      </c>
      <c r="HQ44" s="2" t="s">
        <v>56</v>
      </c>
      <c r="HR44" s="2"/>
      <c r="HS44" s="2">
        <v>0</v>
      </c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>
        <v>0</v>
      </c>
      <c r="IL44" s="2"/>
      <c r="IM44" s="2"/>
      <c r="IN44" s="2"/>
      <c r="IO44" s="2"/>
      <c r="IP44" s="2"/>
      <c r="IQ44" s="2"/>
      <c r="IR44" s="2"/>
      <c r="IS44" s="2"/>
      <c r="IT44" s="2"/>
      <c r="IU44" s="2"/>
    </row>
    <row r="45" spans="1:255" ht="13.15" customHeight="1" x14ac:dyDescent="0.2">
      <c r="A45" s="3">
        <v>18</v>
      </c>
      <c r="B45" s="3">
        <v>1</v>
      </c>
      <c r="C45" s="3">
        <v>47</v>
      </c>
      <c r="D45" s="3"/>
      <c r="E45" s="3" t="s">
        <v>82</v>
      </c>
      <c r="F45" s="3" t="s">
        <v>83</v>
      </c>
      <c r="G45" s="3" t="s">
        <v>84</v>
      </c>
      <c r="H45" s="3" t="s">
        <v>85</v>
      </c>
      <c r="I45" s="3">
        <f>I43*J45</f>
        <v>7.54</v>
      </c>
      <c r="J45" s="3">
        <v>1.3</v>
      </c>
      <c r="K45" s="3">
        <v>1.3</v>
      </c>
      <c r="L45" s="3"/>
      <c r="M45" s="3"/>
      <c r="N45" s="3"/>
      <c r="O45" s="3">
        <f t="shared" si="14"/>
        <v>215229.3</v>
      </c>
      <c r="P45" s="3">
        <f>ROUND(CQ45*I45,2)</f>
        <v>215229.3</v>
      </c>
      <c r="Q45" s="3">
        <f>ROUND(CR45*I45,2)</f>
        <v>0</v>
      </c>
      <c r="R45" s="3">
        <f>ROUND(CS45*I45,2)</f>
        <v>0</v>
      </c>
      <c r="S45" s="3">
        <f>ROUND(CT45*I45,2)</f>
        <v>0</v>
      </c>
      <c r="T45" s="3">
        <f t="shared" si="15"/>
        <v>0</v>
      </c>
      <c r="U45" s="3">
        <f>ROUND(CV45*I45,7)</f>
        <v>0</v>
      </c>
      <c r="V45" s="3">
        <f>ROUND(CW45*I45,7)</f>
        <v>0</v>
      </c>
      <c r="W45" s="3">
        <f t="shared" si="16"/>
        <v>0</v>
      </c>
      <c r="X45" s="3">
        <f t="shared" si="17"/>
        <v>0</v>
      </c>
      <c r="Y45" s="3">
        <f t="shared" si="18"/>
        <v>0</v>
      </c>
      <c r="Z45" s="3"/>
      <c r="AA45" s="3">
        <v>60854600</v>
      </c>
      <c r="AB45" s="3">
        <f t="shared" si="19"/>
        <v>19030</v>
      </c>
      <c r="AC45" s="3">
        <f>ROUND((ES45),6)</f>
        <v>19030</v>
      </c>
      <c r="AD45" s="3">
        <f>ROUND((((ET45)-(EU45))+AE45),6)</f>
        <v>0</v>
      </c>
      <c r="AE45" s="3">
        <f t="shared" si="53"/>
        <v>0</v>
      </c>
      <c r="AF45" s="3">
        <f t="shared" si="53"/>
        <v>0</v>
      </c>
      <c r="AG45" s="3">
        <f t="shared" si="20"/>
        <v>0</v>
      </c>
      <c r="AH45" s="3">
        <f t="shared" si="54"/>
        <v>0</v>
      </c>
      <c r="AI45" s="3">
        <f t="shared" si="54"/>
        <v>0</v>
      </c>
      <c r="AJ45" s="3">
        <f t="shared" si="21"/>
        <v>0</v>
      </c>
      <c r="AK45" s="3">
        <v>19030</v>
      </c>
      <c r="AL45" s="3">
        <v>19030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90</v>
      </c>
      <c r="AU45" s="3">
        <v>46</v>
      </c>
      <c r="AV45" s="3">
        <v>1</v>
      </c>
      <c r="AW45" s="3">
        <v>1</v>
      </c>
      <c r="AX45" s="3"/>
      <c r="AY45" s="3"/>
      <c r="AZ45" s="3">
        <v>1</v>
      </c>
      <c r="BA45" s="3">
        <v>1</v>
      </c>
      <c r="BB45" s="3">
        <v>1</v>
      </c>
      <c r="BC45" s="3">
        <v>1.5</v>
      </c>
      <c r="BD45" s="3" t="s">
        <v>3</v>
      </c>
      <c r="BE45" s="3" t="s">
        <v>3</v>
      </c>
      <c r="BF45" s="3" t="s">
        <v>3</v>
      </c>
      <c r="BG45" s="3" t="s">
        <v>3</v>
      </c>
      <c r="BH45" s="3">
        <v>3</v>
      </c>
      <c r="BI45" s="3">
        <v>1</v>
      </c>
      <c r="BJ45" s="3" t="s">
        <v>86</v>
      </c>
      <c r="BK45" s="3"/>
      <c r="BL45" s="3"/>
      <c r="BM45" s="3">
        <v>58001</v>
      </c>
      <c r="BN45" s="3">
        <v>0</v>
      </c>
      <c r="BO45" s="3" t="s">
        <v>83</v>
      </c>
      <c r="BP45" s="3">
        <v>1</v>
      </c>
      <c r="BQ45" s="3">
        <v>6</v>
      </c>
      <c r="BR45" s="3">
        <v>0</v>
      </c>
      <c r="BS45" s="3">
        <v>1</v>
      </c>
      <c r="BT45" s="3">
        <v>1</v>
      </c>
      <c r="BU45" s="3">
        <v>1</v>
      </c>
      <c r="BV45" s="3">
        <v>1</v>
      </c>
      <c r="BW45" s="3">
        <v>1</v>
      </c>
      <c r="BX45" s="3">
        <v>1</v>
      </c>
      <c r="BY45" s="3" t="s">
        <v>3</v>
      </c>
      <c r="BZ45" s="3">
        <v>90</v>
      </c>
      <c r="CA45" s="3">
        <v>46</v>
      </c>
      <c r="CB45" s="3" t="s">
        <v>3</v>
      </c>
      <c r="CC45" s="3"/>
      <c r="CD45" s="3"/>
      <c r="CE45" s="3">
        <v>0</v>
      </c>
      <c r="CF45" s="3">
        <v>0</v>
      </c>
      <c r="CG45" s="3">
        <v>0</v>
      </c>
      <c r="CH45" s="3"/>
      <c r="CI45" s="3"/>
      <c r="CJ45" s="3"/>
      <c r="CK45" s="3"/>
      <c r="CL45" s="3"/>
      <c r="CM45" s="3">
        <v>0</v>
      </c>
      <c r="CN45" s="3" t="s">
        <v>3</v>
      </c>
      <c r="CO45" s="3">
        <v>0</v>
      </c>
      <c r="CP45" s="3">
        <f t="shared" si="22"/>
        <v>215229.3</v>
      </c>
      <c r="CQ45" s="3">
        <f>ROUND(AL45*BC45,2)</f>
        <v>28545</v>
      </c>
      <c r="CR45" s="3">
        <f>ROUND(AM45*BB45,2)</f>
        <v>0</v>
      </c>
      <c r="CS45" s="3">
        <f>ROUND(AN45*BS45,2)</f>
        <v>0</v>
      </c>
      <c r="CT45" s="3">
        <f>ROUND(AO45*BA45,2)</f>
        <v>0</v>
      </c>
      <c r="CU45" s="3">
        <f t="shared" si="23"/>
        <v>0</v>
      </c>
      <c r="CV45" s="3">
        <f t="shared" si="55"/>
        <v>0</v>
      </c>
      <c r="CW45" s="3">
        <f t="shared" si="55"/>
        <v>0</v>
      </c>
      <c r="CX45" s="3">
        <f t="shared" si="24"/>
        <v>0</v>
      </c>
      <c r="CY45" s="3">
        <f t="shared" si="25"/>
        <v>0</v>
      </c>
      <c r="CZ45" s="3">
        <f t="shared" si="26"/>
        <v>0</v>
      </c>
      <c r="DA45" s="3"/>
      <c r="DB45" s="3"/>
      <c r="DC45" s="3" t="s">
        <v>3</v>
      </c>
      <c r="DD45" s="3" t="s">
        <v>3</v>
      </c>
      <c r="DE45" s="3" t="s">
        <v>3</v>
      </c>
      <c r="DF45" s="3" t="s">
        <v>3</v>
      </c>
      <c r="DG45" s="3" t="s">
        <v>3</v>
      </c>
      <c r="DH45" s="3" t="s">
        <v>3</v>
      </c>
      <c r="DI45" s="3" t="s">
        <v>3</v>
      </c>
      <c r="DJ45" s="3" t="s">
        <v>3</v>
      </c>
      <c r="DK45" s="3" t="s">
        <v>3</v>
      </c>
      <c r="DL45" s="3" t="s">
        <v>3</v>
      </c>
      <c r="DM45" s="3" t="s">
        <v>3</v>
      </c>
      <c r="DN45" s="3">
        <v>0</v>
      </c>
      <c r="DO45" s="3">
        <v>0</v>
      </c>
      <c r="DP45" s="3">
        <v>1</v>
      </c>
      <c r="DQ45" s="3">
        <v>1</v>
      </c>
      <c r="DR45" s="3"/>
      <c r="DS45" s="3"/>
      <c r="DT45" s="3"/>
      <c r="DU45" s="3">
        <v>1007</v>
      </c>
      <c r="DV45" s="3" t="s">
        <v>85</v>
      </c>
      <c r="DW45" s="3" t="s">
        <v>85</v>
      </c>
      <c r="DX45" s="3">
        <v>1</v>
      </c>
      <c r="DY45" s="3"/>
      <c r="DZ45" s="3" t="s">
        <v>3</v>
      </c>
      <c r="EA45" s="3" t="s">
        <v>3</v>
      </c>
      <c r="EB45" s="3" t="s">
        <v>3</v>
      </c>
      <c r="EC45" s="3" t="s">
        <v>3</v>
      </c>
      <c r="ED45" s="3"/>
      <c r="EE45" s="3">
        <v>58905933</v>
      </c>
      <c r="EF45" s="3">
        <v>6</v>
      </c>
      <c r="EG45" s="3" t="s">
        <v>51</v>
      </c>
      <c r="EH45" s="3">
        <v>92</v>
      </c>
      <c r="EI45" s="3" t="s">
        <v>52</v>
      </c>
      <c r="EJ45" s="3">
        <v>1</v>
      </c>
      <c r="EK45" s="3">
        <v>58001</v>
      </c>
      <c r="EL45" s="3" t="s">
        <v>52</v>
      </c>
      <c r="EM45" s="3" t="s">
        <v>53</v>
      </c>
      <c r="EN45" s="3"/>
      <c r="EO45" s="3" t="s">
        <v>3</v>
      </c>
      <c r="EP45" s="3"/>
      <c r="EQ45" s="3">
        <v>0</v>
      </c>
      <c r="ER45" s="3">
        <v>19030</v>
      </c>
      <c r="ES45" s="3">
        <v>19030</v>
      </c>
      <c r="ET45" s="3">
        <v>0</v>
      </c>
      <c r="EU45" s="3">
        <v>0</v>
      </c>
      <c r="EV45" s="3">
        <v>0</v>
      </c>
      <c r="EW45" s="3">
        <v>0</v>
      </c>
      <c r="EX45" s="3">
        <v>0</v>
      </c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>
        <v>0</v>
      </c>
      <c r="FR45" s="3">
        <v>0</v>
      </c>
      <c r="FS45" s="3">
        <v>0</v>
      </c>
      <c r="FT45" s="3"/>
      <c r="FU45" s="3"/>
      <c r="FV45" s="3"/>
      <c r="FW45" s="3"/>
      <c r="FX45" s="3">
        <v>90</v>
      </c>
      <c r="FY45" s="3">
        <v>46</v>
      </c>
      <c r="FZ45" s="3"/>
      <c r="GA45" s="3" t="s">
        <v>3</v>
      </c>
      <c r="GB45" s="3"/>
      <c r="GC45" s="3"/>
      <c r="GD45" s="3">
        <v>1</v>
      </c>
      <c r="GE45" s="3"/>
      <c r="GF45" s="3">
        <v>-886292621</v>
      </c>
      <c r="GG45" s="3">
        <v>2</v>
      </c>
      <c r="GH45" s="3">
        <v>1</v>
      </c>
      <c r="GI45" s="3">
        <v>2</v>
      </c>
      <c r="GJ45" s="3">
        <v>0</v>
      </c>
      <c r="GK45" s="3">
        <v>0</v>
      </c>
      <c r="GL45" s="3">
        <f t="shared" si="27"/>
        <v>0</v>
      </c>
      <c r="GM45" s="3">
        <f t="shared" si="28"/>
        <v>215229.3</v>
      </c>
      <c r="GN45" s="3">
        <f t="shared" si="29"/>
        <v>215229.3</v>
      </c>
      <c r="GO45" s="3">
        <f t="shared" si="30"/>
        <v>0</v>
      </c>
      <c r="GP45" s="3">
        <f t="shared" si="31"/>
        <v>0</v>
      </c>
      <c r="GQ45" s="3"/>
      <c r="GR45" s="3">
        <v>0</v>
      </c>
      <c r="GS45" s="3">
        <v>3</v>
      </c>
      <c r="GT45" s="3">
        <v>0</v>
      </c>
      <c r="GU45" s="3" t="s">
        <v>3</v>
      </c>
      <c r="GV45" s="3">
        <f t="shared" si="32"/>
        <v>0</v>
      </c>
      <c r="GW45" s="3">
        <v>1</v>
      </c>
      <c r="GX45" s="3">
        <f t="shared" si="33"/>
        <v>0</v>
      </c>
      <c r="GY45" s="3"/>
      <c r="GZ45" s="3"/>
      <c r="HA45" s="3">
        <v>0</v>
      </c>
      <c r="HB45" s="3">
        <v>0</v>
      </c>
      <c r="HC45" s="3">
        <f t="shared" si="34"/>
        <v>0</v>
      </c>
      <c r="HD45" s="3"/>
      <c r="HE45" s="3" t="s">
        <v>3</v>
      </c>
      <c r="HF45" s="3" t="s">
        <v>3</v>
      </c>
      <c r="HG45" s="3"/>
      <c r="HH45" s="3"/>
      <c r="HI45" s="3"/>
      <c r="HJ45" s="3"/>
      <c r="HK45" s="3"/>
      <c r="HL45" s="3"/>
      <c r="HM45" s="3" t="s">
        <v>3</v>
      </c>
      <c r="HN45" s="3" t="s">
        <v>54</v>
      </c>
      <c r="HO45" s="3" t="s">
        <v>55</v>
      </c>
      <c r="HP45" s="3" t="s">
        <v>56</v>
      </c>
      <c r="HQ45" s="3" t="s">
        <v>56</v>
      </c>
      <c r="HR45" s="3"/>
      <c r="HS45" s="3">
        <v>0</v>
      </c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>
        <v>0</v>
      </c>
      <c r="IL45" s="3"/>
      <c r="IM45" s="3"/>
      <c r="IN45" s="3"/>
      <c r="IO45" s="3"/>
      <c r="IP45" s="3"/>
      <c r="IQ45" s="3"/>
      <c r="IR45" s="3"/>
      <c r="IS45" s="3"/>
      <c r="IT45" s="3"/>
      <c r="IU45" s="3"/>
    </row>
    <row r="46" spans="1:255" ht="13.15" hidden="1" customHeight="1" x14ac:dyDescent="0.2">
      <c r="A46" s="2">
        <v>18</v>
      </c>
      <c r="B46" s="2">
        <v>1</v>
      </c>
      <c r="C46" s="2">
        <v>41</v>
      </c>
      <c r="D46" s="2"/>
      <c r="E46" s="2" t="s">
        <v>87</v>
      </c>
      <c r="F46" s="2" t="s">
        <v>88</v>
      </c>
      <c r="G46" s="2" t="s">
        <v>89</v>
      </c>
      <c r="H46" s="2" t="s">
        <v>90</v>
      </c>
      <c r="I46" s="2">
        <f>I42*J46</f>
        <v>12.238</v>
      </c>
      <c r="J46" s="2">
        <v>2.11</v>
      </c>
      <c r="K46" s="2">
        <v>2.11</v>
      </c>
      <c r="L46" s="2"/>
      <c r="M46" s="2"/>
      <c r="N46" s="2"/>
      <c r="O46" s="2">
        <f t="shared" si="14"/>
        <v>0</v>
      </c>
      <c r="P46" s="2">
        <f>ROUND(CQ46*I46,2)</f>
        <v>0</v>
      </c>
      <c r="Q46" s="2">
        <f>ROUND(CR46*I46,2)</f>
        <v>0</v>
      </c>
      <c r="R46" s="2">
        <f>ROUND(CS46*I46,2)</f>
        <v>0</v>
      </c>
      <c r="S46" s="2">
        <f>ROUND(CT46*I46,2)</f>
        <v>0</v>
      </c>
      <c r="T46" s="2">
        <f t="shared" si="15"/>
        <v>0</v>
      </c>
      <c r="U46" s="2">
        <f>ROUND(CV46*I46,7)</f>
        <v>0</v>
      </c>
      <c r="V46" s="2">
        <f>ROUND(CW46*I46,7)</f>
        <v>0</v>
      </c>
      <c r="W46" s="2">
        <f t="shared" si="16"/>
        <v>0</v>
      </c>
      <c r="X46" s="2">
        <f t="shared" si="17"/>
        <v>0</v>
      </c>
      <c r="Y46" s="2">
        <f t="shared" si="18"/>
        <v>0</v>
      </c>
      <c r="Z46" s="2"/>
      <c r="AA46" s="2">
        <v>60841590</v>
      </c>
      <c r="AB46" s="2">
        <f t="shared" si="19"/>
        <v>0</v>
      </c>
      <c r="AC46" s="2">
        <f>ROUND((ES46),6)</f>
        <v>0</v>
      </c>
      <c r="AD46" s="2">
        <f>ROUND((((ET46)-(EU46))+AE46),6)</f>
        <v>0</v>
      </c>
      <c r="AE46" s="2">
        <f t="shared" si="53"/>
        <v>0</v>
      </c>
      <c r="AF46" s="2">
        <f t="shared" si="53"/>
        <v>0</v>
      </c>
      <c r="AG46" s="2">
        <f t="shared" si="20"/>
        <v>0</v>
      </c>
      <c r="AH46" s="2">
        <f t="shared" si="54"/>
        <v>0</v>
      </c>
      <c r="AI46" s="2">
        <f t="shared" si="54"/>
        <v>0</v>
      </c>
      <c r="AJ46" s="2">
        <f t="shared" si="21"/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90</v>
      </c>
      <c r="AU46" s="2">
        <v>46</v>
      </c>
      <c r="AV46" s="2">
        <v>1</v>
      </c>
      <c r="AW46" s="2">
        <v>1</v>
      </c>
      <c r="AX46" s="2"/>
      <c r="AY46" s="2"/>
      <c r="AZ46" s="2">
        <v>1</v>
      </c>
      <c r="BA46" s="2">
        <v>1</v>
      </c>
      <c r="BB46" s="2">
        <v>1</v>
      </c>
      <c r="BC46" s="2">
        <v>1</v>
      </c>
      <c r="BD46" s="2" t="s">
        <v>3</v>
      </c>
      <c r="BE46" s="2" t="s">
        <v>3</v>
      </c>
      <c r="BF46" s="2" t="s">
        <v>3</v>
      </c>
      <c r="BG46" s="2" t="s">
        <v>3</v>
      </c>
      <c r="BH46" s="2">
        <v>3</v>
      </c>
      <c r="BI46" s="2">
        <v>1</v>
      </c>
      <c r="BJ46" s="2" t="s">
        <v>3</v>
      </c>
      <c r="BK46" s="2"/>
      <c r="BL46" s="2"/>
      <c r="BM46" s="2">
        <v>58001</v>
      </c>
      <c r="BN46" s="2">
        <v>0</v>
      </c>
      <c r="BO46" s="2" t="s">
        <v>3</v>
      </c>
      <c r="BP46" s="2">
        <v>0</v>
      </c>
      <c r="BQ46" s="2">
        <v>6</v>
      </c>
      <c r="BR46" s="2">
        <v>0</v>
      </c>
      <c r="BS46" s="2">
        <v>1</v>
      </c>
      <c r="BT46" s="2">
        <v>1</v>
      </c>
      <c r="BU46" s="2">
        <v>1</v>
      </c>
      <c r="BV46" s="2">
        <v>1</v>
      </c>
      <c r="BW46" s="2">
        <v>1</v>
      </c>
      <c r="BX46" s="2">
        <v>1</v>
      </c>
      <c r="BY46" s="2" t="s">
        <v>3</v>
      </c>
      <c r="BZ46" s="2">
        <v>90</v>
      </c>
      <c r="CA46" s="2">
        <v>46</v>
      </c>
      <c r="CB46" s="2" t="s">
        <v>3</v>
      </c>
      <c r="CC46" s="2"/>
      <c r="CD46" s="2"/>
      <c r="CE46" s="2">
        <v>0</v>
      </c>
      <c r="CF46" s="2">
        <v>0</v>
      </c>
      <c r="CG46" s="2">
        <v>0</v>
      </c>
      <c r="CH46" s="2"/>
      <c r="CI46" s="2"/>
      <c r="CJ46" s="2"/>
      <c r="CK46" s="2"/>
      <c r="CL46" s="2"/>
      <c r="CM46" s="2">
        <v>0</v>
      </c>
      <c r="CN46" s="2" t="s">
        <v>3</v>
      </c>
      <c r="CO46" s="2">
        <v>0</v>
      </c>
      <c r="CP46" s="2">
        <f t="shared" si="22"/>
        <v>0</v>
      </c>
      <c r="CQ46" s="2">
        <f>ROUND(AL46*BC46,2)</f>
        <v>0</v>
      </c>
      <c r="CR46" s="2">
        <f>ROUND(AM46*BB46,2)</f>
        <v>0</v>
      </c>
      <c r="CS46" s="2">
        <f>ROUND(AN46*BS46,2)</f>
        <v>0</v>
      </c>
      <c r="CT46" s="2">
        <f>ROUND(AO46*BA46,2)</f>
        <v>0</v>
      </c>
      <c r="CU46" s="2">
        <f t="shared" si="23"/>
        <v>0</v>
      </c>
      <c r="CV46" s="2">
        <f t="shared" si="55"/>
        <v>0</v>
      </c>
      <c r="CW46" s="2">
        <f t="shared" si="55"/>
        <v>0</v>
      </c>
      <c r="CX46" s="2">
        <f t="shared" si="24"/>
        <v>0</v>
      </c>
      <c r="CY46" s="2">
        <f t="shared" si="25"/>
        <v>0</v>
      </c>
      <c r="CZ46" s="2">
        <f t="shared" si="26"/>
        <v>0</v>
      </c>
      <c r="DA46" s="2"/>
      <c r="DB46" s="2"/>
      <c r="DC46" s="2" t="s">
        <v>3</v>
      </c>
      <c r="DD46" s="2" t="s">
        <v>3</v>
      </c>
      <c r="DE46" s="2" t="s">
        <v>3</v>
      </c>
      <c r="DF46" s="2" t="s">
        <v>3</v>
      </c>
      <c r="DG46" s="2" t="s">
        <v>3</v>
      </c>
      <c r="DH46" s="2" t="s">
        <v>3</v>
      </c>
      <c r="DI46" s="2" t="s">
        <v>3</v>
      </c>
      <c r="DJ46" s="2" t="s">
        <v>3</v>
      </c>
      <c r="DK46" s="2" t="s">
        <v>3</v>
      </c>
      <c r="DL46" s="2" t="s">
        <v>3</v>
      </c>
      <c r="DM46" s="2" t="s">
        <v>3</v>
      </c>
      <c r="DN46" s="2">
        <v>0</v>
      </c>
      <c r="DO46" s="2">
        <v>0</v>
      </c>
      <c r="DP46" s="2">
        <v>1</v>
      </c>
      <c r="DQ46" s="2">
        <v>1</v>
      </c>
      <c r="DR46" s="2"/>
      <c r="DS46" s="2"/>
      <c r="DT46" s="2"/>
      <c r="DU46" s="2">
        <v>1009</v>
      </c>
      <c r="DV46" s="2" t="s">
        <v>90</v>
      </c>
      <c r="DW46" s="2" t="s">
        <v>90</v>
      </c>
      <c r="DX46" s="2">
        <v>1000</v>
      </c>
      <c r="DY46" s="2"/>
      <c r="DZ46" s="2" t="s">
        <v>3</v>
      </c>
      <c r="EA46" s="2" t="s">
        <v>3</v>
      </c>
      <c r="EB46" s="2" t="s">
        <v>3</v>
      </c>
      <c r="EC46" s="2" t="s">
        <v>3</v>
      </c>
      <c r="ED46" s="2"/>
      <c r="EE46" s="2">
        <v>58905933</v>
      </c>
      <c r="EF46" s="2">
        <v>6</v>
      </c>
      <c r="EG46" s="2" t="s">
        <v>51</v>
      </c>
      <c r="EH46" s="2">
        <v>92</v>
      </c>
      <c r="EI46" s="2" t="s">
        <v>52</v>
      </c>
      <c r="EJ46" s="2">
        <v>1</v>
      </c>
      <c r="EK46" s="2">
        <v>58001</v>
      </c>
      <c r="EL46" s="2" t="s">
        <v>52</v>
      </c>
      <c r="EM46" s="2" t="s">
        <v>53</v>
      </c>
      <c r="EN46" s="2"/>
      <c r="EO46" s="2" t="s">
        <v>3</v>
      </c>
      <c r="EP46" s="2"/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</v>
      </c>
      <c r="EX46" s="2">
        <v>0</v>
      </c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>
        <v>0</v>
      </c>
      <c r="FR46" s="2">
        <v>0</v>
      </c>
      <c r="FS46" s="2">
        <v>0</v>
      </c>
      <c r="FT46" s="2"/>
      <c r="FU46" s="2"/>
      <c r="FV46" s="2"/>
      <c r="FW46" s="2"/>
      <c r="FX46" s="2">
        <v>90</v>
      </c>
      <c r="FY46" s="2">
        <v>46</v>
      </c>
      <c r="FZ46" s="2"/>
      <c r="GA46" s="2" t="s">
        <v>3</v>
      </c>
      <c r="GB46" s="2"/>
      <c r="GC46" s="2"/>
      <c r="GD46" s="2">
        <v>1</v>
      </c>
      <c r="GE46" s="2"/>
      <c r="GF46" s="2">
        <v>2102561428</v>
      </c>
      <c r="GG46" s="2">
        <v>2</v>
      </c>
      <c r="GH46" s="2">
        <v>1</v>
      </c>
      <c r="GI46" s="2">
        <v>-2</v>
      </c>
      <c r="GJ46" s="2">
        <v>0</v>
      </c>
      <c r="GK46" s="2">
        <v>0</v>
      </c>
      <c r="GL46" s="2">
        <f t="shared" si="27"/>
        <v>0</v>
      </c>
      <c r="GM46" s="2">
        <f t="shared" si="28"/>
        <v>0</v>
      </c>
      <c r="GN46" s="2">
        <f t="shared" si="29"/>
        <v>0</v>
      </c>
      <c r="GO46" s="2">
        <f t="shared" si="30"/>
        <v>0</v>
      </c>
      <c r="GP46" s="2">
        <f t="shared" si="31"/>
        <v>0</v>
      </c>
      <c r="GQ46" s="2"/>
      <c r="GR46" s="2">
        <v>0</v>
      </c>
      <c r="GS46" s="2">
        <v>3</v>
      </c>
      <c r="GT46" s="2">
        <v>0</v>
      </c>
      <c r="GU46" s="2" t="s">
        <v>3</v>
      </c>
      <c r="GV46" s="2">
        <f t="shared" si="32"/>
        <v>0</v>
      </c>
      <c r="GW46" s="2">
        <v>1</v>
      </c>
      <c r="GX46" s="2">
        <f t="shared" si="33"/>
        <v>0</v>
      </c>
      <c r="GY46" s="2"/>
      <c r="GZ46" s="2"/>
      <c r="HA46" s="2">
        <v>0</v>
      </c>
      <c r="HB46" s="2">
        <v>0</v>
      </c>
      <c r="HC46" s="2">
        <f t="shared" si="34"/>
        <v>0</v>
      </c>
      <c r="HD46" s="2"/>
      <c r="HE46" s="2" t="s">
        <v>3</v>
      </c>
      <c r="HF46" s="2" t="s">
        <v>3</v>
      </c>
      <c r="HG46" s="2"/>
      <c r="HH46" s="2"/>
      <c r="HI46" s="2"/>
      <c r="HJ46" s="2"/>
      <c r="HK46" s="2"/>
      <c r="HL46" s="2"/>
      <c r="HM46" s="2" t="s">
        <v>3</v>
      </c>
      <c r="HN46" s="2" t="s">
        <v>54</v>
      </c>
      <c r="HO46" s="2" t="s">
        <v>55</v>
      </c>
      <c r="HP46" s="2" t="s">
        <v>56</v>
      </c>
      <c r="HQ46" s="2" t="s">
        <v>56</v>
      </c>
      <c r="HR46" s="2"/>
      <c r="HS46" s="2">
        <v>0</v>
      </c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>
        <v>0</v>
      </c>
      <c r="IL46" s="2"/>
      <c r="IM46" s="2"/>
      <c r="IN46" s="2"/>
      <c r="IO46" s="2"/>
      <c r="IP46" s="2"/>
      <c r="IQ46" s="2"/>
      <c r="IR46" s="2"/>
      <c r="IS46" s="2"/>
      <c r="IT46" s="2"/>
      <c r="IU46" s="2"/>
    </row>
    <row r="47" spans="1:255" ht="13.15" customHeight="1" x14ac:dyDescent="0.2">
      <c r="A47" s="3">
        <v>18</v>
      </c>
      <c r="B47" s="3">
        <v>1</v>
      </c>
      <c r="C47" s="3">
        <v>48</v>
      </c>
      <c r="D47" s="3"/>
      <c r="E47" s="3" t="s">
        <v>87</v>
      </c>
      <c r="F47" s="3" t="s">
        <v>88</v>
      </c>
      <c r="G47" s="3" t="s">
        <v>89</v>
      </c>
      <c r="H47" s="3" t="s">
        <v>90</v>
      </c>
      <c r="I47" s="3">
        <f>I43*J47</f>
        <v>12.238</v>
      </c>
      <c r="J47" s="3">
        <v>2.11</v>
      </c>
      <c r="K47" s="3">
        <v>2.11</v>
      </c>
      <c r="L47" s="3"/>
      <c r="M47" s="3"/>
      <c r="N47" s="3"/>
      <c r="O47" s="3">
        <f t="shared" si="14"/>
        <v>0</v>
      </c>
      <c r="P47" s="3">
        <f>ROUND(CQ47*I47,2)</f>
        <v>0</v>
      </c>
      <c r="Q47" s="3">
        <f>ROUND(CR47*I47,2)</f>
        <v>0</v>
      </c>
      <c r="R47" s="3">
        <f>ROUND(CS47*I47,2)</f>
        <v>0</v>
      </c>
      <c r="S47" s="3">
        <f>ROUND(CT47*I47,2)</f>
        <v>0</v>
      </c>
      <c r="T47" s="3">
        <f t="shared" si="15"/>
        <v>0</v>
      </c>
      <c r="U47" s="3">
        <f>ROUND(CV47*I47,7)</f>
        <v>0</v>
      </c>
      <c r="V47" s="3">
        <f>ROUND(CW47*I47,7)</f>
        <v>0</v>
      </c>
      <c r="W47" s="3">
        <f t="shared" si="16"/>
        <v>0</v>
      </c>
      <c r="X47" s="3">
        <f t="shared" si="17"/>
        <v>0</v>
      </c>
      <c r="Y47" s="3">
        <f t="shared" si="18"/>
        <v>0</v>
      </c>
      <c r="Z47" s="3"/>
      <c r="AA47" s="3">
        <v>60854600</v>
      </c>
      <c r="AB47" s="3">
        <f t="shared" si="19"/>
        <v>0</v>
      </c>
      <c r="AC47" s="3">
        <f>ROUND((ES47),6)</f>
        <v>0</v>
      </c>
      <c r="AD47" s="3">
        <f>ROUND((((ET47)-(EU47))+AE47),6)</f>
        <v>0</v>
      </c>
      <c r="AE47" s="3">
        <f t="shared" si="53"/>
        <v>0</v>
      </c>
      <c r="AF47" s="3">
        <f t="shared" si="53"/>
        <v>0</v>
      </c>
      <c r="AG47" s="3">
        <f t="shared" si="20"/>
        <v>0</v>
      </c>
      <c r="AH47" s="3">
        <f t="shared" si="54"/>
        <v>0</v>
      </c>
      <c r="AI47" s="3">
        <f t="shared" si="54"/>
        <v>0</v>
      </c>
      <c r="AJ47" s="3">
        <f t="shared" si="21"/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90</v>
      </c>
      <c r="AU47" s="3">
        <v>46</v>
      </c>
      <c r="AV47" s="3">
        <v>1</v>
      </c>
      <c r="AW47" s="3">
        <v>1</v>
      </c>
      <c r="AX47" s="3"/>
      <c r="AY47" s="3"/>
      <c r="AZ47" s="3">
        <v>1</v>
      </c>
      <c r="BA47" s="3">
        <v>1</v>
      </c>
      <c r="BB47" s="3">
        <v>1</v>
      </c>
      <c r="BC47" s="3">
        <v>1</v>
      </c>
      <c r="BD47" s="3" t="s">
        <v>3</v>
      </c>
      <c r="BE47" s="3" t="s">
        <v>3</v>
      </c>
      <c r="BF47" s="3" t="s">
        <v>3</v>
      </c>
      <c r="BG47" s="3" t="s">
        <v>3</v>
      </c>
      <c r="BH47" s="3">
        <v>3</v>
      </c>
      <c r="BI47" s="3">
        <v>1</v>
      </c>
      <c r="BJ47" s="3" t="s">
        <v>3</v>
      </c>
      <c r="BK47" s="3"/>
      <c r="BL47" s="3"/>
      <c r="BM47" s="3">
        <v>58001</v>
      </c>
      <c r="BN47" s="3">
        <v>0</v>
      </c>
      <c r="BO47" s="3" t="s">
        <v>3</v>
      </c>
      <c r="BP47" s="3">
        <v>0</v>
      </c>
      <c r="BQ47" s="3">
        <v>6</v>
      </c>
      <c r="BR47" s="3">
        <v>0</v>
      </c>
      <c r="BS47" s="3">
        <v>1</v>
      </c>
      <c r="BT47" s="3">
        <v>1</v>
      </c>
      <c r="BU47" s="3">
        <v>1</v>
      </c>
      <c r="BV47" s="3">
        <v>1</v>
      </c>
      <c r="BW47" s="3">
        <v>1</v>
      </c>
      <c r="BX47" s="3">
        <v>1</v>
      </c>
      <c r="BY47" s="3" t="s">
        <v>3</v>
      </c>
      <c r="BZ47" s="3">
        <v>90</v>
      </c>
      <c r="CA47" s="3">
        <v>46</v>
      </c>
      <c r="CB47" s="3" t="s">
        <v>3</v>
      </c>
      <c r="CC47" s="3"/>
      <c r="CD47" s="3"/>
      <c r="CE47" s="3">
        <v>0</v>
      </c>
      <c r="CF47" s="3">
        <v>0</v>
      </c>
      <c r="CG47" s="3">
        <v>0</v>
      </c>
      <c r="CH47" s="3"/>
      <c r="CI47" s="3"/>
      <c r="CJ47" s="3"/>
      <c r="CK47" s="3"/>
      <c r="CL47" s="3"/>
      <c r="CM47" s="3">
        <v>0</v>
      </c>
      <c r="CN47" s="3" t="s">
        <v>3</v>
      </c>
      <c r="CO47" s="3">
        <v>0</v>
      </c>
      <c r="CP47" s="3">
        <f t="shared" si="22"/>
        <v>0</v>
      </c>
      <c r="CQ47" s="3">
        <f>ROUND(AL47*BC47,2)</f>
        <v>0</v>
      </c>
      <c r="CR47" s="3">
        <f>ROUND(AM47*BB47,2)</f>
        <v>0</v>
      </c>
      <c r="CS47" s="3">
        <f>ROUND(AN47*BS47,2)</f>
        <v>0</v>
      </c>
      <c r="CT47" s="3">
        <f>ROUND(AO47*BA47,2)</f>
        <v>0</v>
      </c>
      <c r="CU47" s="3">
        <f t="shared" si="23"/>
        <v>0</v>
      </c>
      <c r="CV47" s="3">
        <f t="shared" si="55"/>
        <v>0</v>
      </c>
      <c r="CW47" s="3">
        <f t="shared" si="55"/>
        <v>0</v>
      </c>
      <c r="CX47" s="3">
        <f t="shared" si="24"/>
        <v>0</v>
      </c>
      <c r="CY47" s="3">
        <f t="shared" si="25"/>
        <v>0</v>
      </c>
      <c r="CZ47" s="3">
        <f t="shared" si="26"/>
        <v>0</v>
      </c>
      <c r="DA47" s="3"/>
      <c r="DB47" s="3"/>
      <c r="DC47" s="3" t="s">
        <v>3</v>
      </c>
      <c r="DD47" s="3" t="s">
        <v>3</v>
      </c>
      <c r="DE47" s="3" t="s">
        <v>3</v>
      </c>
      <c r="DF47" s="3" t="s">
        <v>3</v>
      </c>
      <c r="DG47" s="3" t="s">
        <v>3</v>
      </c>
      <c r="DH47" s="3" t="s">
        <v>3</v>
      </c>
      <c r="DI47" s="3" t="s">
        <v>3</v>
      </c>
      <c r="DJ47" s="3" t="s">
        <v>3</v>
      </c>
      <c r="DK47" s="3" t="s">
        <v>3</v>
      </c>
      <c r="DL47" s="3" t="s">
        <v>3</v>
      </c>
      <c r="DM47" s="3" t="s">
        <v>3</v>
      </c>
      <c r="DN47" s="3">
        <v>0</v>
      </c>
      <c r="DO47" s="3">
        <v>0</v>
      </c>
      <c r="DP47" s="3">
        <v>1</v>
      </c>
      <c r="DQ47" s="3">
        <v>1</v>
      </c>
      <c r="DR47" s="3"/>
      <c r="DS47" s="3"/>
      <c r="DT47" s="3"/>
      <c r="DU47" s="3">
        <v>1009</v>
      </c>
      <c r="DV47" s="3" t="s">
        <v>90</v>
      </c>
      <c r="DW47" s="3" t="s">
        <v>90</v>
      </c>
      <c r="DX47" s="3">
        <v>1000</v>
      </c>
      <c r="DY47" s="3"/>
      <c r="DZ47" s="3" t="s">
        <v>3</v>
      </c>
      <c r="EA47" s="3" t="s">
        <v>3</v>
      </c>
      <c r="EB47" s="3" t="s">
        <v>3</v>
      </c>
      <c r="EC47" s="3" t="s">
        <v>3</v>
      </c>
      <c r="ED47" s="3"/>
      <c r="EE47" s="3">
        <v>58905933</v>
      </c>
      <c r="EF47" s="3">
        <v>6</v>
      </c>
      <c r="EG47" s="3" t="s">
        <v>51</v>
      </c>
      <c r="EH47" s="3">
        <v>92</v>
      </c>
      <c r="EI47" s="3" t="s">
        <v>52</v>
      </c>
      <c r="EJ47" s="3">
        <v>1</v>
      </c>
      <c r="EK47" s="3">
        <v>58001</v>
      </c>
      <c r="EL47" s="3" t="s">
        <v>52</v>
      </c>
      <c r="EM47" s="3" t="s">
        <v>53</v>
      </c>
      <c r="EN47" s="3"/>
      <c r="EO47" s="3" t="s">
        <v>3</v>
      </c>
      <c r="EP47" s="3"/>
      <c r="EQ47" s="3">
        <v>0</v>
      </c>
      <c r="ER47" s="3">
        <v>0</v>
      </c>
      <c r="ES47" s="3">
        <v>0</v>
      </c>
      <c r="ET47" s="3">
        <v>0</v>
      </c>
      <c r="EU47" s="3">
        <v>0</v>
      </c>
      <c r="EV47" s="3">
        <v>0</v>
      </c>
      <c r="EW47" s="3">
        <v>0</v>
      </c>
      <c r="EX47" s="3">
        <v>0</v>
      </c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>
        <v>0</v>
      </c>
      <c r="FR47" s="3">
        <v>0</v>
      </c>
      <c r="FS47" s="3">
        <v>0</v>
      </c>
      <c r="FT47" s="3"/>
      <c r="FU47" s="3"/>
      <c r="FV47" s="3"/>
      <c r="FW47" s="3"/>
      <c r="FX47" s="3">
        <v>90</v>
      </c>
      <c r="FY47" s="3">
        <v>46</v>
      </c>
      <c r="FZ47" s="3"/>
      <c r="GA47" s="3" t="s">
        <v>3</v>
      </c>
      <c r="GB47" s="3"/>
      <c r="GC47" s="3"/>
      <c r="GD47" s="3">
        <v>1</v>
      </c>
      <c r="GE47" s="3"/>
      <c r="GF47" s="3">
        <v>2102561428</v>
      </c>
      <c r="GG47" s="3">
        <v>2</v>
      </c>
      <c r="GH47" s="3">
        <v>1</v>
      </c>
      <c r="GI47" s="3">
        <v>-2</v>
      </c>
      <c r="GJ47" s="3">
        <v>0</v>
      </c>
      <c r="GK47" s="3">
        <v>0</v>
      </c>
      <c r="GL47" s="3">
        <f t="shared" si="27"/>
        <v>0</v>
      </c>
      <c r="GM47" s="3">
        <f t="shared" si="28"/>
        <v>0</v>
      </c>
      <c r="GN47" s="3">
        <f t="shared" si="29"/>
        <v>0</v>
      </c>
      <c r="GO47" s="3">
        <f t="shared" si="30"/>
        <v>0</v>
      </c>
      <c r="GP47" s="3">
        <f t="shared" si="31"/>
        <v>0</v>
      </c>
      <c r="GQ47" s="3"/>
      <c r="GR47" s="3">
        <v>0</v>
      </c>
      <c r="GS47" s="3">
        <v>3</v>
      </c>
      <c r="GT47" s="3">
        <v>0</v>
      </c>
      <c r="GU47" s="3" t="s">
        <v>3</v>
      </c>
      <c r="GV47" s="3">
        <f t="shared" si="32"/>
        <v>0</v>
      </c>
      <c r="GW47" s="3">
        <v>1</v>
      </c>
      <c r="GX47" s="3">
        <f t="shared" si="33"/>
        <v>0</v>
      </c>
      <c r="GY47" s="3"/>
      <c r="GZ47" s="3"/>
      <c r="HA47" s="3">
        <v>0</v>
      </c>
      <c r="HB47" s="3">
        <v>0</v>
      </c>
      <c r="HC47" s="3">
        <f t="shared" si="34"/>
        <v>0</v>
      </c>
      <c r="HD47" s="3"/>
      <c r="HE47" s="3" t="s">
        <v>3</v>
      </c>
      <c r="HF47" s="3" t="s">
        <v>3</v>
      </c>
      <c r="HG47" s="3"/>
      <c r="HH47" s="3"/>
      <c r="HI47" s="3"/>
      <c r="HJ47" s="3"/>
      <c r="HK47" s="3"/>
      <c r="HL47" s="3"/>
      <c r="HM47" s="3" t="s">
        <v>3</v>
      </c>
      <c r="HN47" s="3" t="s">
        <v>54</v>
      </c>
      <c r="HO47" s="3" t="s">
        <v>55</v>
      </c>
      <c r="HP47" s="3" t="s">
        <v>56</v>
      </c>
      <c r="HQ47" s="3" t="s">
        <v>56</v>
      </c>
      <c r="HR47" s="3"/>
      <c r="HS47" s="3">
        <v>0</v>
      </c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>
        <v>0</v>
      </c>
      <c r="IL47" s="3"/>
      <c r="IM47" s="3"/>
      <c r="IN47" s="3"/>
      <c r="IO47" s="3"/>
      <c r="IP47" s="3"/>
      <c r="IQ47" s="3"/>
      <c r="IR47" s="3"/>
      <c r="IS47" s="3"/>
      <c r="IT47" s="3"/>
      <c r="IU47" s="3"/>
    </row>
    <row r="48" spans="1:255" ht="13.15" hidden="1" customHeight="1" x14ac:dyDescent="0.2">
      <c r="A48" s="2">
        <v>17</v>
      </c>
      <c r="B48" s="2">
        <v>1</v>
      </c>
      <c r="C48" s="2">
        <f>ROW(SmtRes!A62)</f>
        <v>62</v>
      </c>
      <c r="D48" s="2">
        <f>ROW(EtalonRes!A52)</f>
        <v>52</v>
      </c>
      <c r="E48" s="2" t="s">
        <v>91</v>
      </c>
      <c r="F48" s="2" t="s">
        <v>92</v>
      </c>
      <c r="G48" s="2" t="s">
        <v>93</v>
      </c>
      <c r="H48" s="2" t="s">
        <v>85</v>
      </c>
      <c r="I48" s="2">
        <v>2</v>
      </c>
      <c r="J48" s="2">
        <v>0</v>
      </c>
      <c r="K48" s="2">
        <v>2</v>
      </c>
      <c r="L48" s="2"/>
      <c r="M48" s="2"/>
      <c r="N48" s="2"/>
      <c r="O48" s="2">
        <f t="shared" si="14"/>
        <v>25511.94</v>
      </c>
      <c r="P48" s="2">
        <f>SUMIF(SmtRes!AQ49:'SmtRes'!AQ62,"=1",SmtRes!DF49:'SmtRes'!DF62)</f>
        <v>8817.76</v>
      </c>
      <c r="Q48" s="2">
        <f>SUMIF(SmtRes!AQ49:'SmtRes'!AQ62,"=1",SmtRes!DG49:'SmtRes'!DG62)</f>
        <v>490.14</v>
      </c>
      <c r="R48" s="2">
        <f>SUMIF(SmtRes!AQ49:'SmtRes'!AQ62,"=1",SmtRes!DH49:'SmtRes'!DH62)</f>
        <v>291.58999999999997</v>
      </c>
      <c r="S48" s="2">
        <f>SUMIF(SmtRes!AQ49:'SmtRes'!AQ62,"=1",SmtRes!DI49:'SmtRes'!DI62)</f>
        <v>15912.45</v>
      </c>
      <c r="T48" s="2">
        <f t="shared" si="15"/>
        <v>0</v>
      </c>
      <c r="U48" s="2">
        <f>SUMIF(SmtRes!AQ49:'SmtRes'!AQ62,"=1",SmtRes!CV49:'SmtRes'!CV62)</f>
        <v>45</v>
      </c>
      <c r="V48" s="2">
        <f>SUMIF(SmtRes!AQ49:'SmtRes'!AQ62,"=1",SmtRes!CW49:'SmtRes'!CW62)</f>
        <v>0.72</v>
      </c>
      <c r="W48" s="2">
        <f t="shared" si="16"/>
        <v>0</v>
      </c>
      <c r="X48" s="2">
        <f t="shared" si="17"/>
        <v>17500.36</v>
      </c>
      <c r="Y48" s="2">
        <f t="shared" si="18"/>
        <v>8912.2199999999993</v>
      </c>
      <c r="Z48" s="2"/>
      <c r="AA48" s="2">
        <v>60841590</v>
      </c>
      <c r="AB48" s="2">
        <f t="shared" si="19"/>
        <v>11604.66502</v>
      </c>
      <c r="AC48" s="2">
        <f>ROUND((SUM(SmtRes!BQ49:'SmtRes'!BQ62)),6)</f>
        <v>3403.3700199999998</v>
      </c>
      <c r="AD48" s="2">
        <f>ROUND((((SUM(SmtRes!BR49:'SmtRes'!BR62))-(SUM(SmtRes!BS49:'SmtRes'!BS62)))+AE48),6)</f>
        <v>245.07</v>
      </c>
      <c r="AE48" s="2">
        <f>ROUND((SUM(SmtRes!BS49:'SmtRes'!BS62)),6)</f>
        <v>145.79640000000001</v>
      </c>
      <c r="AF48" s="2">
        <f>ROUND((SUM(SmtRes!BT49:'SmtRes'!BT62)),6)</f>
        <v>7956.2250000000004</v>
      </c>
      <c r="AG48" s="2">
        <f t="shared" si="20"/>
        <v>0</v>
      </c>
      <c r="AH48" s="2">
        <f>(SUM(SmtRes!BU49:'SmtRes'!BU62))</f>
        <v>22.5</v>
      </c>
      <c r="AI48" s="2">
        <f>(SUM(SmtRes!BV49:'SmtRes'!BV62))</f>
        <v>0.36</v>
      </c>
      <c r="AJ48" s="2">
        <f t="shared" si="21"/>
        <v>0</v>
      </c>
      <c r="AK48" s="2">
        <v>11750.461419700001</v>
      </c>
      <c r="AL48" s="2">
        <v>3403.3700197000003</v>
      </c>
      <c r="AM48" s="2">
        <v>245.07</v>
      </c>
      <c r="AN48" s="2">
        <v>145.79640000000001</v>
      </c>
      <c r="AO48" s="2">
        <v>7956.2250000000004</v>
      </c>
      <c r="AP48" s="2">
        <v>0</v>
      </c>
      <c r="AQ48" s="2">
        <v>22.5</v>
      </c>
      <c r="AR48" s="2">
        <v>0.36</v>
      </c>
      <c r="AS48" s="2">
        <v>0</v>
      </c>
      <c r="AT48" s="2">
        <v>108</v>
      </c>
      <c r="AU48" s="2">
        <v>55</v>
      </c>
      <c r="AV48" s="2">
        <v>1</v>
      </c>
      <c r="AW48" s="2">
        <v>1</v>
      </c>
      <c r="AX48" s="2"/>
      <c r="AY48" s="2"/>
      <c r="AZ48" s="2">
        <v>1</v>
      </c>
      <c r="BA48" s="2">
        <v>1</v>
      </c>
      <c r="BB48" s="2">
        <v>1</v>
      </c>
      <c r="BC48" s="2">
        <v>1</v>
      </c>
      <c r="BD48" s="2" t="s">
        <v>3</v>
      </c>
      <c r="BE48" s="2" t="s">
        <v>3</v>
      </c>
      <c r="BF48" s="2" t="s">
        <v>3</v>
      </c>
      <c r="BG48" s="2" t="s">
        <v>3</v>
      </c>
      <c r="BH48" s="2">
        <v>0</v>
      </c>
      <c r="BI48" s="2">
        <v>1</v>
      </c>
      <c r="BJ48" s="2" t="s">
        <v>94</v>
      </c>
      <c r="BK48" s="2"/>
      <c r="BL48" s="2"/>
      <c r="BM48" s="2">
        <v>10001</v>
      </c>
      <c r="BN48" s="2">
        <v>0</v>
      </c>
      <c r="BO48" s="2" t="s">
        <v>3</v>
      </c>
      <c r="BP48" s="2">
        <v>0</v>
      </c>
      <c r="BQ48" s="2">
        <v>2</v>
      </c>
      <c r="BR48" s="2">
        <v>0</v>
      </c>
      <c r="BS48" s="2">
        <v>1</v>
      </c>
      <c r="BT48" s="2">
        <v>1</v>
      </c>
      <c r="BU48" s="2">
        <v>1</v>
      </c>
      <c r="BV48" s="2">
        <v>1</v>
      </c>
      <c r="BW48" s="2">
        <v>1</v>
      </c>
      <c r="BX48" s="2">
        <v>1</v>
      </c>
      <c r="BY48" s="2" t="s">
        <v>3</v>
      </c>
      <c r="BZ48" s="2">
        <v>108</v>
      </c>
      <c r="CA48" s="2">
        <v>55</v>
      </c>
      <c r="CB48" s="2" t="s">
        <v>3</v>
      </c>
      <c r="CC48" s="2"/>
      <c r="CD48" s="2"/>
      <c r="CE48" s="2">
        <v>0</v>
      </c>
      <c r="CF48" s="2">
        <v>0</v>
      </c>
      <c r="CG48" s="2">
        <v>0</v>
      </c>
      <c r="CH48" s="2"/>
      <c r="CI48" s="2"/>
      <c r="CJ48" s="2"/>
      <c r="CK48" s="2"/>
      <c r="CL48" s="2"/>
      <c r="CM48" s="2">
        <v>0</v>
      </c>
      <c r="CN48" s="2" t="s">
        <v>3</v>
      </c>
      <c r="CO48" s="2">
        <v>0</v>
      </c>
      <c r="CP48" s="2">
        <f t="shared" si="22"/>
        <v>25511.94</v>
      </c>
      <c r="CQ48" s="2">
        <f>SUMIF(SmtRes!AQ49:'SmtRes'!AQ62,"=1",SmtRes!AA49:'SmtRes'!AA62)</f>
        <v>385334.34</v>
      </c>
      <c r="CR48" s="2">
        <f>SUMIF(SmtRes!AQ49:'SmtRes'!AQ62,"=1",SmtRes!AB49:'SmtRes'!AB62)</f>
        <v>680.75</v>
      </c>
      <c r="CS48" s="2">
        <f>SUMIF(SmtRes!AQ49:'SmtRes'!AQ62,"=1",SmtRes!AC49:'SmtRes'!AC62)</f>
        <v>404.99</v>
      </c>
      <c r="CT48" s="2">
        <f>SUMIF(SmtRes!AQ49:'SmtRes'!AQ62,"=1",SmtRes!AD49:'SmtRes'!AD62)</f>
        <v>353.61</v>
      </c>
      <c r="CU48" s="2">
        <f t="shared" si="23"/>
        <v>0</v>
      </c>
      <c r="CV48" s="2">
        <f>SUMIF(SmtRes!AQ49:'SmtRes'!AQ62,"=1",SmtRes!BU49:'SmtRes'!BU62)</f>
        <v>22.5</v>
      </c>
      <c r="CW48" s="2">
        <f>SUMIF(SmtRes!AQ49:'SmtRes'!AQ62,"=1",SmtRes!BV49:'SmtRes'!BV62)</f>
        <v>0.36</v>
      </c>
      <c r="CX48" s="2">
        <f t="shared" si="24"/>
        <v>0</v>
      </c>
      <c r="CY48" s="2">
        <f t="shared" si="25"/>
        <v>17500.3632</v>
      </c>
      <c r="CZ48" s="2">
        <f t="shared" si="26"/>
        <v>8912.2220000000016</v>
      </c>
      <c r="DA48" s="2"/>
      <c r="DB48" s="2"/>
      <c r="DC48" s="2" t="s">
        <v>3</v>
      </c>
      <c r="DD48" s="2" t="s">
        <v>3</v>
      </c>
      <c r="DE48" s="2" t="s">
        <v>3</v>
      </c>
      <c r="DF48" s="2" t="s">
        <v>3</v>
      </c>
      <c r="DG48" s="2" t="s">
        <v>3</v>
      </c>
      <c r="DH48" s="2" t="s">
        <v>3</v>
      </c>
      <c r="DI48" s="2" t="s">
        <v>3</v>
      </c>
      <c r="DJ48" s="2" t="s">
        <v>3</v>
      </c>
      <c r="DK48" s="2" t="s">
        <v>3</v>
      </c>
      <c r="DL48" s="2" t="s">
        <v>3</v>
      </c>
      <c r="DM48" s="2" t="s">
        <v>3</v>
      </c>
      <c r="DN48" s="2">
        <v>0</v>
      </c>
      <c r="DO48" s="2">
        <v>0</v>
      </c>
      <c r="DP48" s="2">
        <v>1</v>
      </c>
      <c r="DQ48" s="2">
        <v>1</v>
      </c>
      <c r="DR48" s="2"/>
      <c r="DS48" s="2"/>
      <c r="DT48" s="2"/>
      <c r="DU48" s="2">
        <v>1007</v>
      </c>
      <c r="DV48" s="2" t="s">
        <v>85</v>
      </c>
      <c r="DW48" s="2" t="s">
        <v>85</v>
      </c>
      <c r="DX48" s="2">
        <v>1</v>
      </c>
      <c r="DY48" s="2"/>
      <c r="DZ48" s="2" t="s">
        <v>3</v>
      </c>
      <c r="EA48" s="2" t="s">
        <v>3</v>
      </c>
      <c r="EB48" s="2" t="s">
        <v>3</v>
      </c>
      <c r="EC48" s="2" t="s">
        <v>3</v>
      </c>
      <c r="ED48" s="2"/>
      <c r="EE48" s="2">
        <v>58905854</v>
      </c>
      <c r="EF48" s="2">
        <v>2</v>
      </c>
      <c r="EG48" s="2" t="s">
        <v>22</v>
      </c>
      <c r="EH48" s="2">
        <v>10</v>
      </c>
      <c r="EI48" s="2" t="s">
        <v>95</v>
      </c>
      <c r="EJ48" s="2">
        <v>1</v>
      </c>
      <c r="EK48" s="2">
        <v>10001</v>
      </c>
      <c r="EL48" s="2" t="s">
        <v>95</v>
      </c>
      <c r="EM48" s="2" t="s">
        <v>96</v>
      </c>
      <c r="EN48" s="2"/>
      <c r="EO48" s="2" t="s">
        <v>3</v>
      </c>
      <c r="EP48" s="2"/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22.5</v>
      </c>
      <c r="EX48" s="2">
        <v>0.36</v>
      </c>
      <c r="EY48" s="2">
        <v>0</v>
      </c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>
        <v>0</v>
      </c>
      <c r="FR48" s="2">
        <v>0</v>
      </c>
      <c r="FS48" s="2">
        <v>0</v>
      </c>
      <c r="FT48" s="2"/>
      <c r="FU48" s="2"/>
      <c r="FV48" s="2"/>
      <c r="FW48" s="2"/>
      <c r="FX48" s="2">
        <v>108</v>
      </c>
      <c r="FY48" s="2">
        <v>55</v>
      </c>
      <c r="FZ48" s="2"/>
      <c r="GA48" s="2" t="s">
        <v>3</v>
      </c>
      <c r="GB48" s="2"/>
      <c r="GC48" s="2"/>
      <c r="GD48" s="2">
        <v>1</v>
      </c>
      <c r="GE48" s="2"/>
      <c r="GF48" s="2">
        <v>1041936881</v>
      </c>
      <c r="GG48" s="2">
        <v>2</v>
      </c>
      <c r="GH48" s="2">
        <v>1</v>
      </c>
      <c r="GI48" s="2">
        <v>-2</v>
      </c>
      <c r="GJ48" s="2">
        <v>0</v>
      </c>
      <c r="GK48" s="2">
        <v>0</v>
      </c>
      <c r="GL48" s="2">
        <f t="shared" si="27"/>
        <v>0</v>
      </c>
      <c r="GM48" s="2">
        <f t="shared" si="28"/>
        <v>51924.52</v>
      </c>
      <c r="GN48" s="2">
        <f t="shared" si="29"/>
        <v>51924.52</v>
      </c>
      <c r="GO48" s="2">
        <f t="shared" si="30"/>
        <v>0</v>
      </c>
      <c r="GP48" s="2">
        <f t="shared" si="31"/>
        <v>0</v>
      </c>
      <c r="GQ48" s="2"/>
      <c r="GR48" s="2">
        <v>0</v>
      </c>
      <c r="GS48" s="2">
        <v>3</v>
      </c>
      <c r="GT48" s="2">
        <v>0</v>
      </c>
      <c r="GU48" s="2" t="s">
        <v>3</v>
      </c>
      <c r="GV48" s="2">
        <f t="shared" si="32"/>
        <v>0</v>
      </c>
      <c r="GW48" s="2">
        <v>1</v>
      </c>
      <c r="GX48" s="2">
        <f t="shared" si="33"/>
        <v>0</v>
      </c>
      <c r="GY48" s="2"/>
      <c r="GZ48" s="2"/>
      <c r="HA48" s="2">
        <v>0</v>
      </c>
      <c r="HB48" s="2">
        <v>0</v>
      </c>
      <c r="HC48" s="2">
        <f t="shared" si="34"/>
        <v>0</v>
      </c>
      <c r="HD48" s="2"/>
      <c r="HE48" s="2" t="s">
        <v>3</v>
      </c>
      <c r="HF48" s="2" t="s">
        <v>3</v>
      </c>
      <c r="HG48" s="2"/>
      <c r="HH48" s="2"/>
      <c r="HI48" s="2"/>
      <c r="HJ48" s="2"/>
      <c r="HK48" s="2"/>
      <c r="HL48" s="2"/>
      <c r="HM48" s="2" t="s">
        <v>3</v>
      </c>
      <c r="HN48" s="2" t="s">
        <v>97</v>
      </c>
      <c r="HO48" s="2" t="s">
        <v>98</v>
      </c>
      <c r="HP48" s="2" t="s">
        <v>95</v>
      </c>
      <c r="HQ48" s="2" t="s">
        <v>95</v>
      </c>
      <c r="HR48" s="2"/>
      <c r="HS48" s="2">
        <v>0</v>
      </c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>
        <v>0</v>
      </c>
      <c r="IL48" s="2"/>
      <c r="IM48" s="2"/>
      <c r="IN48" s="2"/>
      <c r="IO48" s="2"/>
      <c r="IP48" s="2"/>
      <c r="IQ48" s="2"/>
      <c r="IR48" s="2"/>
      <c r="IS48" s="2"/>
      <c r="IT48" s="2"/>
      <c r="IU48" s="2"/>
    </row>
    <row r="49" spans="1:255" ht="13.15" customHeight="1" x14ac:dyDescent="0.2">
      <c r="A49" s="3">
        <v>17</v>
      </c>
      <c r="B49" s="3">
        <v>1</v>
      </c>
      <c r="C49" s="3">
        <f>ROW(SmtRes!A76)</f>
        <v>76</v>
      </c>
      <c r="D49" s="3">
        <f>ROW(EtalonRes!A66)</f>
        <v>66</v>
      </c>
      <c r="E49" s="3" t="s">
        <v>91</v>
      </c>
      <c r="F49" s="3" t="s">
        <v>92</v>
      </c>
      <c r="G49" s="3" t="s">
        <v>93</v>
      </c>
      <c r="H49" s="3" t="s">
        <v>85</v>
      </c>
      <c r="I49" s="3">
        <v>2</v>
      </c>
      <c r="J49" s="3">
        <v>0</v>
      </c>
      <c r="K49" s="3">
        <v>2</v>
      </c>
      <c r="L49" s="3"/>
      <c r="M49" s="3"/>
      <c r="N49" s="3"/>
      <c r="O49" s="3">
        <f t="shared" si="14"/>
        <v>26609.72</v>
      </c>
      <c r="P49" s="3">
        <f>SUMIF(SmtRes!AQ63:'SmtRes'!AQ76,"=1",SmtRes!DF63:'SmtRes'!DF76)</f>
        <v>8872.7800000000007</v>
      </c>
      <c r="Q49" s="3">
        <f>SUMIF(SmtRes!AQ63:'SmtRes'!AQ76,"=1",SmtRes!DG63:'SmtRes'!DG76)</f>
        <v>472.97</v>
      </c>
      <c r="R49" s="3">
        <f>SUMIF(SmtRes!AQ63:'SmtRes'!AQ76,"=1",SmtRes!DH63:'SmtRes'!DH76)</f>
        <v>310.67</v>
      </c>
      <c r="S49" s="3">
        <f>SUMIF(SmtRes!AQ63:'SmtRes'!AQ76,"=1",SmtRes!DI63:'SmtRes'!DI76)</f>
        <v>16953.3</v>
      </c>
      <c r="T49" s="3">
        <f t="shared" si="15"/>
        <v>0</v>
      </c>
      <c r="U49" s="3">
        <f>SUMIF(SmtRes!AQ63:'SmtRes'!AQ76,"=1",SmtRes!CV63:'SmtRes'!CV76)</f>
        <v>45</v>
      </c>
      <c r="V49" s="3">
        <f>SUMIF(SmtRes!AQ63:'SmtRes'!AQ76,"=1",SmtRes!CW63:'SmtRes'!CW76)</f>
        <v>0.72</v>
      </c>
      <c r="W49" s="3">
        <f t="shared" si="16"/>
        <v>0</v>
      </c>
      <c r="X49" s="3">
        <f t="shared" si="17"/>
        <v>18645.09</v>
      </c>
      <c r="Y49" s="3">
        <f t="shared" si="18"/>
        <v>9495.18</v>
      </c>
      <c r="Z49" s="3"/>
      <c r="AA49" s="3">
        <v>60854600</v>
      </c>
      <c r="AB49" s="3">
        <f t="shared" si="19"/>
        <v>12147.662489</v>
      </c>
      <c r="AC49" s="3">
        <f>ROUND((SUM(SmtRes!BQ63:'SmtRes'!BQ76)),6)</f>
        <v>3434.5284889999998</v>
      </c>
      <c r="AD49" s="3">
        <f>ROUND((((SUM(SmtRes!BR63:'SmtRes'!BR76))-(SUM(SmtRes!BS63:'SmtRes'!BS76)))+AE49),6)</f>
        <v>236.48400000000001</v>
      </c>
      <c r="AE49" s="3">
        <f>ROUND((SUM(SmtRes!BS63:'SmtRes'!BS76)),6)</f>
        <v>155.33279999999999</v>
      </c>
      <c r="AF49" s="3">
        <f>ROUND((SUM(SmtRes!BT63:'SmtRes'!BT76)),6)</f>
        <v>8476.65</v>
      </c>
      <c r="AG49" s="3">
        <f t="shared" si="20"/>
        <v>0</v>
      </c>
      <c r="AH49" s="3">
        <f>(SUM(SmtRes!BU63:'SmtRes'!BU76))</f>
        <v>22.5</v>
      </c>
      <c r="AI49" s="3">
        <f>(SUM(SmtRes!BV63:'SmtRes'!BV76))</f>
        <v>0.36</v>
      </c>
      <c r="AJ49" s="3">
        <f t="shared" si="21"/>
        <v>0</v>
      </c>
      <c r="AK49" s="3">
        <v>12302.9952887</v>
      </c>
      <c r="AL49" s="3">
        <v>3434.5284887000003</v>
      </c>
      <c r="AM49" s="3">
        <v>236.48399999999998</v>
      </c>
      <c r="AN49" s="3">
        <v>155.33279999999999</v>
      </c>
      <c r="AO49" s="3">
        <v>8476.65</v>
      </c>
      <c r="AP49" s="3">
        <v>0</v>
      </c>
      <c r="AQ49" s="3">
        <v>22.5</v>
      </c>
      <c r="AR49" s="3">
        <v>0.36</v>
      </c>
      <c r="AS49" s="3">
        <v>0</v>
      </c>
      <c r="AT49" s="3">
        <v>108</v>
      </c>
      <c r="AU49" s="3">
        <v>55</v>
      </c>
      <c r="AV49" s="3">
        <v>1</v>
      </c>
      <c r="AW49" s="3">
        <v>1</v>
      </c>
      <c r="AX49" s="3"/>
      <c r="AY49" s="3"/>
      <c r="AZ49" s="3">
        <v>1</v>
      </c>
      <c r="BA49" s="3">
        <v>1</v>
      </c>
      <c r="BB49" s="3">
        <v>1</v>
      </c>
      <c r="BC49" s="3">
        <v>1</v>
      </c>
      <c r="BD49" s="3" t="s">
        <v>3</v>
      </c>
      <c r="BE49" s="3" t="s">
        <v>3</v>
      </c>
      <c r="BF49" s="3" t="s">
        <v>3</v>
      </c>
      <c r="BG49" s="3" t="s">
        <v>3</v>
      </c>
      <c r="BH49" s="3">
        <v>0</v>
      </c>
      <c r="BI49" s="3">
        <v>1</v>
      </c>
      <c r="BJ49" s="3" t="s">
        <v>94</v>
      </c>
      <c r="BK49" s="3"/>
      <c r="BL49" s="3"/>
      <c r="BM49" s="3">
        <v>10001</v>
      </c>
      <c r="BN49" s="3">
        <v>0</v>
      </c>
      <c r="BO49" s="3" t="s">
        <v>3</v>
      </c>
      <c r="BP49" s="3">
        <v>0</v>
      </c>
      <c r="BQ49" s="3">
        <v>2</v>
      </c>
      <c r="BR49" s="3">
        <v>0</v>
      </c>
      <c r="BS49" s="3">
        <v>1</v>
      </c>
      <c r="BT49" s="3">
        <v>1</v>
      </c>
      <c r="BU49" s="3">
        <v>1</v>
      </c>
      <c r="BV49" s="3">
        <v>1</v>
      </c>
      <c r="BW49" s="3">
        <v>1</v>
      </c>
      <c r="BX49" s="3">
        <v>1</v>
      </c>
      <c r="BY49" s="3" t="s">
        <v>3</v>
      </c>
      <c r="BZ49" s="3">
        <v>108</v>
      </c>
      <c r="CA49" s="3">
        <v>55</v>
      </c>
      <c r="CB49" s="3" t="s">
        <v>3</v>
      </c>
      <c r="CC49" s="3"/>
      <c r="CD49" s="3"/>
      <c r="CE49" s="3">
        <v>0</v>
      </c>
      <c r="CF49" s="3">
        <v>0</v>
      </c>
      <c r="CG49" s="3">
        <v>0</v>
      </c>
      <c r="CH49" s="3"/>
      <c r="CI49" s="3"/>
      <c r="CJ49" s="3"/>
      <c r="CK49" s="3"/>
      <c r="CL49" s="3"/>
      <c r="CM49" s="3">
        <v>0</v>
      </c>
      <c r="CN49" s="3" t="s">
        <v>3</v>
      </c>
      <c r="CO49" s="3">
        <v>0</v>
      </c>
      <c r="CP49" s="3">
        <f t="shared" si="22"/>
        <v>26609.719999999998</v>
      </c>
      <c r="CQ49" s="3">
        <f>SUMIF(SmtRes!AQ63:'SmtRes'!AQ76,"=1",SmtRes!AA63:'SmtRes'!AA76)</f>
        <v>385964.68999999994</v>
      </c>
      <c r="CR49" s="3">
        <f>SUMIF(SmtRes!AQ63:'SmtRes'!AQ76,"=1",SmtRes!AB63:'SmtRes'!AB76)</f>
        <v>656.9</v>
      </c>
      <c r="CS49" s="3">
        <f>SUMIF(SmtRes!AQ63:'SmtRes'!AQ76,"=1",SmtRes!AC63:'SmtRes'!AC76)</f>
        <v>431.48</v>
      </c>
      <c r="CT49" s="3">
        <f>SUMIF(SmtRes!AQ63:'SmtRes'!AQ76,"=1",SmtRes!AD63:'SmtRes'!AD76)</f>
        <v>376.74</v>
      </c>
      <c r="CU49" s="3">
        <f t="shared" si="23"/>
        <v>0</v>
      </c>
      <c r="CV49" s="3">
        <f>SUMIF(SmtRes!AQ63:'SmtRes'!AQ76,"=1",SmtRes!BU63:'SmtRes'!BU76)</f>
        <v>22.5</v>
      </c>
      <c r="CW49" s="3">
        <f>SUMIF(SmtRes!AQ63:'SmtRes'!AQ76,"=1",SmtRes!BV63:'SmtRes'!BV76)</f>
        <v>0.36</v>
      </c>
      <c r="CX49" s="3">
        <f t="shared" si="24"/>
        <v>0</v>
      </c>
      <c r="CY49" s="3">
        <f t="shared" si="25"/>
        <v>18645.087599999999</v>
      </c>
      <c r="CZ49" s="3">
        <f t="shared" si="26"/>
        <v>9495.1834999999992</v>
      </c>
      <c r="DA49" s="3"/>
      <c r="DB49" s="3"/>
      <c r="DC49" s="3" t="s">
        <v>3</v>
      </c>
      <c r="DD49" s="3" t="s">
        <v>3</v>
      </c>
      <c r="DE49" s="3" t="s">
        <v>3</v>
      </c>
      <c r="DF49" s="3" t="s">
        <v>3</v>
      </c>
      <c r="DG49" s="3" t="s">
        <v>3</v>
      </c>
      <c r="DH49" s="3" t="s">
        <v>3</v>
      </c>
      <c r="DI49" s="3" t="s">
        <v>3</v>
      </c>
      <c r="DJ49" s="3" t="s">
        <v>3</v>
      </c>
      <c r="DK49" s="3" t="s">
        <v>3</v>
      </c>
      <c r="DL49" s="3" t="s">
        <v>3</v>
      </c>
      <c r="DM49" s="3" t="s">
        <v>3</v>
      </c>
      <c r="DN49" s="3">
        <v>0</v>
      </c>
      <c r="DO49" s="3">
        <v>0</v>
      </c>
      <c r="DP49" s="3">
        <v>1</v>
      </c>
      <c r="DQ49" s="3">
        <v>1</v>
      </c>
      <c r="DR49" s="3"/>
      <c r="DS49" s="3"/>
      <c r="DT49" s="3"/>
      <c r="DU49" s="3">
        <v>1007</v>
      </c>
      <c r="DV49" s="3" t="s">
        <v>85</v>
      </c>
      <c r="DW49" s="3" t="s">
        <v>85</v>
      </c>
      <c r="DX49" s="3">
        <v>1</v>
      </c>
      <c r="DY49" s="3"/>
      <c r="DZ49" s="3" t="s">
        <v>3</v>
      </c>
      <c r="EA49" s="3" t="s">
        <v>3</v>
      </c>
      <c r="EB49" s="3" t="s">
        <v>3</v>
      </c>
      <c r="EC49" s="3" t="s">
        <v>3</v>
      </c>
      <c r="ED49" s="3"/>
      <c r="EE49" s="3">
        <v>58905854</v>
      </c>
      <c r="EF49" s="3">
        <v>2</v>
      </c>
      <c r="EG49" s="3" t="s">
        <v>22</v>
      </c>
      <c r="EH49" s="3">
        <v>10</v>
      </c>
      <c r="EI49" s="3" t="s">
        <v>95</v>
      </c>
      <c r="EJ49" s="3">
        <v>1</v>
      </c>
      <c r="EK49" s="3">
        <v>10001</v>
      </c>
      <c r="EL49" s="3" t="s">
        <v>95</v>
      </c>
      <c r="EM49" s="3" t="s">
        <v>96</v>
      </c>
      <c r="EN49" s="3"/>
      <c r="EO49" s="3" t="s">
        <v>3</v>
      </c>
      <c r="EP49" s="3"/>
      <c r="EQ49" s="3">
        <v>0</v>
      </c>
      <c r="ER49" s="3">
        <v>0</v>
      </c>
      <c r="ES49" s="3">
        <v>0</v>
      </c>
      <c r="ET49" s="3">
        <v>0</v>
      </c>
      <c r="EU49" s="3">
        <v>0</v>
      </c>
      <c r="EV49" s="3">
        <v>0</v>
      </c>
      <c r="EW49" s="3">
        <v>22.5</v>
      </c>
      <c r="EX49" s="3">
        <v>0.36</v>
      </c>
      <c r="EY49" s="3">
        <v>0</v>
      </c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>
        <v>0</v>
      </c>
      <c r="FR49" s="3">
        <v>0</v>
      </c>
      <c r="FS49" s="3">
        <v>0</v>
      </c>
      <c r="FT49" s="3"/>
      <c r="FU49" s="3"/>
      <c r="FV49" s="3"/>
      <c r="FW49" s="3"/>
      <c r="FX49" s="3">
        <v>108</v>
      </c>
      <c r="FY49" s="3">
        <v>55</v>
      </c>
      <c r="FZ49" s="3"/>
      <c r="GA49" s="3" t="s">
        <v>3</v>
      </c>
      <c r="GB49" s="3"/>
      <c r="GC49" s="3"/>
      <c r="GD49" s="3">
        <v>1</v>
      </c>
      <c r="GE49" s="3"/>
      <c r="GF49" s="3">
        <v>1041936881</v>
      </c>
      <c r="GG49" s="3">
        <v>2</v>
      </c>
      <c r="GH49" s="3">
        <v>1</v>
      </c>
      <c r="GI49" s="3">
        <v>-2</v>
      </c>
      <c r="GJ49" s="3">
        <v>0</v>
      </c>
      <c r="GK49" s="3">
        <v>0</v>
      </c>
      <c r="GL49" s="3">
        <f t="shared" si="27"/>
        <v>0</v>
      </c>
      <c r="GM49" s="3">
        <f t="shared" si="28"/>
        <v>54749.99</v>
      </c>
      <c r="GN49" s="3">
        <f t="shared" si="29"/>
        <v>54749.99</v>
      </c>
      <c r="GO49" s="3">
        <f t="shared" si="30"/>
        <v>0</v>
      </c>
      <c r="GP49" s="3">
        <f t="shared" si="31"/>
        <v>0</v>
      </c>
      <c r="GQ49" s="3"/>
      <c r="GR49" s="3">
        <v>0</v>
      </c>
      <c r="GS49" s="3">
        <v>3</v>
      </c>
      <c r="GT49" s="3">
        <v>0</v>
      </c>
      <c r="GU49" s="3" t="s">
        <v>3</v>
      </c>
      <c r="GV49" s="3">
        <f t="shared" si="32"/>
        <v>0</v>
      </c>
      <c r="GW49" s="3">
        <v>1</v>
      </c>
      <c r="GX49" s="3">
        <f t="shared" si="33"/>
        <v>0</v>
      </c>
      <c r="GY49" s="3"/>
      <c r="GZ49" s="3"/>
      <c r="HA49" s="3">
        <v>0</v>
      </c>
      <c r="HB49" s="3">
        <v>0</v>
      </c>
      <c r="HC49" s="3">
        <f t="shared" si="34"/>
        <v>0</v>
      </c>
      <c r="HD49" s="3"/>
      <c r="HE49" s="3" t="s">
        <v>3</v>
      </c>
      <c r="HF49" s="3" t="s">
        <v>3</v>
      </c>
      <c r="HG49" s="3"/>
      <c r="HH49" s="3"/>
      <c r="HI49" s="3"/>
      <c r="HJ49" s="3"/>
      <c r="HK49" s="3"/>
      <c r="HL49" s="3"/>
      <c r="HM49" s="3" t="s">
        <v>3</v>
      </c>
      <c r="HN49" s="3" t="s">
        <v>97</v>
      </c>
      <c r="HO49" s="3" t="s">
        <v>98</v>
      </c>
      <c r="HP49" s="3" t="s">
        <v>95</v>
      </c>
      <c r="HQ49" s="3" t="s">
        <v>95</v>
      </c>
      <c r="HR49" s="3"/>
      <c r="HS49" s="3">
        <v>0</v>
      </c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>
        <v>0</v>
      </c>
      <c r="IL49" s="3"/>
      <c r="IM49" s="3"/>
      <c r="IN49" s="3"/>
      <c r="IO49" s="3"/>
      <c r="IP49" s="3"/>
      <c r="IQ49" s="3"/>
      <c r="IR49" s="3"/>
      <c r="IS49" s="3"/>
      <c r="IT49" s="3"/>
      <c r="IU49" s="3"/>
    </row>
    <row r="50" spans="1:255" ht="13.15" hidden="1" customHeight="1" x14ac:dyDescent="0.2">
      <c r="A50" s="2">
        <v>18</v>
      </c>
      <c r="B50" s="2">
        <v>1</v>
      </c>
      <c r="C50" s="2">
        <v>57</v>
      </c>
      <c r="D50" s="2"/>
      <c r="E50" s="2" t="s">
        <v>99</v>
      </c>
      <c r="F50" s="2" t="s">
        <v>100</v>
      </c>
      <c r="G50" s="2" t="s">
        <v>101</v>
      </c>
      <c r="H50" s="2" t="s">
        <v>85</v>
      </c>
      <c r="I50" s="2">
        <f>I48*J50</f>
        <v>1.86</v>
      </c>
      <c r="J50" s="2">
        <v>0.93</v>
      </c>
      <c r="K50" s="2">
        <v>0.93</v>
      </c>
      <c r="L50" s="2"/>
      <c r="M50" s="2"/>
      <c r="N50" s="2"/>
      <c r="O50" s="2">
        <f t="shared" si="14"/>
        <v>32527.22</v>
      </c>
      <c r="P50" s="2">
        <f>ROUND(CQ50*I50,2)</f>
        <v>32527.22</v>
      </c>
      <c r="Q50" s="2">
        <f>ROUND(CR50*I50,2)</f>
        <v>0</v>
      </c>
      <c r="R50" s="2">
        <f>ROUND(CS50*I50,2)</f>
        <v>0</v>
      </c>
      <c r="S50" s="2">
        <f>ROUND(CT50*I50,2)</f>
        <v>0</v>
      </c>
      <c r="T50" s="2">
        <f t="shared" si="15"/>
        <v>0</v>
      </c>
      <c r="U50" s="2">
        <f>ROUND(CV50*I50,7)</f>
        <v>0</v>
      </c>
      <c r="V50" s="2">
        <f>ROUND(CW50*I50,7)</f>
        <v>0</v>
      </c>
      <c r="W50" s="2">
        <f t="shared" si="16"/>
        <v>0</v>
      </c>
      <c r="X50" s="2">
        <f t="shared" si="17"/>
        <v>0</v>
      </c>
      <c r="Y50" s="2">
        <f t="shared" si="18"/>
        <v>0</v>
      </c>
      <c r="Z50" s="2"/>
      <c r="AA50" s="2">
        <v>60841590</v>
      </c>
      <c r="AB50" s="2">
        <f t="shared" si="19"/>
        <v>16655</v>
      </c>
      <c r="AC50" s="2">
        <f>ROUND((ES50),6)</f>
        <v>16655</v>
      </c>
      <c r="AD50" s="2">
        <f>ROUND((((ET50)-(EU50))+AE50),6)</f>
        <v>0</v>
      </c>
      <c r="AE50" s="2">
        <f>ROUND((EU50),6)</f>
        <v>0</v>
      </c>
      <c r="AF50" s="2">
        <f>ROUND((EV50),6)</f>
        <v>0</v>
      </c>
      <c r="AG50" s="2">
        <f t="shared" si="20"/>
        <v>0</v>
      </c>
      <c r="AH50" s="2">
        <f>(EW50)</f>
        <v>0</v>
      </c>
      <c r="AI50" s="2">
        <f>(EX50)</f>
        <v>0</v>
      </c>
      <c r="AJ50" s="2">
        <f t="shared" si="21"/>
        <v>0</v>
      </c>
      <c r="AK50" s="2">
        <v>16655</v>
      </c>
      <c r="AL50" s="2">
        <v>16655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108</v>
      </c>
      <c r="AU50" s="2">
        <v>55</v>
      </c>
      <c r="AV50" s="2">
        <v>1</v>
      </c>
      <c r="AW50" s="2">
        <v>1</v>
      </c>
      <c r="AX50" s="2"/>
      <c r="AY50" s="2"/>
      <c r="AZ50" s="2">
        <v>1</v>
      </c>
      <c r="BA50" s="2">
        <v>1</v>
      </c>
      <c r="BB50" s="2">
        <v>1</v>
      </c>
      <c r="BC50" s="2">
        <v>1.05</v>
      </c>
      <c r="BD50" s="2" t="s">
        <v>3</v>
      </c>
      <c r="BE50" s="2" t="s">
        <v>3</v>
      </c>
      <c r="BF50" s="2" t="s">
        <v>3</v>
      </c>
      <c r="BG50" s="2" t="s">
        <v>3</v>
      </c>
      <c r="BH50" s="2">
        <v>3</v>
      </c>
      <c r="BI50" s="2">
        <v>1</v>
      </c>
      <c r="BJ50" s="2" t="s">
        <v>102</v>
      </c>
      <c r="BK50" s="2"/>
      <c r="BL50" s="2"/>
      <c r="BM50" s="2">
        <v>10001</v>
      </c>
      <c r="BN50" s="2">
        <v>0</v>
      </c>
      <c r="BO50" s="2" t="s">
        <v>100</v>
      </c>
      <c r="BP50" s="2">
        <v>1</v>
      </c>
      <c r="BQ50" s="2">
        <v>2</v>
      </c>
      <c r="BR50" s="2">
        <v>0</v>
      </c>
      <c r="BS50" s="2">
        <v>1</v>
      </c>
      <c r="BT50" s="2">
        <v>1</v>
      </c>
      <c r="BU50" s="2">
        <v>1</v>
      </c>
      <c r="BV50" s="2">
        <v>1</v>
      </c>
      <c r="BW50" s="2">
        <v>1</v>
      </c>
      <c r="BX50" s="2">
        <v>1</v>
      </c>
      <c r="BY50" s="2" t="s">
        <v>3</v>
      </c>
      <c r="BZ50" s="2">
        <v>108</v>
      </c>
      <c r="CA50" s="2">
        <v>55</v>
      </c>
      <c r="CB50" s="2" t="s">
        <v>3</v>
      </c>
      <c r="CC50" s="2"/>
      <c r="CD50" s="2"/>
      <c r="CE50" s="2">
        <v>0</v>
      </c>
      <c r="CF50" s="2">
        <v>0</v>
      </c>
      <c r="CG50" s="2">
        <v>0</v>
      </c>
      <c r="CH50" s="2"/>
      <c r="CI50" s="2"/>
      <c r="CJ50" s="2"/>
      <c r="CK50" s="2"/>
      <c r="CL50" s="2"/>
      <c r="CM50" s="2">
        <v>0</v>
      </c>
      <c r="CN50" s="2" t="s">
        <v>3</v>
      </c>
      <c r="CO50" s="2">
        <v>0</v>
      </c>
      <c r="CP50" s="2">
        <f t="shared" si="22"/>
        <v>32527.22</v>
      </c>
      <c r="CQ50" s="2">
        <f>ROUND(AL50*BC50,2)</f>
        <v>17487.75</v>
      </c>
      <c r="CR50" s="2">
        <f>ROUND(AM50*BB50,2)</f>
        <v>0</v>
      </c>
      <c r="CS50" s="2">
        <f>ROUND(AN50*BS50,2)</f>
        <v>0</v>
      </c>
      <c r="CT50" s="2">
        <f>ROUND(AO50*BA50,2)</f>
        <v>0</v>
      </c>
      <c r="CU50" s="2">
        <f t="shared" si="23"/>
        <v>0</v>
      </c>
      <c r="CV50" s="2">
        <f>AH50</f>
        <v>0</v>
      </c>
      <c r="CW50" s="2">
        <f>AI50</f>
        <v>0</v>
      </c>
      <c r="CX50" s="2">
        <f t="shared" si="24"/>
        <v>0</v>
      </c>
      <c r="CY50" s="2">
        <f t="shared" si="25"/>
        <v>0</v>
      </c>
      <c r="CZ50" s="2">
        <f t="shared" si="26"/>
        <v>0</v>
      </c>
      <c r="DA50" s="2"/>
      <c r="DB50" s="2"/>
      <c r="DC50" s="2" t="s">
        <v>3</v>
      </c>
      <c r="DD50" s="2" t="s">
        <v>3</v>
      </c>
      <c r="DE50" s="2" t="s">
        <v>3</v>
      </c>
      <c r="DF50" s="2" t="s">
        <v>3</v>
      </c>
      <c r="DG50" s="2" t="s">
        <v>3</v>
      </c>
      <c r="DH50" s="2" t="s">
        <v>3</v>
      </c>
      <c r="DI50" s="2" t="s">
        <v>3</v>
      </c>
      <c r="DJ50" s="2" t="s">
        <v>3</v>
      </c>
      <c r="DK50" s="2" t="s">
        <v>3</v>
      </c>
      <c r="DL50" s="2" t="s">
        <v>3</v>
      </c>
      <c r="DM50" s="2" t="s">
        <v>3</v>
      </c>
      <c r="DN50" s="2">
        <v>0</v>
      </c>
      <c r="DO50" s="2">
        <v>0</v>
      </c>
      <c r="DP50" s="2">
        <v>1</v>
      </c>
      <c r="DQ50" s="2">
        <v>1</v>
      </c>
      <c r="DR50" s="2"/>
      <c r="DS50" s="2"/>
      <c r="DT50" s="2"/>
      <c r="DU50" s="2">
        <v>1007</v>
      </c>
      <c r="DV50" s="2" t="s">
        <v>85</v>
      </c>
      <c r="DW50" s="2" t="s">
        <v>85</v>
      </c>
      <c r="DX50" s="2">
        <v>1</v>
      </c>
      <c r="DY50" s="2"/>
      <c r="DZ50" s="2" t="s">
        <v>3</v>
      </c>
      <c r="EA50" s="2" t="s">
        <v>3</v>
      </c>
      <c r="EB50" s="2" t="s">
        <v>3</v>
      </c>
      <c r="EC50" s="2" t="s">
        <v>3</v>
      </c>
      <c r="ED50" s="2"/>
      <c r="EE50" s="2">
        <v>58905854</v>
      </c>
      <c r="EF50" s="2">
        <v>2</v>
      </c>
      <c r="EG50" s="2" t="s">
        <v>22</v>
      </c>
      <c r="EH50" s="2">
        <v>10</v>
      </c>
      <c r="EI50" s="2" t="s">
        <v>95</v>
      </c>
      <c r="EJ50" s="2">
        <v>1</v>
      </c>
      <c r="EK50" s="2">
        <v>10001</v>
      </c>
      <c r="EL50" s="2" t="s">
        <v>95</v>
      </c>
      <c r="EM50" s="2" t="s">
        <v>96</v>
      </c>
      <c r="EN50" s="2"/>
      <c r="EO50" s="2" t="s">
        <v>3</v>
      </c>
      <c r="EP50" s="2"/>
      <c r="EQ50" s="2">
        <v>0</v>
      </c>
      <c r="ER50" s="2">
        <v>16655</v>
      </c>
      <c r="ES50" s="2">
        <v>16655</v>
      </c>
      <c r="ET50" s="2">
        <v>0</v>
      </c>
      <c r="EU50" s="2">
        <v>0</v>
      </c>
      <c r="EV50" s="2">
        <v>0</v>
      </c>
      <c r="EW50" s="2">
        <v>0</v>
      </c>
      <c r="EX50" s="2">
        <v>0</v>
      </c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>
        <v>0</v>
      </c>
      <c r="FR50" s="2">
        <v>0</v>
      </c>
      <c r="FS50" s="2">
        <v>0</v>
      </c>
      <c r="FT50" s="2"/>
      <c r="FU50" s="2"/>
      <c r="FV50" s="2"/>
      <c r="FW50" s="2"/>
      <c r="FX50" s="2">
        <v>108</v>
      </c>
      <c r="FY50" s="2">
        <v>55</v>
      </c>
      <c r="FZ50" s="2"/>
      <c r="GA50" s="2" t="s">
        <v>3</v>
      </c>
      <c r="GB50" s="2"/>
      <c r="GC50" s="2"/>
      <c r="GD50" s="2">
        <v>1</v>
      </c>
      <c r="GE50" s="2"/>
      <c r="GF50" s="2">
        <v>516719618</v>
      </c>
      <c r="GG50" s="2">
        <v>2</v>
      </c>
      <c r="GH50" s="2">
        <v>1</v>
      </c>
      <c r="GI50" s="2">
        <v>2</v>
      </c>
      <c r="GJ50" s="2">
        <v>0</v>
      </c>
      <c r="GK50" s="2">
        <v>0</v>
      </c>
      <c r="GL50" s="2">
        <f t="shared" si="27"/>
        <v>0</v>
      </c>
      <c r="GM50" s="2">
        <f t="shared" si="28"/>
        <v>32527.22</v>
      </c>
      <c r="GN50" s="2">
        <f t="shared" si="29"/>
        <v>32527.22</v>
      </c>
      <c r="GO50" s="2">
        <f t="shared" si="30"/>
        <v>0</v>
      </c>
      <c r="GP50" s="2">
        <f t="shared" si="31"/>
        <v>0</v>
      </c>
      <c r="GQ50" s="2"/>
      <c r="GR50" s="2">
        <v>0</v>
      </c>
      <c r="GS50" s="2">
        <v>3</v>
      </c>
      <c r="GT50" s="2">
        <v>0</v>
      </c>
      <c r="GU50" s="2" t="s">
        <v>3</v>
      </c>
      <c r="GV50" s="2">
        <f t="shared" si="32"/>
        <v>0</v>
      </c>
      <c r="GW50" s="2">
        <v>1</v>
      </c>
      <c r="GX50" s="2">
        <f t="shared" si="33"/>
        <v>0</v>
      </c>
      <c r="GY50" s="2"/>
      <c r="GZ50" s="2"/>
      <c r="HA50" s="2">
        <v>0</v>
      </c>
      <c r="HB50" s="2">
        <v>0</v>
      </c>
      <c r="HC50" s="2">
        <f t="shared" si="34"/>
        <v>0</v>
      </c>
      <c r="HD50" s="2"/>
      <c r="HE50" s="2" t="s">
        <v>3</v>
      </c>
      <c r="HF50" s="2" t="s">
        <v>3</v>
      </c>
      <c r="HG50" s="2"/>
      <c r="HH50" s="2"/>
      <c r="HI50" s="2"/>
      <c r="HJ50" s="2"/>
      <c r="HK50" s="2"/>
      <c r="HL50" s="2"/>
      <c r="HM50" s="2" t="s">
        <v>3</v>
      </c>
      <c r="HN50" s="2" t="s">
        <v>97</v>
      </c>
      <c r="HO50" s="2" t="s">
        <v>98</v>
      </c>
      <c r="HP50" s="2" t="s">
        <v>95</v>
      </c>
      <c r="HQ50" s="2" t="s">
        <v>95</v>
      </c>
      <c r="HR50" s="2"/>
      <c r="HS50" s="2">
        <v>0</v>
      </c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>
        <v>0</v>
      </c>
      <c r="IL50" s="2"/>
      <c r="IM50" s="2"/>
      <c r="IN50" s="2"/>
      <c r="IO50" s="2"/>
      <c r="IP50" s="2"/>
      <c r="IQ50" s="2"/>
      <c r="IR50" s="2"/>
      <c r="IS50" s="2"/>
      <c r="IT50" s="2"/>
      <c r="IU50" s="2"/>
    </row>
    <row r="51" spans="1:255" ht="13.15" customHeight="1" x14ac:dyDescent="0.2">
      <c r="A51" s="3">
        <v>18</v>
      </c>
      <c r="B51" s="3">
        <v>1</v>
      </c>
      <c r="C51" s="3">
        <v>71</v>
      </c>
      <c r="D51" s="3"/>
      <c r="E51" s="3" t="s">
        <v>99</v>
      </c>
      <c r="F51" s="3" t="s">
        <v>100</v>
      </c>
      <c r="G51" s="3" t="s">
        <v>101</v>
      </c>
      <c r="H51" s="3" t="s">
        <v>85</v>
      </c>
      <c r="I51" s="3">
        <f>I49*J51</f>
        <v>1.86</v>
      </c>
      <c r="J51" s="3">
        <v>0.93</v>
      </c>
      <c r="K51" s="3">
        <v>0.93</v>
      </c>
      <c r="L51" s="3"/>
      <c r="M51" s="3"/>
      <c r="N51" s="3"/>
      <c r="O51" s="3">
        <f t="shared" si="14"/>
        <v>33456.559999999998</v>
      </c>
      <c r="P51" s="3">
        <f>ROUND(CQ51*I51,2)</f>
        <v>33456.559999999998</v>
      </c>
      <c r="Q51" s="3">
        <f>ROUND(CR51*I51,2)</f>
        <v>0</v>
      </c>
      <c r="R51" s="3">
        <f>ROUND(CS51*I51,2)</f>
        <v>0</v>
      </c>
      <c r="S51" s="3">
        <f>ROUND(CT51*I51,2)</f>
        <v>0</v>
      </c>
      <c r="T51" s="3">
        <f t="shared" si="15"/>
        <v>0</v>
      </c>
      <c r="U51" s="3">
        <f>ROUND(CV51*I51,7)</f>
        <v>0</v>
      </c>
      <c r="V51" s="3">
        <f>ROUND(CW51*I51,7)</f>
        <v>0</v>
      </c>
      <c r="W51" s="3">
        <f t="shared" si="16"/>
        <v>0</v>
      </c>
      <c r="X51" s="3">
        <f t="shared" si="17"/>
        <v>0</v>
      </c>
      <c r="Y51" s="3">
        <f t="shared" si="18"/>
        <v>0</v>
      </c>
      <c r="Z51" s="3"/>
      <c r="AA51" s="3">
        <v>60854600</v>
      </c>
      <c r="AB51" s="3">
        <f t="shared" si="19"/>
        <v>16655</v>
      </c>
      <c r="AC51" s="3">
        <f>ROUND((ES51),6)</f>
        <v>16655</v>
      </c>
      <c r="AD51" s="3">
        <f>ROUND((((ET51)-(EU51))+AE51),6)</f>
        <v>0</v>
      </c>
      <c r="AE51" s="3">
        <f>ROUND((EU51),6)</f>
        <v>0</v>
      </c>
      <c r="AF51" s="3">
        <f>ROUND((EV51),6)</f>
        <v>0</v>
      </c>
      <c r="AG51" s="3">
        <f t="shared" si="20"/>
        <v>0</v>
      </c>
      <c r="AH51" s="3">
        <f>(EW51)</f>
        <v>0</v>
      </c>
      <c r="AI51" s="3">
        <f>(EX51)</f>
        <v>0</v>
      </c>
      <c r="AJ51" s="3">
        <f t="shared" si="21"/>
        <v>0</v>
      </c>
      <c r="AK51" s="3">
        <v>16655</v>
      </c>
      <c r="AL51" s="3">
        <v>16655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108</v>
      </c>
      <c r="AU51" s="3">
        <v>55</v>
      </c>
      <c r="AV51" s="3">
        <v>1</v>
      </c>
      <c r="AW51" s="3">
        <v>1</v>
      </c>
      <c r="AX51" s="3"/>
      <c r="AY51" s="3"/>
      <c r="AZ51" s="3">
        <v>1</v>
      </c>
      <c r="BA51" s="3">
        <v>1</v>
      </c>
      <c r="BB51" s="3">
        <v>1</v>
      </c>
      <c r="BC51" s="3">
        <v>1.08</v>
      </c>
      <c r="BD51" s="3" t="s">
        <v>3</v>
      </c>
      <c r="BE51" s="3" t="s">
        <v>3</v>
      </c>
      <c r="BF51" s="3" t="s">
        <v>3</v>
      </c>
      <c r="BG51" s="3" t="s">
        <v>3</v>
      </c>
      <c r="BH51" s="3">
        <v>3</v>
      </c>
      <c r="BI51" s="3">
        <v>1</v>
      </c>
      <c r="BJ51" s="3" t="s">
        <v>102</v>
      </c>
      <c r="BK51" s="3"/>
      <c r="BL51" s="3"/>
      <c r="BM51" s="3">
        <v>10001</v>
      </c>
      <c r="BN51" s="3">
        <v>0</v>
      </c>
      <c r="BO51" s="3" t="s">
        <v>100</v>
      </c>
      <c r="BP51" s="3">
        <v>1</v>
      </c>
      <c r="BQ51" s="3">
        <v>2</v>
      </c>
      <c r="BR51" s="3">
        <v>0</v>
      </c>
      <c r="BS51" s="3">
        <v>1</v>
      </c>
      <c r="BT51" s="3">
        <v>1</v>
      </c>
      <c r="BU51" s="3">
        <v>1</v>
      </c>
      <c r="BV51" s="3">
        <v>1</v>
      </c>
      <c r="BW51" s="3">
        <v>1</v>
      </c>
      <c r="BX51" s="3">
        <v>1</v>
      </c>
      <c r="BY51" s="3" t="s">
        <v>3</v>
      </c>
      <c r="BZ51" s="3">
        <v>108</v>
      </c>
      <c r="CA51" s="3">
        <v>55</v>
      </c>
      <c r="CB51" s="3" t="s">
        <v>3</v>
      </c>
      <c r="CC51" s="3"/>
      <c r="CD51" s="3"/>
      <c r="CE51" s="3">
        <v>0</v>
      </c>
      <c r="CF51" s="3">
        <v>0</v>
      </c>
      <c r="CG51" s="3">
        <v>0</v>
      </c>
      <c r="CH51" s="3"/>
      <c r="CI51" s="3"/>
      <c r="CJ51" s="3"/>
      <c r="CK51" s="3"/>
      <c r="CL51" s="3"/>
      <c r="CM51" s="3">
        <v>0</v>
      </c>
      <c r="CN51" s="3" t="s">
        <v>3</v>
      </c>
      <c r="CO51" s="3">
        <v>0</v>
      </c>
      <c r="CP51" s="3">
        <f t="shared" si="22"/>
        <v>33456.559999999998</v>
      </c>
      <c r="CQ51" s="3">
        <f>ROUND(AL51*BC51,2)</f>
        <v>17987.400000000001</v>
      </c>
      <c r="CR51" s="3">
        <f>ROUND(AM51*BB51,2)</f>
        <v>0</v>
      </c>
      <c r="CS51" s="3">
        <f>ROUND(AN51*BS51,2)</f>
        <v>0</v>
      </c>
      <c r="CT51" s="3">
        <f>ROUND(AO51*BA51,2)</f>
        <v>0</v>
      </c>
      <c r="CU51" s="3">
        <f t="shared" si="23"/>
        <v>0</v>
      </c>
      <c r="CV51" s="3">
        <f>AH51</f>
        <v>0</v>
      </c>
      <c r="CW51" s="3">
        <f>AI51</f>
        <v>0</v>
      </c>
      <c r="CX51" s="3">
        <f t="shared" si="24"/>
        <v>0</v>
      </c>
      <c r="CY51" s="3">
        <f t="shared" si="25"/>
        <v>0</v>
      </c>
      <c r="CZ51" s="3">
        <f t="shared" si="26"/>
        <v>0</v>
      </c>
      <c r="DA51" s="3"/>
      <c r="DB51" s="3"/>
      <c r="DC51" s="3" t="s">
        <v>3</v>
      </c>
      <c r="DD51" s="3" t="s">
        <v>3</v>
      </c>
      <c r="DE51" s="3" t="s">
        <v>3</v>
      </c>
      <c r="DF51" s="3" t="s">
        <v>3</v>
      </c>
      <c r="DG51" s="3" t="s">
        <v>3</v>
      </c>
      <c r="DH51" s="3" t="s">
        <v>3</v>
      </c>
      <c r="DI51" s="3" t="s">
        <v>3</v>
      </c>
      <c r="DJ51" s="3" t="s">
        <v>3</v>
      </c>
      <c r="DK51" s="3" t="s">
        <v>3</v>
      </c>
      <c r="DL51" s="3" t="s">
        <v>3</v>
      </c>
      <c r="DM51" s="3" t="s">
        <v>3</v>
      </c>
      <c r="DN51" s="3">
        <v>0</v>
      </c>
      <c r="DO51" s="3">
        <v>0</v>
      </c>
      <c r="DP51" s="3">
        <v>1</v>
      </c>
      <c r="DQ51" s="3">
        <v>1</v>
      </c>
      <c r="DR51" s="3"/>
      <c r="DS51" s="3"/>
      <c r="DT51" s="3"/>
      <c r="DU51" s="3">
        <v>1007</v>
      </c>
      <c r="DV51" s="3" t="s">
        <v>85</v>
      </c>
      <c r="DW51" s="3" t="s">
        <v>85</v>
      </c>
      <c r="DX51" s="3">
        <v>1</v>
      </c>
      <c r="DY51" s="3"/>
      <c r="DZ51" s="3" t="s">
        <v>3</v>
      </c>
      <c r="EA51" s="3" t="s">
        <v>3</v>
      </c>
      <c r="EB51" s="3" t="s">
        <v>3</v>
      </c>
      <c r="EC51" s="3" t="s">
        <v>3</v>
      </c>
      <c r="ED51" s="3"/>
      <c r="EE51" s="3">
        <v>58905854</v>
      </c>
      <c r="EF51" s="3">
        <v>2</v>
      </c>
      <c r="EG51" s="3" t="s">
        <v>22</v>
      </c>
      <c r="EH51" s="3">
        <v>10</v>
      </c>
      <c r="EI51" s="3" t="s">
        <v>95</v>
      </c>
      <c r="EJ51" s="3">
        <v>1</v>
      </c>
      <c r="EK51" s="3">
        <v>10001</v>
      </c>
      <c r="EL51" s="3" t="s">
        <v>95</v>
      </c>
      <c r="EM51" s="3" t="s">
        <v>96</v>
      </c>
      <c r="EN51" s="3"/>
      <c r="EO51" s="3" t="s">
        <v>3</v>
      </c>
      <c r="EP51" s="3"/>
      <c r="EQ51" s="3">
        <v>0</v>
      </c>
      <c r="ER51" s="3">
        <v>16655</v>
      </c>
      <c r="ES51" s="3">
        <v>16655</v>
      </c>
      <c r="ET51" s="3">
        <v>0</v>
      </c>
      <c r="EU51" s="3">
        <v>0</v>
      </c>
      <c r="EV51" s="3">
        <v>0</v>
      </c>
      <c r="EW51" s="3">
        <v>0</v>
      </c>
      <c r="EX51" s="3">
        <v>0</v>
      </c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>
        <v>0</v>
      </c>
      <c r="FR51" s="3">
        <v>0</v>
      </c>
      <c r="FS51" s="3">
        <v>0</v>
      </c>
      <c r="FT51" s="3"/>
      <c r="FU51" s="3"/>
      <c r="FV51" s="3"/>
      <c r="FW51" s="3"/>
      <c r="FX51" s="3">
        <v>108</v>
      </c>
      <c r="FY51" s="3">
        <v>55</v>
      </c>
      <c r="FZ51" s="3"/>
      <c r="GA51" s="3" t="s">
        <v>3</v>
      </c>
      <c r="GB51" s="3"/>
      <c r="GC51" s="3"/>
      <c r="GD51" s="3">
        <v>1</v>
      </c>
      <c r="GE51" s="3"/>
      <c r="GF51" s="3">
        <v>516719618</v>
      </c>
      <c r="GG51" s="3">
        <v>2</v>
      </c>
      <c r="GH51" s="3">
        <v>1</v>
      </c>
      <c r="GI51" s="3">
        <v>2</v>
      </c>
      <c r="GJ51" s="3">
        <v>0</v>
      </c>
      <c r="GK51" s="3">
        <v>0</v>
      </c>
      <c r="GL51" s="3">
        <f t="shared" si="27"/>
        <v>0</v>
      </c>
      <c r="GM51" s="3">
        <f t="shared" si="28"/>
        <v>33456.559999999998</v>
      </c>
      <c r="GN51" s="3">
        <f t="shared" si="29"/>
        <v>33456.559999999998</v>
      </c>
      <c r="GO51" s="3">
        <f t="shared" si="30"/>
        <v>0</v>
      </c>
      <c r="GP51" s="3">
        <f t="shared" si="31"/>
        <v>0</v>
      </c>
      <c r="GQ51" s="3"/>
      <c r="GR51" s="3">
        <v>0</v>
      </c>
      <c r="GS51" s="3">
        <v>3</v>
      </c>
      <c r="GT51" s="3">
        <v>0</v>
      </c>
      <c r="GU51" s="3" t="s">
        <v>3</v>
      </c>
      <c r="GV51" s="3">
        <f t="shared" si="32"/>
        <v>0</v>
      </c>
      <c r="GW51" s="3">
        <v>1</v>
      </c>
      <c r="GX51" s="3">
        <f t="shared" si="33"/>
        <v>0</v>
      </c>
      <c r="GY51" s="3"/>
      <c r="GZ51" s="3"/>
      <c r="HA51" s="3">
        <v>0</v>
      </c>
      <c r="HB51" s="3">
        <v>0</v>
      </c>
      <c r="HC51" s="3">
        <f t="shared" si="34"/>
        <v>0</v>
      </c>
      <c r="HD51" s="3"/>
      <c r="HE51" s="3" t="s">
        <v>3</v>
      </c>
      <c r="HF51" s="3" t="s">
        <v>3</v>
      </c>
      <c r="HG51" s="3"/>
      <c r="HH51" s="3"/>
      <c r="HI51" s="3"/>
      <c r="HJ51" s="3"/>
      <c r="HK51" s="3"/>
      <c r="HL51" s="3"/>
      <c r="HM51" s="3" t="s">
        <v>3</v>
      </c>
      <c r="HN51" s="3" t="s">
        <v>97</v>
      </c>
      <c r="HO51" s="3" t="s">
        <v>98</v>
      </c>
      <c r="HP51" s="3" t="s">
        <v>95</v>
      </c>
      <c r="HQ51" s="3" t="s">
        <v>95</v>
      </c>
      <c r="HR51" s="3"/>
      <c r="HS51" s="3">
        <v>0</v>
      </c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>
        <v>0</v>
      </c>
      <c r="IL51" s="3"/>
      <c r="IM51" s="3"/>
      <c r="IN51" s="3"/>
      <c r="IO51" s="3"/>
      <c r="IP51" s="3"/>
      <c r="IQ51" s="3"/>
      <c r="IR51" s="3"/>
      <c r="IS51" s="3"/>
      <c r="IT51" s="3"/>
      <c r="IU51" s="3"/>
    </row>
    <row r="52" spans="1:255" ht="13.15" hidden="1" customHeight="1" x14ac:dyDescent="0.2">
      <c r="A52" s="2">
        <v>17</v>
      </c>
      <c r="B52" s="2">
        <v>1</v>
      </c>
      <c r="C52" s="2">
        <f>ROW(SmtRes!A85)</f>
        <v>85</v>
      </c>
      <c r="D52" s="2">
        <f>ROW(EtalonRes!A74)</f>
        <v>74</v>
      </c>
      <c r="E52" s="2" t="s">
        <v>103</v>
      </c>
      <c r="F52" s="2" t="s">
        <v>104</v>
      </c>
      <c r="G52" s="2" t="s">
        <v>105</v>
      </c>
      <c r="H52" s="2" t="s">
        <v>106</v>
      </c>
      <c r="I52" s="2">
        <f>ROUND(121.9/100,7)</f>
        <v>1.2190000000000001</v>
      </c>
      <c r="J52" s="2">
        <v>0</v>
      </c>
      <c r="K52" s="2">
        <f>ROUND(121.9/100,7)</f>
        <v>1.2190000000000001</v>
      </c>
      <c r="L52" s="2"/>
      <c r="M52" s="2"/>
      <c r="N52" s="2"/>
      <c r="O52" s="2">
        <f t="shared" si="14"/>
        <v>27867.66</v>
      </c>
      <c r="P52" s="2">
        <f>SUMIF(SmtRes!AQ77:'SmtRes'!AQ85,"=1",SmtRes!DF77:'SmtRes'!DF85)</f>
        <v>0</v>
      </c>
      <c r="Q52" s="2">
        <f>SUMIF(SmtRes!AQ77:'SmtRes'!AQ85,"=1",SmtRes!DG77:'SmtRes'!DG85)</f>
        <v>60.17</v>
      </c>
      <c r="R52" s="2">
        <f>SUMIF(SmtRes!AQ77:'SmtRes'!AQ85,"=1",SmtRes!DH77:'SmtRes'!DH85)</f>
        <v>91</v>
      </c>
      <c r="S52" s="2">
        <f>SUMIF(SmtRes!AQ77:'SmtRes'!AQ85,"=1",SmtRes!DI77:'SmtRes'!DI85)</f>
        <v>27716.49</v>
      </c>
      <c r="T52" s="2">
        <f t="shared" si="15"/>
        <v>0</v>
      </c>
      <c r="U52" s="2">
        <f>SUMIF(SmtRes!AQ77:'SmtRes'!AQ85,"=1",SmtRes!CV77:'SmtRes'!CV85)</f>
        <v>77.065179999999998</v>
      </c>
      <c r="V52" s="2">
        <f>SUMIF(SmtRes!AQ77:'SmtRes'!AQ85,"=1",SmtRes!CW77:'SmtRes'!CW85)</f>
        <v>0.24380000000000002</v>
      </c>
      <c r="W52" s="2">
        <f t="shared" si="16"/>
        <v>0</v>
      </c>
      <c r="X52" s="2">
        <f t="shared" si="17"/>
        <v>25026.74</v>
      </c>
      <c r="Y52" s="2">
        <f t="shared" si="18"/>
        <v>12791.45</v>
      </c>
      <c r="Z52" s="2"/>
      <c r="AA52" s="2">
        <v>60841590</v>
      </c>
      <c r="AB52" s="2">
        <f t="shared" si="19"/>
        <v>22783.142800000001</v>
      </c>
      <c r="AC52" s="2">
        <f>ROUND((0),6)</f>
        <v>0</v>
      </c>
      <c r="AD52" s="2">
        <f>ROUND((((SUM(SmtRes!BR77:'SmtRes'!BR85))-(SUM(SmtRes!BS77:'SmtRes'!BS85)))+AE52),6)</f>
        <v>46.069800000000001</v>
      </c>
      <c r="AE52" s="2">
        <f>ROUND((SUM(SmtRes!BS77:'SmtRes'!BS85)),6)</f>
        <v>74.650400000000005</v>
      </c>
      <c r="AF52" s="2">
        <f>ROUND((SUM(SmtRes!BT77:'SmtRes'!BT85)),6)</f>
        <v>22737.073</v>
      </c>
      <c r="AG52" s="2">
        <f t="shared" si="20"/>
        <v>0</v>
      </c>
      <c r="AH52" s="2">
        <f>(SUM(SmtRes!BU77:'SmtRes'!BU85))</f>
        <v>63.22</v>
      </c>
      <c r="AI52" s="2">
        <f>(SUM(SmtRes!BV77:'SmtRes'!BV85))</f>
        <v>0.2</v>
      </c>
      <c r="AJ52" s="2">
        <f t="shared" si="21"/>
        <v>0</v>
      </c>
      <c r="AK52" s="2">
        <v>22857.793199999996</v>
      </c>
      <c r="AL52" s="2">
        <v>0</v>
      </c>
      <c r="AM52" s="2">
        <v>46.069800000000001</v>
      </c>
      <c r="AN52" s="2">
        <v>74.650399999999991</v>
      </c>
      <c r="AO52" s="2">
        <v>22737.072999999997</v>
      </c>
      <c r="AP52" s="2">
        <v>0</v>
      </c>
      <c r="AQ52" s="2">
        <v>63.22</v>
      </c>
      <c r="AR52" s="2">
        <v>0.2</v>
      </c>
      <c r="AS52" s="2">
        <v>0</v>
      </c>
      <c r="AT52" s="2">
        <v>90</v>
      </c>
      <c r="AU52" s="2">
        <v>46</v>
      </c>
      <c r="AV52" s="2">
        <v>1</v>
      </c>
      <c r="AW52" s="2">
        <v>1</v>
      </c>
      <c r="AX52" s="2"/>
      <c r="AY52" s="2"/>
      <c r="AZ52" s="2">
        <v>1</v>
      </c>
      <c r="BA52" s="2">
        <v>1</v>
      </c>
      <c r="BB52" s="2">
        <v>1</v>
      </c>
      <c r="BC52" s="2">
        <v>1</v>
      </c>
      <c r="BD52" s="2" t="s">
        <v>3</v>
      </c>
      <c r="BE52" s="2" t="s">
        <v>3</v>
      </c>
      <c r="BF52" s="2" t="s">
        <v>3</v>
      </c>
      <c r="BG52" s="2" t="s">
        <v>3</v>
      </c>
      <c r="BH52" s="2">
        <v>0</v>
      </c>
      <c r="BI52" s="2">
        <v>1</v>
      </c>
      <c r="BJ52" s="2" t="s">
        <v>107</v>
      </c>
      <c r="BK52" s="2"/>
      <c r="BL52" s="2"/>
      <c r="BM52" s="2">
        <v>58001</v>
      </c>
      <c r="BN52" s="2">
        <v>0</v>
      </c>
      <c r="BO52" s="2" t="s">
        <v>3</v>
      </c>
      <c r="BP52" s="2">
        <v>0</v>
      </c>
      <c r="BQ52" s="2">
        <v>6</v>
      </c>
      <c r="BR52" s="2">
        <v>0</v>
      </c>
      <c r="BS52" s="2">
        <v>1</v>
      </c>
      <c r="BT52" s="2">
        <v>1</v>
      </c>
      <c r="BU52" s="2">
        <v>1</v>
      </c>
      <c r="BV52" s="2">
        <v>1</v>
      </c>
      <c r="BW52" s="2">
        <v>1</v>
      </c>
      <c r="BX52" s="2">
        <v>1</v>
      </c>
      <c r="BY52" s="2" t="s">
        <v>3</v>
      </c>
      <c r="BZ52" s="2">
        <v>90</v>
      </c>
      <c r="CA52" s="2">
        <v>46</v>
      </c>
      <c r="CB52" s="2" t="s">
        <v>3</v>
      </c>
      <c r="CC52" s="2"/>
      <c r="CD52" s="2"/>
      <c r="CE52" s="2">
        <v>0</v>
      </c>
      <c r="CF52" s="2">
        <v>0</v>
      </c>
      <c r="CG52" s="2">
        <v>0</v>
      </c>
      <c r="CH52" s="2"/>
      <c r="CI52" s="2"/>
      <c r="CJ52" s="2"/>
      <c r="CK52" s="2"/>
      <c r="CL52" s="2"/>
      <c r="CM52" s="2">
        <v>0</v>
      </c>
      <c r="CN52" s="2" t="s">
        <v>3</v>
      </c>
      <c r="CO52" s="2">
        <v>0</v>
      </c>
      <c r="CP52" s="2">
        <f t="shared" si="22"/>
        <v>27867.66</v>
      </c>
      <c r="CQ52" s="2">
        <f>SUMIF(SmtRes!AQ77:'SmtRes'!AQ85,"=1",SmtRes!AA77:'SmtRes'!AA85)</f>
        <v>223661.49</v>
      </c>
      <c r="CR52" s="2">
        <f>SUMIF(SmtRes!AQ77:'SmtRes'!AQ85,"=1",SmtRes!AB77:'SmtRes'!AB85)</f>
        <v>741.58</v>
      </c>
      <c r="CS52" s="2">
        <f>SUMIF(SmtRes!AQ77:'SmtRes'!AQ85,"=1",SmtRes!AC77:'SmtRes'!AC85)</f>
        <v>764.64</v>
      </c>
      <c r="CT52" s="2">
        <f>SUMIF(SmtRes!AQ77:'SmtRes'!AQ85,"=1",SmtRes!AD77:'SmtRes'!AD85)</f>
        <v>359.65</v>
      </c>
      <c r="CU52" s="2">
        <f t="shared" si="23"/>
        <v>0</v>
      </c>
      <c r="CV52" s="2">
        <f>SUMIF(SmtRes!AQ77:'SmtRes'!AQ85,"=1",SmtRes!BU77:'SmtRes'!BU85)</f>
        <v>63.22</v>
      </c>
      <c r="CW52" s="2">
        <f>SUMIF(SmtRes!AQ77:'SmtRes'!AQ85,"=1",SmtRes!BV77:'SmtRes'!BV85)</f>
        <v>0.2</v>
      </c>
      <c r="CX52" s="2">
        <f t="shared" si="24"/>
        <v>0</v>
      </c>
      <c r="CY52" s="2">
        <f t="shared" si="25"/>
        <v>25026.741000000002</v>
      </c>
      <c r="CZ52" s="2">
        <f t="shared" si="26"/>
        <v>12791.445400000001</v>
      </c>
      <c r="DA52" s="2"/>
      <c r="DB52" s="2"/>
      <c r="DC52" s="2" t="s">
        <v>3</v>
      </c>
      <c r="DD52" s="2" t="s">
        <v>3</v>
      </c>
      <c r="DE52" s="2" t="s">
        <v>3</v>
      </c>
      <c r="DF52" s="2" t="s">
        <v>3</v>
      </c>
      <c r="DG52" s="2" t="s">
        <v>3</v>
      </c>
      <c r="DH52" s="2" t="s">
        <v>3</v>
      </c>
      <c r="DI52" s="2" t="s">
        <v>3</v>
      </c>
      <c r="DJ52" s="2" t="s">
        <v>3</v>
      </c>
      <c r="DK52" s="2" t="s">
        <v>3</v>
      </c>
      <c r="DL52" s="2" t="s">
        <v>3</v>
      </c>
      <c r="DM52" s="2" t="s">
        <v>3</v>
      </c>
      <c r="DN52" s="2">
        <v>0</v>
      </c>
      <c r="DO52" s="2">
        <v>0</v>
      </c>
      <c r="DP52" s="2">
        <v>1</v>
      </c>
      <c r="DQ52" s="2">
        <v>1</v>
      </c>
      <c r="DR52" s="2"/>
      <c r="DS52" s="2"/>
      <c r="DT52" s="2"/>
      <c r="DU52" s="2">
        <v>1003</v>
      </c>
      <c r="DV52" s="2" t="s">
        <v>106</v>
      </c>
      <c r="DW52" s="2" t="s">
        <v>106</v>
      </c>
      <c r="DX52" s="2">
        <v>100</v>
      </c>
      <c r="DY52" s="2"/>
      <c r="DZ52" s="2" t="s">
        <v>3</v>
      </c>
      <c r="EA52" s="2" t="s">
        <v>3</v>
      </c>
      <c r="EB52" s="2" t="s">
        <v>3</v>
      </c>
      <c r="EC52" s="2" t="s">
        <v>3</v>
      </c>
      <c r="ED52" s="2"/>
      <c r="EE52" s="2">
        <v>58905933</v>
      </c>
      <c r="EF52" s="2">
        <v>6</v>
      </c>
      <c r="EG52" s="2" t="s">
        <v>51</v>
      </c>
      <c r="EH52" s="2">
        <v>92</v>
      </c>
      <c r="EI52" s="2" t="s">
        <v>52</v>
      </c>
      <c r="EJ52" s="2">
        <v>1</v>
      </c>
      <c r="EK52" s="2">
        <v>58001</v>
      </c>
      <c r="EL52" s="2" t="s">
        <v>52</v>
      </c>
      <c r="EM52" s="2" t="s">
        <v>53</v>
      </c>
      <c r="EN52" s="2"/>
      <c r="EO52" s="2" t="s">
        <v>3</v>
      </c>
      <c r="EP52" s="2"/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63.22</v>
      </c>
      <c r="EX52" s="2">
        <v>0.2</v>
      </c>
      <c r="EY52" s="2">
        <v>0</v>
      </c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>
        <v>0</v>
      </c>
      <c r="FR52" s="2">
        <v>0</v>
      </c>
      <c r="FS52" s="2">
        <v>0</v>
      </c>
      <c r="FT52" s="2"/>
      <c r="FU52" s="2"/>
      <c r="FV52" s="2"/>
      <c r="FW52" s="2"/>
      <c r="FX52" s="2">
        <v>90</v>
      </c>
      <c r="FY52" s="2">
        <v>46</v>
      </c>
      <c r="FZ52" s="2"/>
      <c r="GA52" s="2" t="s">
        <v>3</v>
      </c>
      <c r="GB52" s="2"/>
      <c r="GC52" s="2"/>
      <c r="GD52" s="2">
        <v>1</v>
      </c>
      <c r="GE52" s="2"/>
      <c r="GF52" s="2">
        <v>-982638650</v>
      </c>
      <c r="GG52" s="2">
        <v>2</v>
      </c>
      <c r="GH52" s="2">
        <v>1</v>
      </c>
      <c r="GI52" s="2">
        <v>-2</v>
      </c>
      <c r="GJ52" s="2">
        <v>0</v>
      </c>
      <c r="GK52" s="2">
        <v>0</v>
      </c>
      <c r="GL52" s="2">
        <f t="shared" si="27"/>
        <v>0</v>
      </c>
      <c r="GM52" s="2">
        <f t="shared" si="28"/>
        <v>65685.850000000006</v>
      </c>
      <c r="GN52" s="2">
        <f t="shared" si="29"/>
        <v>65685.850000000006</v>
      </c>
      <c r="GO52" s="2">
        <f t="shared" si="30"/>
        <v>0</v>
      </c>
      <c r="GP52" s="2">
        <f t="shared" si="31"/>
        <v>0</v>
      </c>
      <c r="GQ52" s="2"/>
      <c r="GR52" s="2">
        <v>0</v>
      </c>
      <c r="GS52" s="2">
        <v>3</v>
      </c>
      <c r="GT52" s="2">
        <v>0</v>
      </c>
      <c r="GU52" s="2" t="s">
        <v>3</v>
      </c>
      <c r="GV52" s="2">
        <f t="shared" si="32"/>
        <v>0</v>
      </c>
      <c r="GW52" s="2">
        <v>1</v>
      </c>
      <c r="GX52" s="2">
        <f t="shared" si="33"/>
        <v>0</v>
      </c>
      <c r="GY52" s="2"/>
      <c r="GZ52" s="2"/>
      <c r="HA52" s="2">
        <v>0</v>
      </c>
      <c r="HB52" s="2">
        <v>0</v>
      </c>
      <c r="HC52" s="2">
        <f t="shared" si="34"/>
        <v>0</v>
      </c>
      <c r="HD52" s="2"/>
      <c r="HE52" s="2" t="s">
        <v>3</v>
      </c>
      <c r="HF52" s="2" t="s">
        <v>3</v>
      </c>
      <c r="HG52" s="2"/>
      <c r="HH52" s="2"/>
      <c r="HI52" s="2"/>
      <c r="HJ52" s="2"/>
      <c r="HK52" s="2"/>
      <c r="HL52" s="2"/>
      <c r="HM52" s="2" t="s">
        <v>3</v>
      </c>
      <c r="HN52" s="2" t="s">
        <v>54</v>
      </c>
      <c r="HO52" s="2" t="s">
        <v>55</v>
      </c>
      <c r="HP52" s="2" t="s">
        <v>56</v>
      </c>
      <c r="HQ52" s="2" t="s">
        <v>56</v>
      </c>
      <c r="HR52" s="2"/>
      <c r="HS52" s="2">
        <v>0</v>
      </c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>
        <v>0</v>
      </c>
      <c r="IL52" s="2"/>
      <c r="IM52" s="2"/>
      <c r="IN52" s="2"/>
      <c r="IO52" s="2"/>
      <c r="IP52" s="2"/>
      <c r="IQ52" s="2"/>
      <c r="IR52" s="2"/>
      <c r="IS52" s="2"/>
      <c r="IT52" s="2"/>
      <c r="IU52" s="2"/>
    </row>
    <row r="53" spans="1:255" ht="13.15" customHeight="1" x14ac:dyDescent="0.2">
      <c r="A53" s="3">
        <v>17</v>
      </c>
      <c r="B53" s="3">
        <v>1</v>
      </c>
      <c r="C53" s="3">
        <f>ROW(SmtRes!A94)</f>
        <v>94</v>
      </c>
      <c r="D53" s="3">
        <f>ROW(EtalonRes!A82)</f>
        <v>82</v>
      </c>
      <c r="E53" s="3" t="s">
        <v>103</v>
      </c>
      <c r="F53" s="3" t="s">
        <v>104</v>
      </c>
      <c r="G53" s="3" t="s">
        <v>105</v>
      </c>
      <c r="H53" s="3" t="s">
        <v>106</v>
      </c>
      <c r="I53" s="3">
        <f>ROUND(121.9/100,7)</f>
        <v>1.2190000000000001</v>
      </c>
      <c r="J53" s="3">
        <v>0</v>
      </c>
      <c r="K53" s="3">
        <f>ROUND(121.9/100,7)</f>
        <v>1.2190000000000001</v>
      </c>
      <c r="L53" s="3"/>
      <c r="M53" s="3"/>
      <c r="N53" s="3"/>
      <c r="O53" s="3">
        <f t="shared" si="14"/>
        <v>29685.54</v>
      </c>
      <c r="P53" s="3">
        <f>SUMIF(SmtRes!AQ86:'SmtRes'!AQ94,"=1",SmtRes!DF86:'SmtRes'!DF94)</f>
        <v>0</v>
      </c>
      <c r="Q53" s="3">
        <f>SUMIF(SmtRes!AQ86:'SmtRes'!AQ94,"=1",SmtRes!DG86:'SmtRes'!DG94)</f>
        <v>58.75</v>
      </c>
      <c r="R53" s="3">
        <f>SUMIF(SmtRes!AQ86:'SmtRes'!AQ94,"=1",SmtRes!DH86:'SmtRes'!DH94)</f>
        <v>96.95</v>
      </c>
      <c r="S53" s="3">
        <f>SUMIF(SmtRes!AQ86:'SmtRes'!AQ94,"=1",SmtRes!DI86:'SmtRes'!DI94)</f>
        <v>29529.84</v>
      </c>
      <c r="T53" s="3">
        <f t="shared" si="15"/>
        <v>0</v>
      </c>
      <c r="U53" s="3">
        <f>SUMIF(SmtRes!AQ86:'SmtRes'!AQ94,"=1",SmtRes!CV86:'SmtRes'!CV94)</f>
        <v>77.065179999999998</v>
      </c>
      <c r="V53" s="3">
        <f>SUMIF(SmtRes!AQ86:'SmtRes'!AQ94,"=1",SmtRes!CW86:'SmtRes'!CW94)</f>
        <v>0.24380000000000002</v>
      </c>
      <c r="W53" s="3">
        <f t="shared" si="16"/>
        <v>0</v>
      </c>
      <c r="X53" s="3">
        <f t="shared" si="17"/>
        <v>26664.11</v>
      </c>
      <c r="Y53" s="3">
        <f t="shared" si="18"/>
        <v>13628.32</v>
      </c>
      <c r="Z53" s="3"/>
      <c r="AA53" s="3">
        <v>60854600</v>
      </c>
      <c r="AB53" s="3">
        <f t="shared" si="19"/>
        <v>24269.278399999999</v>
      </c>
      <c r="AC53" s="3">
        <f>ROUND((0),6)</f>
        <v>0</v>
      </c>
      <c r="AD53" s="3">
        <f>ROUND((((SUM(SmtRes!BR86:'SmtRes'!BR94))-(SUM(SmtRes!BS86:'SmtRes'!BS94)))+AE53),6)</f>
        <v>44.638800000000003</v>
      </c>
      <c r="AE53" s="3">
        <f>ROUND((SUM(SmtRes!BS86:'SmtRes'!BS94)),6)</f>
        <v>79.534000000000006</v>
      </c>
      <c r="AF53" s="3">
        <f>ROUND((SUM(SmtRes!BT86:'SmtRes'!BT94)),6)</f>
        <v>24224.639599999999</v>
      </c>
      <c r="AG53" s="3">
        <f t="shared" si="20"/>
        <v>0</v>
      </c>
      <c r="AH53" s="3">
        <f>(SUM(SmtRes!BU86:'SmtRes'!BU94))</f>
        <v>63.22</v>
      </c>
      <c r="AI53" s="3">
        <f>(SUM(SmtRes!BV86:'SmtRes'!BV94))</f>
        <v>0.2</v>
      </c>
      <c r="AJ53" s="3">
        <f t="shared" si="21"/>
        <v>0</v>
      </c>
      <c r="AK53" s="3">
        <v>24348.812399999999</v>
      </c>
      <c r="AL53" s="3">
        <v>0</v>
      </c>
      <c r="AM53" s="3">
        <v>44.638799999999996</v>
      </c>
      <c r="AN53" s="3">
        <v>79.534000000000006</v>
      </c>
      <c r="AO53" s="3">
        <v>24224.639599999999</v>
      </c>
      <c r="AP53" s="3">
        <v>0</v>
      </c>
      <c r="AQ53" s="3">
        <v>63.22</v>
      </c>
      <c r="AR53" s="3">
        <v>0.2</v>
      </c>
      <c r="AS53" s="3">
        <v>0</v>
      </c>
      <c r="AT53" s="3">
        <v>90</v>
      </c>
      <c r="AU53" s="3">
        <v>46</v>
      </c>
      <c r="AV53" s="3">
        <v>1</v>
      </c>
      <c r="AW53" s="3">
        <v>1</v>
      </c>
      <c r="AX53" s="3"/>
      <c r="AY53" s="3"/>
      <c r="AZ53" s="3">
        <v>1</v>
      </c>
      <c r="BA53" s="3">
        <v>1</v>
      </c>
      <c r="BB53" s="3">
        <v>1</v>
      </c>
      <c r="BC53" s="3">
        <v>1</v>
      </c>
      <c r="BD53" s="3" t="s">
        <v>3</v>
      </c>
      <c r="BE53" s="3" t="s">
        <v>3</v>
      </c>
      <c r="BF53" s="3" t="s">
        <v>3</v>
      </c>
      <c r="BG53" s="3" t="s">
        <v>3</v>
      </c>
      <c r="BH53" s="3">
        <v>0</v>
      </c>
      <c r="BI53" s="3">
        <v>1</v>
      </c>
      <c r="BJ53" s="3" t="s">
        <v>107</v>
      </c>
      <c r="BK53" s="3"/>
      <c r="BL53" s="3"/>
      <c r="BM53" s="3">
        <v>58001</v>
      </c>
      <c r="BN53" s="3">
        <v>0</v>
      </c>
      <c r="BO53" s="3" t="s">
        <v>3</v>
      </c>
      <c r="BP53" s="3">
        <v>0</v>
      </c>
      <c r="BQ53" s="3">
        <v>6</v>
      </c>
      <c r="BR53" s="3">
        <v>0</v>
      </c>
      <c r="BS53" s="3">
        <v>1</v>
      </c>
      <c r="BT53" s="3">
        <v>1</v>
      </c>
      <c r="BU53" s="3">
        <v>1</v>
      </c>
      <c r="BV53" s="3">
        <v>1</v>
      </c>
      <c r="BW53" s="3">
        <v>1</v>
      </c>
      <c r="BX53" s="3">
        <v>1</v>
      </c>
      <c r="BY53" s="3" t="s">
        <v>3</v>
      </c>
      <c r="BZ53" s="3">
        <v>90</v>
      </c>
      <c r="CA53" s="3">
        <v>46</v>
      </c>
      <c r="CB53" s="3" t="s">
        <v>3</v>
      </c>
      <c r="CC53" s="3"/>
      <c r="CD53" s="3"/>
      <c r="CE53" s="3">
        <v>0</v>
      </c>
      <c r="CF53" s="3">
        <v>0</v>
      </c>
      <c r="CG53" s="3">
        <v>0</v>
      </c>
      <c r="CH53" s="3"/>
      <c r="CI53" s="3"/>
      <c r="CJ53" s="3"/>
      <c r="CK53" s="3"/>
      <c r="CL53" s="3"/>
      <c r="CM53" s="3">
        <v>0</v>
      </c>
      <c r="CN53" s="3" t="s">
        <v>3</v>
      </c>
      <c r="CO53" s="3">
        <v>0</v>
      </c>
      <c r="CP53" s="3">
        <f t="shared" si="22"/>
        <v>29685.54</v>
      </c>
      <c r="CQ53" s="3">
        <f>SUMIF(SmtRes!AQ86:'SmtRes'!AQ94,"=1",SmtRes!AA86:'SmtRes'!AA94)</f>
        <v>212872.56</v>
      </c>
      <c r="CR53" s="3">
        <f>SUMIF(SmtRes!AQ86:'SmtRes'!AQ94,"=1",SmtRes!AB86:'SmtRes'!AB94)</f>
        <v>719.6</v>
      </c>
      <c r="CS53" s="3">
        <f>SUMIF(SmtRes!AQ86:'SmtRes'!AQ94,"=1",SmtRes!AC86:'SmtRes'!AC94)</f>
        <v>814.66000000000008</v>
      </c>
      <c r="CT53" s="3">
        <f>SUMIF(SmtRes!AQ86:'SmtRes'!AQ94,"=1",SmtRes!AD86:'SmtRes'!AD94)</f>
        <v>383.18</v>
      </c>
      <c r="CU53" s="3">
        <f t="shared" si="23"/>
        <v>0</v>
      </c>
      <c r="CV53" s="3">
        <f>SUMIF(SmtRes!AQ86:'SmtRes'!AQ94,"=1",SmtRes!BU86:'SmtRes'!BU94)</f>
        <v>63.22</v>
      </c>
      <c r="CW53" s="3">
        <f>SUMIF(SmtRes!AQ86:'SmtRes'!AQ94,"=1",SmtRes!BV86:'SmtRes'!BV94)</f>
        <v>0.2</v>
      </c>
      <c r="CX53" s="3">
        <f t="shared" si="24"/>
        <v>0</v>
      </c>
      <c r="CY53" s="3">
        <f t="shared" si="25"/>
        <v>26664.111000000001</v>
      </c>
      <c r="CZ53" s="3">
        <f t="shared" si="26"/>
        <v>13628.323400000001</v>
      </c>
      <c r="DA53" s="3"/>
      <c r="DB53" s="3"/>
      <c r="DC53" s="3" t="s">
        <v>3</v>
      </c>
      <c r="DD53" s="3" t="s">
        <v>3</v>
      </c>
      <c r="DE53" s="3" t="s">
        <v>3</v>
      </c>
      <c r="DF53" s="3" t="s">
        <v>3</v>
      </c>
      <c r="DG53" s="3" t="s">
        <v>3</v>
      </c>
      <c r="DH53" s="3" t="s">
        <v>3</v>
      </c>
      <c r="DI53" s="3" t="s">
        <v>3</v>
      </c>
      <c r="DJ53" s="3" t="s">
        <v>3</v>
      </c>
      <c r="DK53" s="3" t="s">
        <v>3</v>
      </c>
      <c r="DL53" s="3" t="s">
        <v>3</v>
      </c>
      <c r="DM53" s="3" t="s">
        <v>3</v>
      </c>
      <c r="DN53" s="3">
        <v>0</v>
      </c>
      <c r="DO53" s="3">
        <v>0</v>
      </c>
      <c r="DP53" s="3">
        <v>1</v>
      </c>
      <c r="DQ53" s="3">
        <v>1</v>
      </c>
      <c r="DR53" s="3"/>
      <c r="DS53" s="3"/>
      <c r="DT53" s="3"/>
      <c r="DU53" s="3">
        <v>1003</v>
      </c>
      <c r="DV53" s="3" t="s">
        <v>106</v>
      </c>
      <c r="DW53" s="3" t="s">
        <v>106</v>
      </c>
      <c r="DX53" s="3">
        <v>100</v>
      </c>
      <c r="DY53" s="3"/>
      <c r="DZ53" s="3" t="s">
        <v>3</v>
      </c>
      <c r="EA53" s="3" t="s">
        <v>3</v>
      </c>
      <c r="EB53" s="3" t="s">
        <v>3</v>
      </c>
      <c r="EC53" s="3" t="s">
        <v>3</v>
      </c>
      <c r="ED53" s="3"/>
      <c r="EE53" s="3">
        <v>58905933</v>
      </c>
      <c r="EF53" s="3">
        <v>6</v>
      </c>
      <c r="EG53" s="3" t="s">
        <v>51</v>
      </c>
      <c r="EH53" s="3">
        <v>92</v>
      </c>
      <c r="EI53" s="3" t="s">
        <v>52</v>
      </c>
      <c r="EJ53" s="3">
        <v>1</v>
      </c>
      <c r="EK53" s="3">
        <v>58001</v>
      </c>
      <c r="EL53" s="3" t="s">
        <v>52</v>
      </c>
      <c r="EM53" s="3" t="s">
        <v>53</v>
      </c>
      <c r="EN53" s="3"/>
      <c r="EO53" s="3" t="s">
        <v>3</v>
      </c>
      <c r="EP53" s="3"/>
      <c r="EQ53" s="3">
        <v>0</v>
      </c>
      <c r="ER53" s="3">
        <v>0</v>
      </c>
      <c r="ES53" s="3">
        <v>0</v>
      </c>
      <c r="ET53" s="3">
        <v>0</v>
      </c>
      <c r="EU53" s="3">
        <v>0</v>
      </c>
      <c r="EV53" s="3">
        <v>0</v>
      </c>
      <c r="EW53" s="3">
        <v>63.22</v>
      </c>
      <c r="EX53" s="3">
        <v>0.2</v>
      </c>
      <c r="EY53" s="3">
        <v>0</v>
      </c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>
        <v>0</v>
      </c>
      <c r="FR53" s="3">
        <v>0</v>
      </c>
      <c r="FS53" s="3">
        <v>0</v>
      </c>
      <c r="FT53" s="3"/>
      <c r="FU53" s="3"/>
      <c r="FV53" s="3"/>
      <c r="FW53" s="3"/>
      <c r="FX53" s="3">
        <v>90</v>
      </c>
      <c r="FY53" s="3">
        <v>46</v>
      </c>
      <c r="FZ53" s="3"/>
      <c r="GA53" s="3" t="s">
        <v>3</v>
      </c>
      <c r="GB53" s="3"/>
      <c r="GC53" s="3"/>
      <c r="GD53" s="3">
        <v>1</v>
      </c>
      <c r="GE53" s="3"/>
      <c r="GF53" s="3">
        <v>-982638650</v>
      </c>
      <c r="GG53" s="3">
        <v>2</v>
      </c>
      <c r="GH53" s="3">
        <v>1</v>
      </c>
      <c r="GI53" s="3">
        <v>-2</v>
      </c>
      <c r="GJ53" s="3">
        <v>0</v>
      </c>
      <c r="GK53" s="3">
        <v>0</v>
      </c>
      <c r="GL53" s="3">
        <f t="shared" si="27"/>
        <v>0</v>
      </c>
      <c r="GM53" s="3">
        <f t="shared" si="28"/>
        <v>69977.97</v>
      </c>
      <c r="GN53" s="3">
        <f t="shared" si="29"/>
        <v>69977.97</v>
      </c>
      <c r="GO53" s="3">
        <f t="shared" si="30"/>
        <v>0</v>
      </c>
      <c r="GP53" s="3">
        <f t="shared" si="31"/>
        <v>0</v>
      </c>
      <c r="GQ53" s="3"/>
      <c r="GR53" s="3">
        <v>0</v>
      </c>
      <c r="GS53" s="3">
        <v>3</v>
      </c>
      <c r="GT53" s="3">
        <v>0</v>
      </c>
      <c r="GU53" s="3" t="s">
        <v>3</v>
      </c>
      <c r="GV53" s="3">
        <f t="shared" si="32"/>
        <v>0</v>
      </c>
      <c r="GW53" s="3">
        <v>1</v>
      </c>
      <c r="GX53" s="3">
        <f t="shared" si="33"/>
        <v>0</v>
      </c>
      <c r="GY53" s="3"/>
      <c r="GZ53" s="3"/>
      <c r="HA53" s="3">
        <v>0</v>
      </c>
      <c r="HB53" s="3">
        <v>0</v>
      </c>
      <c r="HC53" s="3">
        <f t="shared" si="34"/>
        <v>0</v>
      </c>
      <c r="HD53" s="3"/>
      <c r="HE53" s="3" t="s">
        <v>3</v>
      </c>
      <c r="HF53" s="3" t="s">
        <v>3</v>
      </c>
      <c r="HG53" s="3"/>
      <c r="HH53" s="3"/>
      <c r="HI53" s="3"/>
      <c r="HJ53" s="3"/>
      <c r="HK53" s="3"/>
      <c r="HL53" s="3"/>
      <c r="HM53" s="3" t="s">
        <v>3</v>
      </c>
      <c r="HN53" s="3" t="s">
        <v>54</v>
      </c>
      <c r="HO53" s="3" t="s">
        <v>55</v>
      </c>
      <c r="HP53" s="3" t="s">
        <v>56</v>
      </c>
      <c r="HQ53" s="3" t="s">
        <v>56</v>
      </c>
      <c r="HR53" s="3"/>
      <c r="HS53" s="3">
        <v>0</v>
      </c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>
        <v>0</v>
      </c>
      <c r="IL53" s="3"/>
      <c r="IM53" s="3"/>
      <c r="IN53" s="3"/>
      <c r="IO53" s="3"/>
      <c r="IP53" s="3"/>
      <c r="IQ53" s="3"/>
      <c r="IR53" s="3"/>
      <c r="IS53" s="3"/>
      <c r="IT53" s="3"/>
      <c r="IU53" s="3"/>
    </row>
    <row r="54" spans="1:255" ht="13.15" hidden="1" customHeight="1" x14ac:dyDescent="0.2">
      <c r="A54" s="2">
        <v>18</v>
      </c>
      <c r="B54" s="2">
        <v>1</v>
      </c>
      <c r="C54" s="2">
        <v>84</v>
      </c>
      <c r="D54" s="2"/>
      <c r="E54" s="2" t="s">
        <v>108</v>
      </c>
      <c r="F54" s="2" t="s">
        <v>42</v>
      </c>
      <c r="G54" s="2" t="s">
        <v>109</v>
      </c>
      <c r="H54" s="2" t="s">
        <v>44</v>
      </c>
      <c r="I54" s="2">
        <f>I52*J54</f>
        <v>182.84999999999997</v>
      </c>
      <c r="J54" s="2">
        <v>149.99999999999997</v>
      </c>
      <c r="K54" s="2">
        <v>150</v>
      </c>
      <c r="L54" s="2"/>
      <c r="M54" s="2"/>
      <c r="N54" s="2"/>
      <c r="O54" s="2">
        <f t="shared" si="14"/>
        <v>157280.26</v>
      </c>
      <c r="P54" s="2">
        <f t="shared" ref="P54:P59" si="56">ROUND(CQ54*I54,2)</f>
        <v>157280.26</v>
      </c>
      <c r="Q54" s="2">
        <f t="shared" ref="Q54:Q59" si="57">ROUND(CR54*I54,2)</f>
        <v>0</v>
      </c>
      <c r="R54" s="2">
        <f t="shared" ref="R54:R59" si="58">ROUND(CS54*I54,2)</f>
        <v>0</v>
      </c>
      <c r="S54" s="2">
        <f t="shared" ref="S54:S59" si="59">ROUND(CT54*I54,2)</f>
        <v>0</v>
      </c>
      <c r="T54" s="2">
        <f t="shared" si="15"/>
        <v>0</v>
      </c>
      <c r="U54" s="2">
        <f t="shared" ref="U54:U59" si="60">ROUND(CV54*I54,7)</f>
        <v>0</v>
      </c>
      <c r="V54" s="2">
        <f t="shared" ref="V54:V59" si="61">ROUND(CW54*I54,7)</f>
        <v>0</v>
      </c>
      <c r="W54" s="2">
        <f t="shared" si="16"/>
        <v>0</v>
      </c>
      <c r="X54" s="2">
        <f t="shared" si="17"/>
        <v>0</v>
      </c>
      <c r="Y54" s="2">
        <f t="shared" si="18"/>
        <v>0</v>
      </c>
      <c r="Z54" s="2"/>
      <c r="AA54" s="2">
        <v>60841590</v>
      </c>
      <c r="AB54" s="2">
        <f t="shared" si="19"/>
        <v>1024</v>
      </c>
      <c r="AC54" s="2">
        <f t="shared" ref="AC54:AC59" si="62">ROUND((ES54),6)</f>
        <v>1024</v>
      </c>
      <c r="AD54" s="2">
        <f t="shared" ref="AD54:AD59" si="63">ROUND((((ET54)-(EU54))+AE54),6)</f>
        <v>0</v>
      </c>
      <c r="AE54" s="2">
        <f t="shared" ref="AE54:AF59" si="64">ROUND((EU54),6)</f>
        <v>0</v>
      </c>
      <c r="AF54" s="2">
        <f t="shared" si="64"/>
        <v>0</v>
      </c>
      <c r="AG54" s="2">
        <f t="shared" si="20"/>
        <v>0</v>
      </c>
      <c r="AH54" s="2">
        <f t="shared" ref="AH54:AI59" si="65">(EW54)</f>
        <v>0</v>
      </c>
      <c r="AI54" s="2">
        <f t="shared" si="65"/>
        <v>0</v>
      </c>
      <c r="AJ54" s="2">
        <f t="shared" si="21"/>
        <v>0</v>
      </c>
      <c r="AK54" s="2">
        <v>1024</v>
      </c>
      <c r="AL54" s="2">
        <v>1024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90</v>
      </c>
      <c r="AU54" s="2">
        <v>46</v>
      </c>
      <c r="AV54" s="2">
        <v>1</v>
      </c>
      <c r="AW54" s="2">
        <v>1</v>
      </c>
      <c r="AX54" s="2"/>
      <c r="AY54" s="2"/>
      <c r="AZ54" s="2">
        <v>1</v>
      </c>
      <c r="BA54" s="2">
        <v>1</v>
      </c>
      <c r="BB54" s="2">
        <v>1</v>
      </c>
      <c r="BC54" s="2">
        <v>0.84</v>
      </c>
      <c r="BD54" s="2" t="s">
        <v>3</v>
      </c>
      <c r="BE54" s="2" t="s">
        <v>3</v>
      </c>
      <c r="BF54" s="2" t="s">
        <v>3</v>
      </c>
      <c r="BG54" s="2" t="s">
        <v>3</v>
      </c>
      <c r="BH54" s="2">
        <v>3</v>
      </c>
      <c r="BI54" s="2">
        <v>1</v>
      </c>
      <c r="BJ54" s="2" t="s">
        <v>45</v>
      </c>
      <c r="BK54" s="2"/>
      <c r="BL54" s="2"/>
      <c r="BM54" s="2">
        <v>58001</v>
      </c>
      <c r="BN54" s="2">
        <v>0</v>
      </c>
      <c r="BO54" s="2" t="s">
        <v>42</v>
      </c>
      <c r="BP54" s="2">
        <v>1</v>
      </c>
      <c r="BQ54" s="2">
        <v>6</v>
      </c>
      <c r="BR54" s="2">
        <v>0</v>
      </c>
      <c r="BS54" s="2">
        <v>1</v>
      </c>
      <c r="BT54" s="2">
        <v>1</v>
      </c>
      <c r="BU54" s="2">
        <v>1</v>
      </c>
      <c r="BV54" s="2">
        <v>1</v>
      </c>
      <c r="BW54" s="2">
        <v>1</v>
      </c>
      <c r="BX54" s="2">
        <v>1</v>
      </c>
      <c r="BY54" s="2" t="s">
        <v>3</v>
      </c>
      <c r="BZ54" s="2">
        <v>90</v>
      </c>
      <c r="CA54" s="2">
        <v>46</v>
      </c>
      <c r="CB54" s="2" t="s">
        <v>3</v>
      </c>
      <c r="CC54" s="2"/>
      <c r="CD54" s="2"/>
      <c r="CE54" s="2">
        <v>0</v>
      </c>
      <c r="CF54" s="2">
        <v>0</v>
      </c>
      <c r="CG54" s="2">
        <v>0</v>
      </c>
      <c r="CH54" s="2"/>
      <c r="CI54" s="2"/>
      <c r="CJ54" s="2"/>
      <c r="CK54" s="2"/>
      <c r="CL54" s="2"/>
      <c r="CM54" s="2">
        <v>0</v>
      </c>
      <c r="CN54" s="2" t="s">
        <v>3</v>
      </c>
      <c r="CO54" s="2">
        <v>0</v>
      </c>
      <c r="CP54" s="2">
        <f t="shared" si="22"/>
        <v>157280.26</v>
      </c>
      <c r="CQ54" s="2">
        <f t="shared" ref="CQ54:CQ59" si="66">ROUND(AL54*BC54,2)</f>
        <v>860.16</v>
      </c>
      <c r="CR54" s="2">
        <f t="shared" ref="CR54:CR59" si="67">ROUND(AM54*BB54,2)</f>
        <v>0</v>
      </c>
      <c r="CS54" s="2">
        <f t="shared" ref="CS54:CS59" si="68">ROUND(AN54*BS54,2)</f>
        <v>0</v>
      </c>
      <c r="CT54" s="2">
        <f t="shared" ref="CT54:CT59" si="69">ROUND(AO54*BA54,2)</f>
        <v>0</v>
      </c>
      <c r="CU54" s="2">
        <f t="shared" si="23"/>
        <v>0</v>
      </c>
      <c r="CV54" s="2">
        <f t="shared" ref="CV54:CW59" si="70">AH54</f>
        <v>0</v>
      </c>
      <c r="CW54" s="2">
        <f t="shared" si="70"/>
        <v>0</v>
      </c>
      <c r="CX54" s="2">
        <f t="shared" si="24"/>
        <v>0</v>
      </c>
      <c r="CY54" s="2">
        <f t="shared" si="25"/>
        <v>0</v>
      </c>
      <c r="CZ54" s="2">
        <f t="shared" si="26"/>
        <v>0</v>
      </c>
      <c r="DA54" s="2"/>
      <c r="DB54" s="2"/>
      <c r="DC54" s="2" t="s">
        <v>3</v>
      </c>
      <c r="DD54" s="2" t="s">
        <v>3</v>
      </c>
      <c r="DE54" s="2" t="s">
        <v>3</v>
      </c>
      <c r="DF54" s="2" t="s">
        <v>3</v>
      </c>
      <c r="DG54" s="2" t="s">
        <v>3</v>
      </c>
      <c r="DH54" s="2" t="s">
        <v>3</v>
      </c>
      <c r="DI54" s="2" t="s">
        <v>3</v>
      </c>
      <c r="DJ54" s="2" t="s">
        <v>3</v>
      </c>
      <c r="DK54" s="2" t="s">
        <v>3</v>
      </c>
      <c r="DL54" s="2" t="s">
        <v>3</v>
      </c>
      <c r="DM54" s="2" t="s">
        <v>3</v>
      </c>
      <c r="DN54" s="2">
        <v>0</v>
      </c>
      <c r="DO54" s="2">
        <v>0</v>
      </c>
      <c r="DP54" s="2">
        <v>1</v>
      </c>
      <c r="DQ54" s="2">
        <v>1</v>
      </c>
      <c r="DR54" s="2"/>
      <c r="DS54" s="2"/>
      <c r="DT54" s="2"/>
      <c r="DU54" s="2">
        <v>1005</v>
      </c>
      <c r="DV54" s="2" t="s">
        <v>44</v>
      </c>
      <c r="DW54" s="2" t="s">
        <v>44</v>
      </c>
      <c r="DX54" s="2">
        <v>1</v>
      </c>
      <c r="DY54" s="2"/>
      <c r="DZ54" s="2" t="s">
        <v>3</v>
      </c>
      <c r="EA54" s="2" t="s">
        <v>3</v>
      </c>
      <c r="EB54" s="2" t="s">
        <v>3</v>
      </c>
      <c r="EC54" s="2" t="s">
        <v>3</v>
      </c>
      <c r="ED54" s="2"/>
      <c r="EE54" s="2">
        <v>58905933</v>
      </c>
      <c r="EF54" s="2">
        <v>6</v>
      </c>
      <c r="EG54" s="2" t="s">
        <v>51</v>
      </c>
      <c r="EH54" s="2">
        <v>92</v>
      </c>
      <c r="EI54" s="2" t="s">
        <v>52</v>
      </c>
      <c r="EJ54" s="2">
        <v>1</v>
      </c>
      <c r="EK54" s="2">
        <v>58001</v>
      </c>
      <c r="EL54" s="2" t="s">
        <v>52</v>
      </c>
      <c r="EM54" s="2" t="s">
        <v>53</v>
      </c>
      <c r="EN54" s="2"/>
      <c r="EO54" s="2" t="s">
        <v>3</v>
      </c>
      <c r="EP54" s="2"/>
      <c r="EQ54" s="2">
        <v>0</v>
      </c>
      <c r="ER54" s="2">
        <v>1024</v>
      </c>
      <c r="ES54" s="2">
        <v>1024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>
        <v>0</v>
      </c>
      <c r="FR54" s="2">
        <v>0</v>
      </c>
      <c r="FS54" s="2">
        <v>0</v>
      </c>
      <c r="FT54" s="2"/>
      <c r="FU54" s="2"/>
      <c r="FV54" s="2"/>
      <c r="FW54" s="2"/>
      <c r="FX54" s="2">
        <v>90</v>
      </c>
      <c r="FY54" s="2">
        <v>46</v>
      </c>
      <c r="FZ54" s="2"/>
      <c r="GA54" s="2" t="s">
        <v>3</v>
      </c>
      <c r="GB54" s="2"/>
      <c r="GC54" s="2"/>
      <c r="GD54" s="2">
        <v>1</v>
      </c>
      <c r="GE54" s="2"/>
      <c r="GF54" s="2">
        <v>850224841</v>
      </c>
      <c r="GG54" s="2">
        <v>2</v>
      </c>
      <c r="GH54" s="2">
        <v>1</v>
      </c>
      <c r="GI54" s="2">
        <v>2</v>
      </c>
      <c r="GJ54" s="2">
        <v>0</v>
      </c>
      <c r="GK54" s="2">
        <v>0</v>
      </c>
      <c r="GL54" s="2">
        <f t="shared" si="27"/>
        <v>0</v>
      </c>
      <c r="GM54" s="2">
        <f t="shared" si="28"/>
        <v>157280.26</v>
      </c>
      <c r="GN54" s="2">
        <f t="shared" si="29"/>
        <v>157280.26</v>
      </c>
      <c r="GO54" s="2">
        <f t="shared" si="30"/>
        <v>0</v>
      </c>
      <c r="GP54" s="2">
        <f t="shared" si="31"/>
        <v>0</v>
      </c>
      <c r="GQ54" s="2"/>
      <c r="GR54" s="2">
        <v>0</v>
      </c>
      <c r="GS54" s="2">
        <v>3</v>
      </c>
      <c r="GT54" s="2">
        <v>0</v>
      </c>
      <c r="GU54" s="2" t="s">
        <v>3</v>
      </c>
      <c r="GV54" s="2">
        <f t="shared" si="32"/>
        <v>0</v>
      </c>
      <c r="GW54" s="2">
        <v>1</v>
      </c>
      <c r="GX54" s="2">
        <f t="shared" si="33"/>
        <v>0</v>
      </c>
      <c r="GY54" s="2"/>
      <c r="GZ54" s="2"/>
      <c r="HA54" s="2">
        <v>0</v>
      </c>
      <c r="HB54" s="2">
        <v>0</v>
      </c>
      <c r="HC54" s="2">
        <f t="shared" si="34"/>
        <v>0</v>
      </c>
      <c r="HD54" s="2"/>
      <c r="HE54" s="2" t="s">
        <v>3</v>
      </c>
      <c r="HF54" s="2" t="s">
        <v>3</v>
      </c>
      <c r="HG54" s="2"/>
      <c r="HH54" s="2"/>
      <c r="HI54" s="2"/>
      <c r="HJ54" s="2"/>
      <c r="HK54" s="2"/>
      <c r="HL54" s="2"/>
      <c r="HM54" s="2" t="s">
        <v>3</v>
      </c>
      <c r="HN54" s="2" t="s">
        <v>54</v>
      </c>
      <c r="HO54" s="2" t="s">
        <v>55</v>
      </c>
      <c r="HP54" s="2" t="s">
        <v>56</v>
      </c>
      <c r="HQ54" s="2" t="s">
        <v>56</v>
      </c>
      <c r="HR54" s="2"/>
      <c r="HS54" s="2">
        <v>0</v>
      </c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>
        <v>0</v>
      </c>
      <c r="IL54" s="2"/>
      <c r="IM54" s="2"/>
      <c r="IN54" s="2"/>
      <c r="IO54" s="2"/>
      <c r="IP54" s="2"/>
      <c r="IQ54" s="2"/>
      <c r="IR54" s="2"/>
      <c r="IS54" s="2"/>
      <c r="IT54" s="2"/>
      <c r="IU54" s="2"/>
    </row>
    <row r="55" spans="1:255" ht="13.15" customHeight="1" x14ac:dyDescent="0.2">
      <c r="A55" s="3">
        <v>18</v>
      </c>
      <c r="B55" s="3">
        <v>1</v>
      </c>
      <c r="C55" s="3">
        <v>93</v>
      </c>
      <c r="D55" s="3"/>
      <c r="E55" s="3" t="s">
        <v>108</v>
      </c>
      <c r="F55" s="3" t="s">
        <v>42</v>
      </c>
      <c r="G55" s="3" t="s">
        <v>109</v>
      </c>
      <c r="H55" s="3" t="s">
        <v>44</v>
      </c>
      <c r="I55" s="3">
        <f>I53*J55</f>
        <v>182.84999999999997</v>
      </c>
      <c r="J55" s="3">
        <v>149.99999999999997</v>
      </c>
      <c r="K55" s="3">
        <v>150</v>
      </c>
      <c r="L55" s="3"/>
      <c r="M55" s="3"/>
      <c r="N55" s="3"/>
      <c r="O55" s="3">
        <f t="shared" si="14"/>
        <v>155407.87</v>
      </c>
      <c r="P55" s="3">
        <f t="shared" si="56"/>
        <v>155407.87</v>
      </c>
      <c r="Q55" s="3">
        <f t="shared" si="57"/>
        <v>0</v>
      </c>
      <c r="R55" s="3">
        <f t="shared" si="58"/>
        <v>0</v>
      </c>
      <c r="S55" s="3">
        <f t="shared" si="59"/>
        <v>0</v>
      </c>
      <c r="T55" s="3">
        <f t="shared" si="15"/>
        <v>0</v>
      </c>
      <c r="U55" s="3">
        <f t="shared" si="60"/>
        <v>0</v>
      </c>
      <c r="V55" s="3">
        <f t="shared" si="61"/>
        <v>0</v>
      </c>
      <c r="W55" s="3">
        <f t="shared" si="16"/>
        <v>0</v>
      </c>
      <c r="X55" s="3">
        <f t="shared" si="17"/>
        <v>0</v>
      </c>
      <c r="Y55" s="3">
        <f t="shared" si="18"/>
        <v>0</v>
      </c>
      <c r="Z55" s="3"/>
      <c r="AA55" s="3">
        <v>60854600</v>
      </c>
      <c r="AB55" s="3">
        <f t="shared" si="19"/>
        <v>1024</v>
      </c>
      <c r="AC55" s="3">
        <f t="shared" si="62"/>
        <v>1024</v>
      </c>
      <c r="AD55" s="3">
        <f t="shared" si="63"/>
        <v>0</v>
      </c>
      <c r="AE55" s="3">
        <f t="shared" si="64"/>
        <v>0</v>
      </c>
      <c r="AF55" s="3">
        <f t="shared" si="64"/>
        <v>0</v>
      </c>
      <c r="AG55" s="3">
        <f t="shared" si="20"/>
        <v>0</v>
      </c>
      <c r="AH55" s="3">
        <f t="shared" si="65"/>
        <v>0</v>
      </c>
      <c r="AI55" s="3">
        <f t="shared" si="65"/>
        <v>0</v>
      </c>
      <c r="AJ55" s="3">
        <f t="shared" si="21"/>
        <v>0</v>
      </c>
      <c r="AK55" s="3">
        <v>1024</v>
      </c>
      <c r="AL55" s="3">
        <v>1024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90</v>
      </c>
      <c r="AU55" s="3">
        <v>46</v>
      </c>
      <c r="AV55" s="3">
        <v>1</v>
      </c>
      <c r="AW55" s="3">
        <v>1</v>
      </c>
      <c r="AX55" s="3"/>
      <c r="AY55" s="3"/>
      <c r="AZ55" s="3">
        <v>1</v>
      </c>
      <c r="BA55" s="3">
        <v>1</v>
      </c>
      <c r="BB55" s="3">
        <v>1</v>
      </c>
      <c r="BC55" s="3">
        <v>0.83</v>
      </c>
      <c r="BD55" s="3" t="s">
        <v>3</v>
      </c>
      <c r="BE55" s="3" t="s">
        <v>3</v>
      </c>
      <c r="BF55" s="3" t="s">
        <v>3</v>
      </c>
      <c r="BG55" s="3" t="s">
        <v>3</v>
      </c>
      <c r="BH55" s="3">
        <v>3</v>
      </c>
      <c r="BI55" s="3">
        <v>1</v>
      </c>
      <c r="BJ55" s="3" t="s">
        <v>45</v>
      </c>
      <c r="BK55" s="3"/>
      <c r="BL55" s="3"/>
      <c r="BM55" s="3">
        <v>58001</v>
      </c>
      <c r="BN55" s="3">
        <v>0</v>
      </c>
      <c r="BO55" s="3" t="s">
        <v>42</v>
      </c>
      <c r="BP55" s="3">
        <v>1</v>
      </c>
      <c r="BQ55" s="3">
        <v>6</v>
      </c>
      <c r="BR55" s="3">
        <v>0</v>
      </c>
      <c r="BS55" s="3">
        <v>1</v>
      </c>
      <c r="BT55" s="3">
        <v>1</v>
      </c>
      <c r="BU55" s="3">
        <v>1</v>
      </c>
      <c r="BV55" s="3">
        <v>1</v>
      </c>
      <c r="BW55" s="3">
        <v>1</v>
      </c>
      <c r="BX55" s="3">
        <v>1</v>
      </c>
      <c r="BY55" s="3" t="s">
        <v>3</v>
      </c>
      <c r="BZ55" s="3">
        <v>90</v>
      </c>
      <c r="CA55" s="3">
        <v>46</v>
      </c>
      <c r="CB55" s="3" t="s">
        <v>3</v>
      </c>
      <c r="CC55" s="3"/>
      <c r="CD55" s="3"/>
      <c r="CE55" s="3">
        <v>0</v>
      </c>
      <c r="CF55" s="3">
        <v>0</v>
      </c>
      <c r="CG55" s="3">
        <v>0</v>
      </c>
      <c r="CH55" s="3"/>
      <c r="CI55" s="3"/>
      <c r="CJ55" s="3"/>
      <c r="CK55" s="3"/>
      <c r="CL55" s="3"/>
      <c r="CM55" s="3">
        <v>0</v>
      </c>
      <c r="CN55" s="3" t="s">
        <v>3</v>
      </c>
      <c r="CO55" s="3">
        <v>0</v>
      </c>
      <c r="CP55" s="3">
        <f t="shared" si="22"/>
        <v>155407.87</v>
      </c>
      <c r="CQ55" s="3">
        <f t="shared" si="66"/>
        <v>849.92</v>
      </c>
      <c r="CR55" s="3">
        <f t="shared" si="67"/>
        <v>0</v>
      </c>
      <c r="CS55" s="3">
        <f t="shared" si="68"/>
        <v>0</v>
      </c>
      <c r="CT55" s="3">
        <f t="shared" si="69"/>
        <v>0</v>
      </c>
      <c r="CU55" s="3">
        <f t="shared" si="23"/>
        <v>0</v>
      </c>
      <c r="CV55" s="3">
        <f t="shared" si="70"/>
        <v>0</v>
      </c>
      <c r="CW55" s="3">
        <f t="shared" si="70"/>
        <v>0</v>
      </c>
      <c r="CX55" s="3">
        <f t="shared" si="24"/>
        <v>0</v>
      </c>
      <c r="CY55" s="3">
        <f t="shared" si="25"/>
        <v>0</v>
      </c>
      <c r="CZ55" s="3">
        <f t="shared" si="26"/>
        <v>0</v>
      </c>
      <c r="DA55" s="3"/>
      <c r="DB55" s="3"/>
      <c r="DC55" s="3" t="s">
        <v>3</v>
      </c>
      <c r="DD55" s="3" t="s">
        <v>3</v>
      </c>
      <c r="DE55" s="3" t="s">
        <v>3</v>
      </c>
      <c r="DF55" s="3" t="s">
        <v>3</v>
      </c>
      <c r="DG55" s="3" t="s">
        <v>3</v>
      </c>
      <c r="DH55" s="3" t="s">
        <v>3</v>
      </c>
      <c r="DI55" s="3" t="s">
        <v>3</v>
      </c>
      <c r="DJ55" s="3" t="s">
        <v>3</v>
      </c>
      <c r="DK55" s="3" t="s">
        <v>3</v>
      </c>
      <c r="DL55" s="3" t="s">
        <v>3</v>
      </c>
      <c r="DM55" s="3" t="s">
        <v>3</v>
      </c>
      <c r="DN55" s="3">
        <v>0</v>
      </c>
      <c r="DO55" s="3">
        <v>0</v>
      </c>
      <c r="DP55" s="3">
        <v>1</v>
      </c>
      <c r="DQ55" s="3">
        <v>1</v>
      </c>
      <c r="DR55" s="3"/>
      <c r="DS55" s="3"/>
      <c r="DT55" s="3"/>
      <c r="DU55" s="3">
        <v>1005</v>
      </c>
      <c r="DV55" s="3" t="s">
        <v>44</v>
      </c>
      <c r="DW55" s="3" t="s">
        <v>44</v>
      </c>
      <c r="DX55" s="3">
        <v>1</v>
      </c>
      <c r="DY55" s="3"/>
      <c r="DZ55" s="3" t="s">
        <v>3</v>
      </c>
      <c r="EA55" s="3" t="s">
        <v>3</v>
      </c>
      <c r="EB55" s="3" t="s">
        <v>3</v>
      </c>
      <c r="EC55" s="3" t="s">
        <v>3</v>
      </c>
      <c r="ED55" s="3"/>
      <c r="EE55" s="3">
        <v>58905933</v>
      </c>
      <c r="EF55" s="3">
        <v>6</v>
      </c>
      <c r="EG55" s="3" t="s">
        <v>51</v>
      </c>
      <c r="EH55" s="3">
        <v>92</v>
      </c>
      <c r="EI55" s="3" t="s">
        <v>52</v>
      </c>
      <c r="EJ55" s="3">
        <v>1</v>
      </c>
      <c r="EK55" s="3">
        <v>58001</v>
      </c>
      <c r="EL55" s="3" t="s">
        <v>52</v>
      </c>
      <c r="EM55" s="3" t="s">
        <v>53</v>
      </c>
      <c r="EN55" s="3"/>
      <c r="EO55" s="3" t="s">
        <v>3</v>
      </c>
      <c r="EP55" s="3"/>
      <c r="EQ55" s="3">
        <v>0</v>
      </c>
      <c r="ER55" s="3">
        <v>1024</v>
      </c>
      <c r="ES55" s="3">
        <v>1024</v>
      </c>
      <c r="ET55" s="3">
        <v>0</v>
      </c>
      <c r="EU55" s="3">
        <v>0</v>
      </c>
      <c r="EV55" s="3">
        <v>0</v>
      </c>
      <c r="EW55" s="3">
        <v>0</v>
      </c>
      <c r="EX55" s="3">
        <v>0</v>
      </c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>
        <v>0</v>
      </c>
      <c r="FR55" s="3">
        <v>0</v>
      </c>
      <c r="FS55" s="3">
        <v>0</v>
      </c>
      <c r="FT55" s="3"/>
      <c r="FU55" s="3"/>
      <c r="FV55" s="3"/>
      <c r="FW55" s="3"/>
      <c r="FX55" s="3">
        <v>90</v>
      </c>
      <c r="FY55" s="3">
        <v>46</v>
      </c>
      <c r="FZ55" s="3"/>
      <c r="GA55" s="3" t="s">
        <v>3</v>
      </c>
      <c r="GB55" s="3"/>
      <c r="GC55" s="3"/>
      <c r="GD55" s="3">
        <v>1</v>
      </c>
      <c r="GE55" s="3"/>
      <c r="GF55" s="3">
        <v>850224841</v>
      </c>
      <c r="GG55" s="3">
        <v>2</v>
      </c>
      <c r="GH55" s="3">
        <v>1</v>
      </c>
      <c r="GI55" s="3">
        <v>2</v>
      </c>
      <c r="GJ55" s="3">
        <v>0</v>
      </c>
      <c r="GK55" s="3">
        <v>0</v>
      </c>
      <c r="GL55" s="3">
        <f t="shared" si="27"/>
        <v>0</v>
      </c>
      <c r="GM55" s="3">
        <f t="shared" si="28"/>
        <v>155407.87</v>
      </c>
      <c r="GN55" s="3">
        <f t="shared" si="29"/>
        <v>155407.87</v>
      </c>
      <c r="GO55" s="3">
        <f t="shared" si="30"/>
        <v>0</v>
      </c>
      <c r="GP55" s="3">
        <f t="shared" si="31"/>
        <v>0</v>
      </c>
      <c r="GQ55" s="3"/>
      <c r="GR55" s="3">
        <v>0</v>
      </c>
      <c r="GS55" s="3">
        <v>3</v>
      </c>
      <c r="GT55" s="3">
        <v>0</v>
      </c>
      <c r="GU55" s="3" t="s">
        <v>3</v>
      </c>
      <c r="GV55" s="3">
        <f t="shared" si="32"/>
        <v>0</v>
      </c>
      <c r="GW55" s="3">
        <v>1</v>
      </c>
      <c r="GX55" s="3">
        <f t="shared" si="33"/>
        <v>0</v>
      </c>
      <c r="GY55" s="3"/>
      <c r="GZ55" s="3"/>
      <c r="HA55" s="3">
        <v>0</v>
      </c>
      <c r="HB55" s="3">
        <v>0</v>
      </c>
      <c r="HC55" s="3">
        <f t="shared" si="34"/>
        <v>0</v>
      </c>
      <c r="HD55" s="3"/>
      <c r="HE55" s="3" t="s">
        <v>3</v>
      </c>
      <c r="HF55" s="3" t="s">
        <v>3</v>
      </c>
      <c r="HG55" s="3"/>
      <c r="HH55" s="3"/>
      <c r="HI55" s="3"/>
      <c r="HJ55" s="3"/>
      <c r="HK55" s="3"/>
      <c r="HL55" s="3"/>
      <c r="HM55" s="3" t="s">
        <v>3</v>
      </c>
      <c r="HN55" s="3" t="s">
        <v>54</v>
      </c>
      <c r="HO55" s="3" t="s">
        <v>55</v>
      </c>
      <c r="HP55" s="3" t="s">
        <v>56</v>
      </c>
      <c r="HQ55" s="3" t="s">
        <v>56</v>
      </c>
      <c r="HR55" s="3"/>
      <c r="HS55" s="3">
        <v>0</v>
      </c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>
        <v>0</v>
      </c>
      <c r="IL55" s="3"/>
      <c r="IM55" s="3"/>
      <c r="IN55" s="3"/>
      <c r="IO55" s="3"/>
      <c r="IP55" s="3"/>
      <c r="IQ55" s="3"/>
      <c r="IR55" s="3"/>
      <c r="IS55" s="3"/>
      <c r="IT55" s="3"/>
      <c r="IU55" s="3"/>
    </row>
    <row r="56" spans="1:255" ht="13.15" hidden="1" customHeight="1" x14ac:dyDescent="0.2">
      <c r="A56" s="2">
        <v>18</v>
      </c>
      <c r="B56" s="2">
        <v>1</v>
      </c>
      <c r="C56" s="2">
        <v>82</v>
      </c>
      <c r="D56" s="2"/>
      <c r="E56" s="2" t="s">
        <v>110</v>
      </c>
      <c r="F56" s="2" t="s">
        <v>47</v>
      </c>
      <c r="G56" s="2" t="s">
        <v>48</v>
      </c>
      <c r="H56" s="2" t="s">
        <v>49</v>
      </c>
      <c r="I56" s="2">
        <f>I52*J56</f>
        <v>2</v>
      </c>
      <c r="J56" s="2">
        <v>1.6406890894175552</v>
      </c>
      <c r="K56" s="2">
        <v>1.6406890999999999</v>
      </c>
      <c r="L56" s="2"/>
      <c r="M56" s="2"/>
      <c r="N56" s="2"/>
      <c r="O56" s="2">
        <f t="shared" ref="O56:O87" si="71">ROUND(CP56,2)</f>
        <v>425.62</v>
      </c>
      <c r="P56" s="2">
        <f t="shared" si="56"/>
        <v>425.62</v>
      </c>
      <c r="Q56" s="2">
        <f t="shared" si="57"/>
        <v>0</v>
      </c>
      <c r="R56" s="2">
        <f t="shared" si="58"/>
        <v>0</v>
      </c>
      <c r="S56" s="2">
        <f t="shared" si="59"/>
        <v>0</v>
      </c>
      <c r="T56" s="2">
        <f t="shared" ref="T56:T87" si="72">ROUND(CU56*I56,2)</f>
        <v>0</v>
      </c>
      <c r="U56" s="2">
        <f t="shared" si="60"/>
        <v>0</v>
      </c>
      <c r="V56" s="2">
        <f t="shared" si="61"/>
        <v>0</v>
      </c>
      <c r="W56" s="2">
        <f t="shared" ref="W56:W87" si="73">ROUND(CX56*I56,2)</f>
        <v>0</v>
      </c>
      <c r="X56" s="2">
        <f t="shared" ref="X56:X87" si="74">ROUND(CY56,2)</f>
        <v>0</v>
      </c>
      <c r="Y56" s="2">
        <f t="shared" ref="Y56:Y87" si="75">ROUND(CZ56,2)</f>
        <v>0</v>
      </c>
      <c r="Z56" s="2"/>
      <c r="AA56" s="2">
        <v>60841590</v>
      </c>
      <c r="AB56" s="2">
        <f t="shared" ref="AB56:AB87" si="76">ROUND((AC56+AD56+AF56),6)</f>
        <v>178.83</v>
      </c>
      <c r="AC56" s="2">
        <f t="shared" si="62"/>
        <v>178.83</v>
      </c>
      <c r="AD56" s="2">
        <f t="shared" si="63"/>
        <v>0</v>
      </c>
      <c r="AE56" s="2">
        <f t="shared" si="64"/>
        <v>0</v>
      </c>
      <c r="AF56" s="2">
        <f t="shared" si="64"/>
        <v>0</v>
      </c>
      <c r="AG56" s="2">
        <f t="shared" ref="AG56:AG87" si="77">ROUND((AP56),6)</f>
        <v>0</v>
      </c>
      <c r="AH56" s="2">
        <f t="shared" si="65"/>
        <v>0</v>
      </c>
      <c r="AI56" s="2">
        <f t="shared" si="65"/>
        <v>0</v>
      </c>
      <c r="AJ56" s="2">
        <f t="shared" ref="AJ56:AJ87" si="78">(AS56)</f>
        <v>0</v>
      </c>
      <c r="AK56" s="2">
        <v>178.83</v>
      </c>
      <c r="AL56" s="2">
        <v>178.83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90</v>
      </c>
      <c r="AU56" s="2">
        <v>46</v>
      </c>
      <c r="AV56" s="2">
        <v>1</v>
      </c>
      <c r="AW56" s="2">
        <v>1</v>
      </c>
      <c r="AX56" s="2"/>
      <c r="AY56" s="2"/>
      <c r="AZ56" s="2">
        <v>1</v>
      </c>
      <c r="BA56" s="2">
        <v>1</v>
      </c>
      <c r="BB56" s="2">
        <v>1</v>
      </c>
      <c r="BC56" s="2">
        <v>1.19</v>
      </c>
      <c r="BD56" s="2" t="s">
        <v>3</v>
      </c>
      <c r="BE56" s="2" t="s">
        <v>3</v>
      </c>
      <c r="BF56" s="2" t="s">
        <v>3</v>
      </c>
      <c r="BG56" s="2" t="s">
        <v>3</v>
      </c>
      <c r="BH56" s="2">
        <v>3</v>
      </c>
      <c r="BI56" s="2">
        <v>1</v>
      </c>
      <c r="BJ56" s="2" t="s">
        <v>50</v>
      </c>
      <c r="BK56" s="2"/>
      <c r="BL56" s="2"/>
      <c r="BM56" s="2">
        <v>58001</v>
      </c>
      <c r="BN56" s="2">
        <v>0</v>
      </c>
      <c r="BO56" s="2" t="s">
        <v>47</v>
      </c>
      <c r="BP56" s="2">
        <v>1</v>
      </c>
      <c r="BQ56" s="2">
        <v>6</v>
      </c>
      <c r="BR56" s="2">
        <v>0</v>
      </c>
      <c r="BS56" s="2">
        <v>1</v>
      </c>
      <c r="BT56" s="2">
        <v>1</v>
      </c>
      <c r="BU56" s="2">
        <v>1</v>
      </c>
      <c r="BV56" s="2">
        <v>1</v>
      </c>
      <c r="BW56" s="2">
        <v>1</v>
      </c>
      <c r="BX56" s="2">
        <v>1</v>
      </c>
      <c r="BY56" s="2" t="s">
        <v>3</v>
      </c>
      <c r="BZ56" s="2">
        <v>90</v>
      </c>
      <c r="CA56" s="2">
        <v>46</v>
      </c>
      <c r="CB56" s="2" t="s">
        <v>3</v>
      </c>
      <c r="CC56" s="2"/>
      <c r="CD56" s="2"/>
      <c r="CE56" s="2">
        <v>0</v>
      </c>
      <c r="CF56" s="2">
        <v>0</v>
      </c>
      <c r="CG56" s="2">
        <v>0</v>
      </c>
      <c r="CH56" s="2"/>
      <c r="CI56" s="2"/>
      <c r="CJ56" s="2"/>
      <c r="CK56" s="2"/>
      <c r="CL56" s="2"/>
      <c r="CM56" s="2">
        <v>0</v>
      </c>
      <c r="CN56" s="2" t="s">
        <v>3</v>
      </c>
      <c r="CO56" s="2">
        <v>0</v>
      </c>
      <c r="CP56" s="2">
        <f t="shared" ref="CP56:CP87" si="79">(P56+Q56+S56+R56)</f>
        <v>425.62</v>
      </c>
      <c r="CQ56" s="2">
        <f t="shared" si="66"/>
        <v>212.81</v>
      </c>
      <c r="CR56" s="2">
        <f t="shared" si="67"/>
        <v>0</v>
      </c>
      <c r="CS56" s="2">
        <f t="shared" si="68"/>
        <v>0</v>
      </c>
      <c r="CT56" s="2">
        <f t="shared" si="69"/>
        <v>0</v>
      </c>
      <c r="CU56" s="2">
        <f t="shared" ref="CU56:CU87" si="80">AG56</f>
        <v>0</v>
      </c>
      <c r="CV56" s="2">
        <f t="shared" si="70"/>
        <v>0</v>
      </c>
      <c r="CW56" s="2">
        <f t="shared" si="70"/>
        <v>0</v>
      </c>
      <c r="CX56" s="2">
        <f t="shared" ref="CX56:CX87" si="81">AJ56</f>
        <v>0</v>
      </c>
      <c r="CY56" s="2">
        <f t="shared" ref="CY56:CY87" si="82">(((S56+R56)*AT56)/100)</f>
        <v>0</v>
      </c>
      <c r="CZ56" s="2">
        <f t="shared" ref="CZ56:CZ87" si="83">(((S56+R56)*AU56)/100)</f>
        <v>0</v>
      </c>
      <c r="DA56" s="2"/>
      <c r="DB56" s="2"/>
      <c r="DC56" s="2" t="s">
        <v>3</v>
      </c>
      <c r="DD56" s="2" t="s">
        <v>3</v>
      </c>
      <c r="DE56" s="2" t="s">
        <v>3</v>
      </c>
      <c r="DF56" s="2" t="s">
        <v>3</v>
      </c>
      <c r="DG56" s="2" t="s">
        <v>3</v>
      </c>
      <c r="DH56" s="2" t="s">
        <v>3</v>
      </c>
      <c r="DI56" s="2" t="s">
        <v>3</v>
      </c>
      <c r="DJ56" s="2" t="s">
        <v>3</v>
      </c>
      <c r="DK56" s="2" t="s">
        <v>3</v>
      </c>
      <c r="DL56" s="2" t="s">
        <v>3</v>
      </c>
      <c r="DM56" s="2" t="s">
        <v>3</v>
      </c>
      <c r="DN56" s="2">
        <v>0</v>
      </c>
      <c r="DO56" s="2">
        <v>0</v>
      </c>
      <c r="DP56" s="2">
        <v>1</v>
      </c>
      <c r="DQ56" s="2">
        <v>1</v>
      </c>
      <c r="DR56" s="2"/>
      <c r="DS56" s="2"/>
      <c r="DT56" s="2"/>
      <c r="DU56" s="2">
        <v>1013</v>
      </c>
      <c r="DV56" s="2" t="s">
        <v>49</v>
      </c>
      <c r="DW56" s="2" t="s">
        <v>49</v>
      </c>
      <c r="DX56" s="2">
        <v>1</v>
      </c>
      <c r="DY56" s="2"/>
      <c r="DZ56" s="2" t="s">
        <v>3</v>
      </c>
      <c r="EA56" s="2" t="s">
        <v>3</v>
      </c>
      <c r="EB56" s="2" t="s">
        <v>3</v>
      </c>
      <c r="EC56" s="2" t="s">
        <v>3</v>
      </c>
      <c r="ED56" s="2"/>
      <c r="EE56" s="2">
        <v>58905933</v>
      </c>
      <c r="EF56" s="2">
        <v>6</v>
      </c>
      <c r="EG56" s="2" t="s">
        <v>51</v>
      </c>
      <c r="EH56" s="2">
        <v>92</v>
      </c>
      <c r="EI56" s="2" t="s">
        <v>52</v>
      </c>
      <c r="EJ56" s="2">
        <v>1</v>
      </c>
      <c r="EK56" s="2">
        <v>58001</v>
      </c>
      <c r="EL56" s="2" t="s">
        <v>52</v>
      </c>
      <c r="EM56" s="2" t="s">
        <v>53</v>
      </c>
      <c r="EN56" s="2"/>
      <c r="EO56" s="2" t="s">
        <v>3</v>
      </c>
      <c r="EP56" s="2"/>
      <c r="EQ56" s="2">
        <v>0</v>
      </c>
      <c r="ER56" s="2">
        <v>178.83</v>
      </c>
      <c r="ES56" s="2">
        <v>178.83</v>
      </c>
      <c r="ET56" s="2">
        <v>0</v>
      </c>
      <c r="EU56" s="2">
        <v>0</v>
      </c>
      <c r="EV56" s="2">
        <v>0</v>
      </c>
      <c r="EW56" s="2">
        <v>0</v>
      </c>
      <c r="EX56" s="2">
        <v>0</v>
      </c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>
        <v>0</v>
      </c>
      <c r="FR56" s="2">
        <v>0</v>
      </c>
      <c r="FS56" s="2">
        <v>0</v>
      </c>
      <c r="FT56" s="2"/>
      <c r="FU56" s="2"/>
      <c r="FV56" s="2"/>
      <c r="FW56" s="2"/>
      <c r="FX56" s="2">
        <v>90</v>
      </c>
      <c r="FY56" s="2">
        <v>46</v>
      </c>
      <c r="FZ56" s="2"/>
      <c r="GA56" s="2" t="s">
        <v>3</v>
      </c>
      <c r="GB56" s="2"/>
      <c r="GC56" s="2"/>
      <c r="GD56" s="2">
        <v>1</v>
      </c>
      <c r="GE56" s="2"/>
      <c r="GF56" s="2">
        <v>-1342378106</v>
      </c>
      <c r="GG56" s="2">
        <v>2</v>
      </c>
      <c r="GH56" s="2">
        <v>1</v>
      </c>
      <c r="GI56" s="2">
        <v>2</v>
      </c>
      <c r="GJ56" s="2">
        <v>0</v>
      </c>
      <c r="GK56" s="2">
        <v>0</v>
      </c>
      <c r="GL56" s="2">
        <f t="shared" ref="GL56:GL87" si="84">ROUND(IF(AND(BH56=3,BI56=3,FS56&lt;&gt;0),P56,0),2)</f>
        <v>0</v>
      </c>
      <c r="GM56" s="2">
        <f t="shared" ref="GM56:GM87" si="85">ROUND(O56+X56+Y56,2)+GX56</f>
        <v>425.62</v>
      </c>
      <c r="GN56" s="2">
        <f t="shared" ref="GN56:GN87" si="86">IF(OR(BI56=0,BI56=1),GM56-GX56,0)</f>
        <v>425.62</v>
      </c>
      <c r="GO56" s="2">
        <f t="shared" ref="GO56:GO87" si="87">IF(BI56=2,GM56-GX56,0)</f>
        <v>0</v>
      </c>
      <c r="GP56" s="2">
        <f t="shared" ref="GP56:GP87" si="88">IF(BI56=4,GM56-GX56,0)</f>
        <v>0</v>
      </c>
      <c r="GQ56" s="2"/>
      <c r="GR56" s="2">
        <v>0</v>
      </c>
      <c r="GS56" s="2">
        <v>3</v>
      </c>
      <c r="GT56" s="2">
        <v>0</v>
      </c>
      <c r="GU56" s="2" t="s">
        <v>3</v>
      </c>
      <c r="GV56" s="2">
        <f t="shared" ref="GV56:GV87" si="89">ROUND((GT56),6)</f>
        <v>0</v>
      </c>
      <c r="GW56" s="2">
        <v>1</v>
      </c>
      <c r="GX56" s="2">
        <f t="shared" ref="GX56:GX87" si="90">ROUND(HC56*I56,2)</f>
        <v>0</v>
      </c>
      <c r="GY56" s="2"/>
      <c r="GZ56" s="2"/>
      <c r="HA56" s="2">
        <v>0</v>
      </c>
      <c r="HB56" s="2">
        <v>0</v>
      </c>
      <c r="HC56" s="2">
        <f t="shared" ref="HC56:HC87" si="91">GV56*GW56</f>
        <v>0</v>
      </c>
      <c r="HD56" s="2"/>
      <c r="HE56" s="2" t="s">
        <v>3</v>
      </c>
      <c r="HF56" s="2" t="s">
        <v>3</v>
      </c>
      <c r="HG56" s="2"/>
      <c r="HH56" s="2"/>
      <c r="HI56" s="2"/>
      <c r="HJ56" s="2"/>
      <c r="HK56" s="2"/>
      <c r="HL56" s="2"/>
      <c r="HM56" s="2" t="s">
        <v>3</v>
      </c>
      <c r="HN56" s="2" t="s">
        <v>54</v>
      </c>
      <c r="HO56" s="2" t="s">
        <v>55</v>
      </c>
      <c r="HP56" s="2" t="s">
        <v>56</v>
      </c>
      <c r="HQ56" s="2" t="s">
        <v>56</v>
      </c>
      <c r="HR56" s="2"/>
      <c r="HS56" s="2">
        <v>0</v>
      </c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>
        <v>0</v>
      </c>
      <c r="IL56" s="2"/>
      <c r="IM56" s="2"/>
      <c r="IN56" s="2"/>
      <c r="IO56" s="2"/>
      <c r="IP56" s="2"/>
      <c r="IQ56" s="2"/>
      <c r="IR56" s="2"/>
      <c r="IS56" s="2"/>
      <c r="IT56" s="2"/>
      <c r="IU56" s="2"/>
    </row>
    <row r="57" spans="1:255" ht="13.15" customHeight="1" x14ac:dyDescent="0.2">
      <c r="A57" s="3">
        <v>18</v>
      </c>
      <c r="B57" s="3">
        <v>1</v>
      </c>
      <c r="C57" s="3">
        <v>91</v>
      </c>
      <c r="D57" s="3"/>
      <c r="E57" s="3" t="s">
        <v>110</v>
      </c>
      <c r="F57" s="3" t="s">
        <v>47</v>
      </c>
      <c r="G57" s="3" t="s">
        <v>48</v>
      </c>
      <c r="H57" s="3" t="s">
        <v>49</v>
      </c>
      <c r="I57" s="3">
        <f>I53*J57</f>
        <v>2</v>
      </c>
      <c r="J57" s="3">
        <v>1.6406890894175552</v>
      </c>
      <c r="K57" s="3">
        <v>1.6406890999999999</v>
      </c>
      <c r="L57" s="3"/>
      <c r="M57" s="3"/>
      <c r="N57" s="3"/>
      <c r="O57" s="3">
        <f t="shared" si="71"/>
        <v>404.16</v>
      </c>
      <c r="P57" s="3">
        <f t="shared" si="56"/>
        <v>404.16</v>
      </c>
      <c r="Q57" s="3">
        <f t="shared" si="57"/>
        <v>0</v>
      </c>
      <c r="R57" s="3">
        <f t="shared" si="58"/>
        <v>0</v>
      </c>
      <c r="S57" s="3">
        <f t="shared" si="59"/>
        <v>0</v>
      </c>
      <c r="T57" s="3">
        <f t="shared" si="72"/>
        <v>0</v>
      </c>
      <c r="U57" s="3">
        <f t="shared" si="60"/>
        <v>0</v>
      </c>
      <c r="V57" s="3">
        <f t="shared" si="61"/>
        <v>0</v>
      </c>
      <c r="W57" s="3">
        <f t="shared" si="73"/>
        <v>0</v>
      </c>
      <c r="X57" s="3">
        <f t="shared" si="74"/>
        <v>0</v>
      </c>
      <c r="Y57" s="3">
        <f t="shared" si="75"/>
        <v>0</v>
      </c>
      <c r="Z57" s="3"/>
      <c r="AA57" s="3">
        <v>60854600</v>
      </c>
      <c r="AB57" s="3">
        <f t="shared" si="76"/>
        <v>178.83</v>
      </c>
      <c r="AC57" s="3">
        <f t="shared" si="62"/>
        <v>178.83</v>
      </c>
      <c r="AD57" s="3">
        <f t="shared" si="63"/>
        <v>0</v>
      </c>
      <c r="AE57" s="3">
        <f t="shared" si="64"/>
        <v>0</v>
      </c>
      <c r="AF57" s="3">
        <f t="shared" si="64"/>
        <v>0</v>
      </c>
      <c r="AG57" s="3">
        <f t="shared" si="77"/>
        <v>0</v>
      </c>
      <c r="AH57" s="3">
        <f t="shared" si="65"/>
        <v>0</v>
      </c>
      <c r="AI57" s="3">
        <f t="shared" si="65"/>
        <v>0</v>
      </c>
      <c r="AJ57" s="3">
        <f t="shared" si="78"/>
        <v>0</v>
      </c>
      <c r="AK57" s="3">
        <v>178.83</v>
      </c>
      <c r="AL57" s="3">
        <v>178.83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90</v>
      </c>
      <c r="AU57" s="3">
        <v>46</v>
      </c>
      <c r="AV57" s="3">
        <v>1</v>
      </c>
      <c r="AW57" s="3">
        <v>1</v>
      </c>
      <c r="AX57" s="3"/>
      <c r="AY57" s="3"/>
      <c r="AZ57" s="3">
        <v>1</v>
      </c>
      <c r="BA57" s="3">
        <v>1</v>
      </c>
      <c r="BB57" s="3">
        <v>1</v>
      </c>
      <c r="BC57" s="3">
        <v>1.1299999999999999</v>
      </c>
      <c r="BD57" s="3" t="s">
        <v>3</v>
      </c>
      <c r="BE57" s="3" t="s">
        <v>3</v>
      </c>
      <c r="BF57" s="3" t="s">
        <v>3</v>
      </c>
      <c r="BG57" s="3" t="s">
        <v>3</v>
      </c>
      <c r="BH57" s="3">
        <v>3</v>
      </c>
      <c r="BI57" s="3">
        <v>1</v>
      </c>
      <c r="BJ57" s="3" t="s">
        <v>50</v>
      </c>
      <c r="BK57" s="3"/>
      <c r="BL57" s="3"/>
      <c r="BM57" s="3">
        <v>58001</v>
      </c>
      <c r="BN57" s="3">
        <v>0</v>
      </c>
      <c r="BO57" s="3" t="s">
        <v>47</v>
      </c>
      <c r="BP57" s="3">
        <v>1</v>
      </c>
      <c r="BQ57" s="3">
        <v>6</v>
      </c>
      <c r="BR57" s="3">
        <v>0</v>
      </c>
      <c r="BS57" s="3">
        <v>1</v>
      </c>
      <c r="BT57" s="3">
        <v>1</v>
      </c>
      <c r="BU57" s="3">
        <v>1</v>
      </c>
      <c r="BV57" s="3">
        <v>1</v>
      </c>
      <c r="BW57" s="3">
        <v>1</v>
      </c>
      <c r="BX57" s="3">
        <v>1</v>
      </c>
      <c r="BY57" s="3" t="s">
        <v>3</v>
      </c>
      <c r="BZ57" s="3">
        <v>90</v>
      </c>
      <c r="CA57" s="3">
        <v>46</v>
      </c>
      <c r="CB57" s="3" t="s">
        <v>3</v>
      </c>
      <c r="CC57" s="3"/>
      <c r="CD57" s="3"/>
      <c r="CE57" s="3">
        <v>0</v>
      </c>
      <c r="CF57" s="3">
        <v>0</v>
      </c>
      <c r="CG57" s="3">
        <v>0</v>
      </c>
      <c r="CH57" s="3"/>
      <c r="CI57" s="3"/>
      <c r="CJ57" s="3"/>
      <c r="CK57" s="3"/>
      <c r="CL57" s="3"/>
      <c r="CM57" s="3">
        <v>0</v>
      </c>
      <c r="CN57" s="3" t="s">
        <v>3</v>
      </c>
      <c r="CO57" s="3">
        <v>0</v>
      </c>
      <c r="CP57" s="3">
        <f t="shared" si="79"/>
        <v>404.16</v>
      </c>
      <c r="CQ57" s="3">
        <f t="shared" si="66"/>
        <v>202.08</v>
      </c>
      <c r="CR57" s="3">
        <f t="shared" si="67"/>
        <v>0</v>
      </c>
      <c r="CS57" s="3">
        <f t="shared" si="68"/>
        <v>0</v>
      </c>
      <c r="CT57" s="3">
        <f t="shared" si="69"/>
        <v>0</v>
      </c>
      <c r="CU57" s="3">
        <f t="shared" si="80"/>
        <v>0</v>
      </c>
      <c r="CV57" s="3">
        <f t="shared" si="70"/>
        <v>0</v>
      </c>
      <c r="CW57" s="3">
        <f t="shared" si="70"/>
        <v>0</v>
      </c>
      <c r="CX57" s="3">
        <f t="shared" si="81"/>
        <v>0</v>
      </c>
      <c r="CY57" s="3">
        <f t="shared" si="82"/>
        <v>0</v>
      </c>
      <c r="CZ57" s="3">
        <f t="shared" si="83"/>
        <v>0</v>
      </c>
      <c r="DA57" s="3"/>
      <c r="DB57" s="3"/>
      <c r="DC57" s="3" t="s">
        <v>3</v>
      </c>
      <c r="DD57" s="3" t="s">
        <v>3</v>
      </c>
      <c r="DE57" s="3" t="s">
        <v>3</v>
      </c>
      <c r="DF57" s="3" t="s">
        <v>3</v>
      </c>
      <c r="DG57" s="3" t="s">
        <v>3</v>
      </c>
      <c r="DH57" s="3" t="s">
        <v>3</v>
      </c>
      <c r="DI57" s="3" t="s">
        <v>3</v>
      </c>
      <c r="DJ57" s="3" t="s">
        <v>3</v>
      </c>
      <c r="DK57" s="3" t="s">
        <v>3</v>
      </c>
      <c r="DL57" s="3" t="s">
        <v>3</v>
      </c>
      <c r="DM57" s="3" t="s">
        <v>3</v>
      </c>
      <c r="DN57" s="3">
        <v>0</v>
      </c>
      <c r="DO57" s="3">
        <v>0</v>
      </c>
      <c r="DP57" s="3">
        <v>1</v>
      </c>
      <c r="DQ57" s="3">
        <v>1</v>
      </c>
      <c r="DR57" s="3"/>
      <c r="DS57" s="3"/>
      <c r="DT57" s="3"/>
      <c r="DU57" s="3">
        <v>1013</v>
      </c>
      <c r="DV57" s="3" t="s">
        <v>49</v>
      </c>
      <c r="DW57" s="3" t="s">
        <v>49</v>
      </c>
      <c r="DX57" s="3">
        <v>1</v>
      </c>
      <c r="DY57" s="3"/>
      <c r="DZ57" s="3" t="s">
        <v>3</v>
      </c>
      <c r="EA57" s="3" t="s">
        <v>3</v>
      </c>
      <c r="EB57" s="3" t="s">
        <v>3</v>
      </c>
      <c r="EC57" s="3" t="s">
        <v>3</v>
      </c>
      <c r="ED57" s="3"/>
      <c r="EE57" s="3">
        <v>58905933</v>
      </c>
      <c r="EF57" s="3">
        <v>6</v>
      </c>
      <c r="EG57" s="3" t="s">
        <v>51</v>
      </c>
      <c r="EH57" s="3">
        <v>92</v>
      </c>
      <c r="EI57" s="3" t="s">
        <v>52</v>
      </c>
      <c r="EJ57" s="3">
        <v>1</v>
      </c>
      <c r="EK57" s="3">
        <v>58001</v>
      </c>
      <c r="EL57" s="3" t="s">
        <v>52</v>
      </c>
      <c r="EM57" s="3" t="s">
        <v>53</v>
      </c>
      <c r="EN57" s="3"/>
      <c r="EO57" s="3" t="s">
        <v>3</v>
      </c>
      <c r="EP57" s="3"/>
      <c r="EQ57" s="3">
        <v>0</v>
      </c>
      <c r="ER57" s="3">
        <v>178.83</v>
      </c>
      <c r="ES57" s="3">
        <v>178.83</v>
      </c>
      <c r="ET57" s="3">
        <v>0</v>
      </c>
      <c r="EU57" s="3">
        <v>0</v>
      </c>
      <c r="EV57" s="3">
        <v>0</v>
      </c>
      <c r="EW57" s="3">
        <v>0</v>
      </c>
      <c r="EX57" s="3">
        <v>0</v>
      </c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>
        <v>0</v>
      </c>
      <c r="FR57" s="3">
        <v>0</v>
      </c>
      <c r="FS57" s="3">
        <v>0</v>
      </c>
      <c r="FT57" s="3"/>
      <c r="FU57" s="3"/>
      <c r="FV57" s="3"/>
      <c r="FW57" s="3"/>
      <c r="FX57" s="3">
        <v>90</v>
      </c>
      <c r="FY57" s="3">
        <v>46</v>
      </c>
      <c r="FZ57" s="3"/>
      <c r="GA57" s="3" t="s">
        <v>3</v>
      </c>
      <c r="GB57" s="3"/>
      <c r="GC57" s="3"/>
      <c r="GD57" s="3">
        <v>1</v>
      </c>
      <c r="GE57" s="3"/>
      <c r="GF57" s="3">
        <v>-1342378106</v>
      </c>
      <c r="GG57" s="3">
        <v>2</v>
      </c>
      <c r="GH57" s="3">
        <v>1</v>
      </c>
      <c r="GI57" s="3">
        <v>2</v>
      </c>
      <c r="GJ57" s="3">
        <v>0</v>
      </c>
      <c r="GK57" s="3">
        <v>0</v>
      </c>
      <c r="GL57" s="3">
        <f t="shared" si="84"/>
        <v>0</v>
      </c>
      <c r="GM57" s="3">
        <f t="shared" si="85"/>
        <v>404.16</v>
      </c>
      <c r="GN57" s="3">
        <f t="shared" si="86"/>
        <v>404.16</v>
      </c>
      <c r="GO57" s="3">
        <f t="shared" si="87"/>
        <v>0</v>
      </c>
      <c r="GP57" s="3">
        <f t="shared" si="88"/>
        <v>0</v>
      </c>
      <c r="GQ57" s="3"/>
      <c r="GR57" s="3">
        <v>0</v>
      </c>
      <c r="GS57" s="3">
        <v>3</v>
      </c>
      <c r="GT57" s="3">
        <v>0</v>
      </c>
      <c r="GU57" s="3" t="s">
        <v>3</v>
      </c>
      <c r="GV57" s="3">
        <f t="shared" si="89"/>
        <v>0</v>
      </c>
      <c r="GW57" s="3">
        <v>1</v>
      </c>
      <c r="GX57" s="3">
        <f t="shared" si="90"/>
        <v>0</v>
      </c>
      <c r="GY57" s="3"/>
      <c r="GZ57" s="3"/>
      <c r="HA57" s="3">
        <v>0</v>
      </c>
      <c r="HB57" s="3">
        <v>0</v>
      </c>
      <c r="HC57" s="3">
        <f t="shared" si="91"/>
        <v>0</v>
      </c>
      <c r="HD57" s="3"/>
      <c r="HE57" s="3" t="s">
        <v>3</v>
      </c>
      <c r="HF57" s="3" t="s">
        <v>3</v>
      </c>
      <c r="HG57" s="3"/>
      <c r="HH57" s="3"/>
      <c r="HI57" s="3"/>
      <c r="HJ57" s="3"/>
      <c r="HK57" s="3"/>
      <c r="HL57" s="3"/>
      <c r="HM57" s="3" t="s">
        <v>3</v>
      </c>
      <c r="HN57" s="3" t="s">
        <v>54</v>
      </c>
      <c r="HO57" s="3" t="s">
        <v>55</v>
      </c>
      <c r="HP57" s="3" t="s">
        <v>56</v>
      </c>
      <c r="HQ57" s="3" t="s">
        <v>56</v>
      </c>
      <c r="HR57" s="3"/>
      <c r="HS57" s="3">
        <v>0</v>
      </c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>
        <v>0</v>
      </c>
      <c r="IL57" s="3"/>
      <c r="IM57" s="3"/>
      <c r="IN57" s="3"/>
      <c r="IO57" s="3"/>
      <c r="IP57" s="3"/>
      <c r="IQ57" s="3"/>
      <c r="IR57" s="3"/>
      <c r="IS57" s="3"/>
      <c r="IT57" s="3"/>
      <c r="IU57" s="3"/>
    </row>
    <row r="58" spans="1:255" ht="13.15" hidden="1" customHeight="1" x14ac:dyDescent="0.2">
      <c r="A58" s="2">
        <v>18</v>
      </c>
      <c r="B58" s="2">
        <v>1</v>
      </c>
      <c r="C58" s="2">
        <v>85</v>
      </c>
      <c r="D58" s="2"/>
      <c r="E58" s="2" t="s">
        <v>111</v>
      </c>
      <c r="F58" s="2" t="s">
        <v>88</v>
      </c>
      <c r="G58" s="2" t="s">
        <v>89</v>
      </c>
      <c r="H58" s="2" t="s">
        <v>90</v>
      </c>
      <c r="I58" s="2">
        <f>I52*J58</f>
        <v>0.40227000000000007</v>
      </c>
      <c r="J58" s="2">
        <v>0.33</v>
      </c>
      <c r="K58" s="2">
        <v>0.33</v>
      </c>
      <c r="L58" s="2"/>
      <c r="M58" s="2"/>
      <c r="N58" s="2"/>
      <c r="O58" s="2">
        <f t="shared" si="71"/>
        <v>0</v>
      </c>
      <c r="P58" s="2">
        <f t="shared" si="56"/>
        <v>0</v>
      </c>
      <c r="Q58" s="2">
        <f t="shared" si="57"/>
        <v>0</v>
      </c>
      <c r="R58" s="2">
        <f t="shared" si="58"/>
        <v>0</v>
      </c>
      <c r="S58" s="2">
        <f t="shared" si="59"/>
        <v>0</v>
      </c>
      <c r="T58" s="2">
        <f t="shared" si="72"/>
        <v>0</v>
      </c>
      <c r="U58" s="2">
        <f t="shared" si="60"/>
        <v>0</v>
      </c>
      <c r="V58" s="2">
        <f t="shared" si="61"/>
        <v>0</v>
      </c>
      <c r="W58" s="2">
        <f t="shared" si="73"/>
        <v>0</v>
      </c>
      <c r="X58" s="2">
        <f t="shared" si="74"/>
        <v>0</v>
      </c>
      <c r="Y58" s="2">
        <f t="shared" si="75"/>
        <v>0</v>
      </c>
      <c r="Z58" s="2"/>
      <c r="AA58" s="2">
        <v>60841590</v>
      </c>
      <c r="AB58" s="2">
        <f t="shared" si="76"/>
        <v>0</v>
      </c>
      <c r="AC58" s="2">
        <f t="shared" si="62"/>
        <v>0</v>
      </c>
      <c r="AD58" s="2">
        <f t="shared" si="63"/>
        <v>0</v>
      </c>
      <c r="AE58" s="2">
        <f t="shared" si="64"/>
        <v>0</v>
      </c>
      <c r="AF58" s="2">
        <f t="shared" si="64"/>
        <v>0</v>
      </c>
      <c r="AG58" s="2">
        <f t="shared" si="77"/>
        <v>0</v>
      </c>
      <c r="AH58" s="2">
        <f t="shared" si="65"/>
        <v>0</v>
      </c>
      <c r="AI58" s="2">
        <f t="shared" si="65"/>
        <v>0</v>
      </c>
      <c r="AJ58" s="2">
        <f t="shared" si="78"/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90</v>
      </c>
      <c r="AU58" s="2">
        <v>46</v>
      </c>
      <c r="AV58" s="2">
        <v>1</v>
      </c>
      <c r="AW58" s="2">
        <v>1</v>
      </c>
      <c r="AX58" s="2"/>
      <c r="AY58" s="2"/>
      <c r="AZ58" s="2">
        <v>1</v>
      </c>
      <c r="BA58" s="2">
        <v>1</v>
      </c>
      <c r="BB58" s="2">
        <v>1</v>
      </c>
      <c r="BC58" s="2">
        <v>1</v>
      </c>
      <c r="BD58" s="2" t="s">
        <v>3</v>
      </c>
      <c r="BE58" s="2" t="s">
        <v>3</v>
      </c>
      <c r="BF58" s="2" t="s">
        <v>3</v>
      </c>
      <c r="BG58" s="2" t="s">
        <v>3</v>
      </c>
      <c r="BH58" s="2">
        <v>3</v>
      </c>
      <c r="BI58" s="2">
        <v>1</v>
      </c>
      <c r="BJ58" s="2" t="s">
        <v>3</v>
      </c>
      <c r="BK58" s="2"/>
      <c r="BL58" s="2"/>
      <c r="BM58" s="2">
        <v>58001</v>
      </c>
      <c r="BN58" s="2">
        <v>0</v>
      </c>
      <c r="BO58" s="2" t="s">
        <v>3</v>
      </c>
      <c r="BP58" s="2">
        <v>0</v>
      </c>
      <c r="BQ58" s="2">
        <v>6</v>
      </c>
      <c r="BR58" s="2">
        <v>0</v>
      </c>
      <c r="BS58" s="2">
        <v>1</v>
      </c>
      <c r="BT58" s="2">
        <v>1</v>
      </c>
      <c r="BU58" s="2">
        <v>1</v>
      </c>
      <c r="BV58" s="2">
        <v>1</v>
      </c>
      <c r="BW58" s="2">
        <v>1</v>
      </c>
      <c r="BX58" s="2">
        <v>1</v>
      </c>
      <c r="BY58" s="2" t="s">
        <v>3</v>
      </c>
      <c r="BZ58" s="2">
        <v>90</v>
      </c>
      <c r="CA58" s="2">
        <v>46</v>
      </c>
      <c r="CB58" s="2" t="s">
        <v>3</v>
      </c>
      <c r="CC58" s="2"/>
      <c r="CD58" s="2"/>
      <c r="CE58" s="2">
        <v>0</v>
      </c>
      <c r="CF58" s="2">
        <v>0</v>
      </c>
      <c r="CG58" s="2">
        <v>0</v>
      </c>
      <c r="CH58" s="2"/>
      <c r="CI58" s="2"/>
      <c r="CJ58" s="2"/>
      <c r="CK58" s="2"/>
      <c r="CL58" s="2"/>
      <c r="CM58" s="2">
        <v>0</v>
      </c>
      <c r="CN58" s="2" t="s">
        <v>3</v>
      </c>
      <c r="CO58" s="2">
        <v>0</v>
      </c>
      <c r="CP58" s="2">
        <f t="shared" si="79"/>
        <v>0</v>
      </c>
      <c r="CQ58" s="2">
        <f t="shared" si="66"/>
        <v>0</v>
      </c>
      <c r="CR58" s="2">
        <f t="shared" si="67"/>
        <v>0</v>
      </c>
      <c r="CS58" s="2">
        <f t="shared" si="68"/>
        <v>0</v>
      </c>
      <c r="CT58" s="2">
        <f t="shared" si="69"/>
        <v>0</v>
      </c>
      <c r="CU58" s="2">
        <f t="shared" si="80"/>
        <v>0</v>
      </c>
      <c r="CV58" s="2">
        <f t="shared" si="70"/>
        <v>0</v>
      </c>
      <c r="CW58" s="2">
        <f t="shared" si="70"/>
        <v>0</v>
      </c>
      <c r="CX58" s="2">
        <f t="shared" si="81"/>
        <v>0</v>
      </c>
      <c r="CY58" s="2">
        <f t="shared" si="82"/>
        <v>0</v>
      </c>
      <c r="CZ58" s="2">
        <f t="shared" si="83"/>
        <v>0</v>
      </c>
      <c r="DA58" s="2"/>
      <c r="DB58" s="2"/>
      <c r="DC58" s="2" t="s">
        <v>3</v>
      </c>
      <c r="DD58" s="2" t="s">
        <v>3</v>
      </c>
      <c r="DE58" s="2" t="s">
        <v>3</v>
      </c>
      <c r="DF58" s="2" t="s">
        <v>3</v>
      </c>
      <c r="DG58" s="2" t="s">
        <v>3</v>
      </c>
      <c r="DH58" s="2" t="s">
        <v>3</v>
      </c>
      <c r="DI58" s="2" t="s">
        <v>3</v>
      </c>
      <c r="DJ58" s="2" t="s">
        <v>3</v>
      </c>
      <c r="DK58" s="2" t="s">
        <v>3</v>
      </c>
      <c r="DL58" s="2" t="s">
        <v>3</v>
      </c>
      <c r="DM58" s="2" t="s">
        <v>3</v>
      </c>
      <c r="DN58" s="2">
        <v>0</v>
      </c>
      <c r="DO58" s="2">
        <v>0</v>
      </c>
      <c r="DP58" s="2">
        <v>1</v>
      </c>
      <c r="DQ58" s="2">
        <v>1</v>
      </c>
      <c r="DR58" s="2"/>
      <c r="DS58" s="2"/>
      <c r="DT58" s="2"/>
      <c r="DU58" s="2">
        <v>1009</v>
      </c>
      <c r="DV58" s="2" t="s">
        <v>90</v>
      </c>
      <c r="DW58" s="2" t="s">
        <v>90</v>
      </c>
      <c r="DX58" s="2">
        <v>1000</v>
      </c>
      <c r="DY58" s="2"/>
      <c r="DZ58" s="2" t="s">
        <v>3</v>
      </c>
      <c r="EA58" s="2" t="s">
        <v>3</v>
      </c>
      <c r="EB58" s="2" t="s">
        <v>3</v>
      </c>
      <c r="EC58" s="2" t="s">
        <v>3</v>
      </c>
      <c r="ED58" s="2"/>
      <c r="EE58" s="2">
        <v>58905933</v>
      </c>
      <c r="EF58" s="2">
        <v>6</v>
      </c>
      <c r="EG58" s="2" t="s">
        <v>51</v>
      </c>
      <c r="EH58" s="2">
        <v>92</v>
      </c>
      <c r="EI58" s="2" t="s">
        <v>52</v>
      </c>
      <c r="EJ58" s="2">
        <v>1</v>
      </c>
      <c r="EK58" s="2">
        <v>58001</v>
      </c>
      <c r="EL58" s="2" t="s">
        <v>52</v>
      </c>
      <c r="EM58" s="2" t="s">
        <v>53</v>
      </c>
      <c r="EN58" s="2"/>
      <c r="EO58" s="2" t="s">
        <v>3</v>
      </c>
      <c r="EP58" s="2"/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0</v>
      </c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>
        <v>0</v>
      </c>
      <c r="FR58" s="2">
        <v>0</v>
      </c>
      <c r="FS58" s="2">
        <v>0</v>
      </c>
      <c r="FT58" s="2"/>
      <c r="FU58" s="2"/>
      <c r="FV58" s="2"/>
      <c r="FW58" s="2"/>
      <c r="FX58" s="2">
        <v>90</v>
      </c>
      <c r="FY58" s="2">
        <v>46</v>
      </c>
      <c r="FZ58" s="2"/>
      <c r="GA58" s="2" t="s">
        <v>3</v>
      </c>
      <c r="GB58" s="2"/>
      <c r="GC58" s="2"/>
      <c r="GD58" s="2">
        <v>1</v>
      </c>
      <c r="GE58" s="2"/>
      <c r="GF58" s="2">
        <v>2102561428</v>
      </c>
      <c r="GG58" s="2">
        <v>2</v>
      </c>
      <c r="GH58" s="2">
        <v>1</v>
      </c>
      <c r="GI58" s="2">
        <v>-2</v>
      </c>
      <c r="GJ58" s="2">
        <v>0</v>
      </c>
      <c r="GK58" s="2">
        <v>0</v>
      </c>
      <c r="GL58" s="2">
        <f t="shared" si="84"/>
        <v>0</v>
      </c>
      <c r="GM58" s="2">
        <f t="shared" si="85"/>
        <v>0</v>
      </c>
      <c r="GN58" s="2">
        <f t="shared" si="86"/>
        <v>0</v>
      </c>
      <c r="GO58" s="2">
        <f t="shared" si="87"/>
        <v>0</v>
      </c>
      <c r="GP58" s="2">
        <f t="shared" si="88"/>
        <v>0</v>
      </c>
      <c r="GQ58" s="2"/>
      <c r="GR58" s="2">
        <v>0</v>
      </c>
      <c r="GS58" s="2">
        <v>3</v>
      </c>
      <c r="GT58" s="2">
        <v>0</v>
      </c>
      <c r="GU58" s="2" t="s">
        <v>3</v>
      </c>
      <c r="GV58" s="2">
        <f t="shared" si="89"/>
        <v>0</v>
      </c>
      <c r="GW58" s="2">
        <v>1</v>
      </c>
      <c r="GX58" s="2">
        <f t="shared" si="90"/>
        <v>0</v>
      </c>
      <c r="GY58" s="2"/>
      <c r="GZ58" s="2"/>
      <c r="HA58" s="2">
        <v>0</v>
      </c>
      <c r="HB58" s="2">
        <v>0</v>
      </c>
      <c r="HC58" s="2">
        <f t="shared" si="91"/>
        <v>0</v>
      </c>
      <c r="HD58" s="2"/>
      <c r="HE58" s="2" t="s">
        <v>3</v>
      </c>
      <c r="HF58" s="2" t="s">
        <v>3</v>
      </c>
      <c r="HG58" s="2"/>
      <c r="HH58" s="2"/>
      <c r="HI58" s="2"/>
      <c r="HJ58" s="2"/>
      <c r="HK58" s="2"/>
      <c r="HL58" s="2"/>
      <c r="HM58" s="2" t="s">
        <v>3</v>
      </c>
      <c r="HN58" s="2" t="s">
        <v>54</v>
      </c>
      <c r="HO58" s="2" t="s">
        <v>55</v>
      </c>
      <c r="HP58" s="2" t="s">
        <v>56</v>
      </c>
      <c r="HQ58" s="2" t="s">
        <v>56</v>
      </c>
      <c r="HR58" s="2"/>
      <c r="HS58" s="2">
        <v>0</v>
      </c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>
        <v>0</v>
      </c>
      <c r="IL58" s="2"/>
      <c r="IM58" s="2"/>
      <c r="IN58" s="2"/>
      <c r="IO58" s="2"/>
      <c r="IP58" s="2"/>
      <c r="IQ58" s="2"/>
      <c r="IR58" s="2"/>
      <c r="IS58" s="2"/>
      <c r="IT58" s="2"/>
      <c r="IU58" s="2"/>
    </row>
    <row r="59" spans="1:255" ht="13.15" customHeight="1" x14ac:dyDescent="0.2">
      <c r="A59" s="3">
        <v>18</v>
      </c>
      <c r="B59" s="3">
        <v>1</v>
      </c>
      <c r="C59" s="3">
        <v>94</v>
      </c>
      <c r="D59" s="3"/>
      <c r="E59" s="3" t="s">
        <v>111</v>
      </c>
      <c r="F59" s="3" t="s">
        <v>88</v>
      </c>
      <c r="G59" s="3" t="s">
        <v>89</v>
      </c>
      <c r="H59" s="3" t="s">
        <v>90</v>
      </c>
      <c r="I59" s="3">
        <f>I53*J59</f>
        <v>0.40227000000000007</v>
      </c>
      <c r="J59" s="3">
        <v>0.33</v>
      </c>
      <c r="K59" s="3">
        <v>0.33</v>
      </c>
      <c r="L59" s="3"/>
      <c r="M59" s="3"/>
      <c r="N59" s="3"/>
      <c r="O59" s="3">
        <f t="shared" si="71"/>
        <v>0</v>
      </c>
      <c r="P59" s="3">
        <f t="shared" si="56"/>
        <v>0</v>
      </c>
      <c r="Q59" s="3">
        <f t="shared" si="57"/>
        <v>0</v>
      </c>
      <c r="R59" s="3">
        <f t="shared" si="58"/>
        <v>0</v>
      </c>
      <c r="S59" s="3">
        <f t="shared" si="59"/>
        <v>0</v>
      </c>
      <c r="T59" s="3">
        <f t="shared" si="72"/>
        <v>0</v>
      </c>
      <c r="U59" s="3">
        <f t="shared" si="60"/>
        <v>0</v>
      </c>
      <c r="V59" s="3">
        <f t="shared" si="61"/>
        <v>0</v>
      </c>
      <c r="W59" s="3">
        <f t="shared" si="73"/>
        <v>0</v>
      </c>
      <c r="X59" s="3">
        <f t="shared" si="74"/>
        <v>0</v>
      </c>
      <c r="Y59" s="3">
        <f t="shared" si="75"/>
        <v>0</v>
      </c>
      <c r="Z59" s="3"/>
      <c r="AA59" s="3">
        <v>60854600</v>
      </c>
      <c r="AB59" s="3">
        <f t="shared" si="76"/>
        <v>0</v>
      </c>
      <c r="AC59" s="3">
        <f t="shared" si="62"/>
        <v>0</v>
      </c>
      <c r="AD59" s="3">
        <f t="shared" si="63"/>
        <v>0</v>
      </c>
      <c r="AE59" s="3">
        <f t="shared" si="64"/>
        <v>0</v>
      </c>
      <c r="AF59" s="3">
        <f t="shared" si="64"/>
        <v>0</v>
      </c>
      <c r="AG59" s="3">
        <f t="shared" si="77"/>
        <v>0</v>
      </c>
      <c r="AH59" s="3">
        <f t="shared" si="65"/>
        <v>0</v>
      </c>
      <c r="AI59" s="3">
        <f t="shared" si="65"/>
        <v>0</v>
      </c>
      <c r="AJ59" s="3">
        <f t="shared" si="78"/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90</v>
      </c>
      <c r="AU59" s="3">
        <v>46</v>
      </c>
      <c r="AV59" s="3">
        <v>1</v>
      </c>
      <c r="AW59" s="3">
        <v>1</v>
      </c>
      <c r="AX59" s="3"/>
      <c r="AY59" s="3"/>
      <c r="AZ59" s="3">
        <v>1</v>
      </c>
      <c r="BA59" s="3">
        <v>1</v>
      </c>
      <c r="BB59" s="3">
        <v>1</v>
      </c>
      <c r="BC59" s="3">
        <v>1</v>
      </c>
      <c r="BD59" s="3" t="s">
        <v>3</v>
      </c>
      <c r="BE59" s="3" t="s">
        <v>3</v>
      </c>
      <c r="BF59" s="3" t="s">
        <v>3</v>
      </c>
      <c r="BG59" s="3" t="s">
        <v>3</v>
      </c>
      <c r="BH59" s="3">
        <v>3</v>
      </c>
      <c r="BI59" s="3">
        <v>1</v>
      </c>
      <c r="BJ59" s="3" t="s">
        <v>3</v>
      </c>
      <c r="BK59" s="3"/>
      <c r="BL59" s="3"/>
      <c r="BM59" s="3">
        <v>58001</v>
      </c>
      <c r="BN59" s="3">
        <v>0</v>
      </c>
      <c r="BO59" s="3" t="s">
        <v>3</v>
      </c>
      <c r="BP59" s="3">
        <v>0</v>
      </c>
      <c r="BQ59" s="3">
        <v>6</v>
      </c>
      <c r="BR59" s="3">
        <v>0</v>
      </c>
      <c r="BS59" s="3">
        <v>1</v>
      </c>
      <c r="BT59" s="3">
        <v>1</v>
      </c>
      <c r="BU59" s="3">
        <v>1</v>
      </c>
      <c r="BV59" s="3">
        <v>1</v>
      </c>
      <c r="BW59" s="3">
        <v>1</v>
      </c>
      <c r="BX59" s="3">
        <v>1</v>
      </c>
      <c r="BY59" s="3" t="s">
        <v>3</v>
      </c>
      <c r="BZ59" s="3">
        <v>90</v>
      </c>
      <c r="CA59" s="3">
        <v>46</v>
      </c>
      <c r="CB59" s="3" t="s">
        <v>3</v>
      </c>
      <c r="CC59" s="3"/>
      <c r="CD59" s="3"/>
      <c r="CE59" s="3">
        <v>0</v>
      </c>
      <c r="CF59" s="3">
        <v>0</v>
      </c>
      <c r="CG59" s="3">
        <v>0</v>
      </c>
      <c r="CH59" s="3"/>
      <c r="CI59" s="3"/>
      <c r="CJ59" s="3"/>
      <c r="CK59" s="3"/>
      <c r="CL59" s="3"/>
      <c r="CM59" s="3">
        <v>0</v>
      </c>
      <c r="CN59" s="3" t="s">
        <v>3</v>
      </c>
      <c r="CO59" s="3">
        <v>0</v>
      </c>
      <c r="CP59" s="3">
        <f t="shared" si="79"/>
        <v>0</v>
      </c>
      <c r="CQ59" s="3">
        <f t="shared" si="66"/>
        <v>0</v>
      </c>
      <c r="CR59" s="3">
        <f t="shared" si="67"/>
        <v>0</v>
      </c>
      <c r="CS59" s="3">
        <f t="shared" si="68"/>
        <v>0</v>
      </c>
      <c r="CT59" s="3">
        <f t="shared" si="69"/>
        <v>0</v>
      </c>
      <c r="CU59" s="3">
        <f t="shared" si="80"/>
        <v>0</v>
      </c>
      <c r="CV59" s="3">
        <f t="shared" si="70"/>
        <v>0</v>
      </c>
      <c r="CW59" s="3">
        <f t="shared" si="70"/>
        <v>0</v>
      </c>
      <c r="CX59" s="3">
        <f t="shared" si="81"/>
        <v>0</v>
      </c>
      <c r="CY59" s="3">
        <f t="shared" si="82"/>
        <v>0</v>
      </c>
      <c r="CZ59" s="3">
        <f t="shared" si="83"/>
        <v>0</v>
      </c>
      <c r="DA59" s="3"/>
      <c r="DB59" s="3"/>
      <c r="DC59" s="3" t="s">
        <v>3</v>
      </c>
      <c r="DD59" s="3" t="s">
        <v>3</v>
      </c>
      <c r="DE59" s="3" t="s">
        <v>3</v>
      </c>
      <c r="DF59" s="3" t="s">
        <v>3</v>
      </c>
      <c r="DG59" s="3" t="s">
        <v>3</v>
      </c>
      <c r="DH59" s="3" t="s">
        <v>3</v>
      </c>
      <c r="DI59" s="3" t="s">
        <v>3</v>
      </c>
      <c r="DJ59" s="3" t="s">
        <v>3</v>
      </c>
      <c r="DK59" s="3" t="s">
        <v>3</v>
      </c>
      <c r="DL59" s="3" t="s">
        <v>3</v>
      </c>
      <c r="DM59" s="3" t="s">
        <v>3</v>
      </c>
      <c r="DN59" s="3">
        <v>0</v>
      </c>
      <c r="DO59" s="3">
        <v>0</v>
      </c>
      <c r="DP59" s="3">
        <v>1</v>
      </c>
      <c r="DQ59" s="3">
        <v>1</v>
      </c>
      <c r="DR59" s="3"/>
      <c r="DS59" s="3"/>
      <c r="DT59" s="3"/>
      <c r="DU59" s="3">
        <v>1009</v>
      </c>
      <c r="DV59" s="3" t="s">
        <v>90</v>
      </c>
      <c r="DW59" s="3" t="s">
        <v>90</v>
      </c>
      <c r="DX59" s="3">
        <v>1000</v>
      </c>
      <c r="DY59" s="3"/>
      <c r="DZ59" s="3" t="s">
        <v>3</v>
      </c>
      <c r="EA59" s="3" t="s">
        <v>3</v>
      </c>
      <c r="EB59" s="3" t="s">
        <v>3</v>
      </c>
      <c r="EC59" s="3" t="s">
        <v>3</v>
      </c>
      <c r="ED59" s="3"/>
      <c r="EE59" s="3">
        <v>58905933</v>
      </c>
      <c r="EF59" s="3">
        <v>6</v>
      </c>
      <c r="EG59" s="3" t="s">
        <v>51</v>
      </c>
      <c r="EH59" s="3">
        <v>92</v>
      </c>
      <c r="EI59" s="3" t="s">
        <v>52</v>
      </c>
      <c r="EJ59" s="3">
        <v>1</v>
      </c>
      <c r="EK59" s="3">
        <v>58001</v>
      </c>
      <c r="EL59" s="3" t="s">
        <v>52</v>
      </c>
      <c r="EM59" s="3" t="s">
        <v>53</v>
      </c>
      <c r="EN59" s="3"/>
      <c r="EO59" s="3" t="s">
        <v>3</v>
      </c>
      <c r="EP59" s="3"/>
      <c r="EQ59" s="3">
        <v>0</v>
      </c>
      <c r="ER59" s="3">
        <v>0</v>
      </c>
      <c r="ES59" s="3">
        <v>0</v>
      </c>
      <c r="ET59" s="3">
        <v>0</v>
      </c>
      <c r="EU59" s="3">
        <v>0</v>
      </c>
      <c r="EV59" s="3">
        <v>0</v>
      </c>
      <c r="EW59" s="3">
        <v>0</v>
      </c>
      <c r="EX59" s="3">
        <v>0</v>
      </c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>
        <v>0</v>
      </c>
      <c r="FR59" s="3">
        <v>0</v>
      </c>
      <c r="FS59" s="3">
        <v>0</v>
      </c>
      <c r="FT59" s="3"/>
      <c r="FU59" s="3"/>
      <c r="FV59" s="3"/>
      <c r="FW59" s="3"/>
      <c r="FX59" s="3">
        <v>90</v>
      </c>
      <c r="FY59" s="3">
        <v>46</v>
      </c>
      <c r="FZ59" s="3"/>
      <c r="GA59" s="3" t="s">
        <v>3</v>
      </c>
      <c r="GB59" s="3"/>
      <c r="GC59" s="3"/>
      <c r="GD59" s="3">
        <v>1</v>
      </c>
      <c r="GE59" s="3"/>
      <c r="GF59" s="3">
        <v>2102561428</v>
      </c>
      <c r="GG59" s="3">
        <v>2</v>
      </c>
      <c r="GH59" s="3">
        <v>1</v>
      </c>
      <c r="GI59" s="3">
        <v>-2</v>
      </c>
      <c r="GJ59" s="3">
        <v>0</v>
      </c>
      <c r="GK59" s="3">
        <v>0</v>
      </c>
      <c r="GL59" s="3">
        <f t="shared" si="84"/>
        <v>0</v>
      </c>
      <c r="GM59" s="3">
        <f t="shared" si="85"/>
        <v>0</v>
      </c>
      <c r="GN59" s="3">
        <f t="shared" si="86"/>
        <v>0</v>
      </c>
      <c r="GO59" s="3">
        <f t="shared" si="87"/>
        <v>0</v>
      </c>
      <c r="GP59" s="3">
        <f t="shared" si="88"/>
        <v>0</v>
      </c>
      <c r="GQ59" s="3"/>
      <c r="GR59" s="3">
        <v>0</v>
      </c>
      <c r="GS59" s="3">
        <v>3</v>
      </c>
      <c r="GT59" s="3">
        <v>0</v>
      </c>
      <c r="GU59" s="3" t="s">
        <v>3</v>
      </c>
      <c r="GV59" s="3">
        <f t="shared" si="89"/>
        <v>0</v>
      </c>
      <c r="GW59" s="3">
        <v>1</v>
      </c>
      <c r="GX59" s="3">
        <f t="shared" si="90"/>
        <v>0</v>
      </c>
      <c r="GY59" s="3"/>
      <c r="GZ59" s="3"/>
      <c r="HA59" s="3">
        <v>0</v>
      </c>
      <c r="HB59" s="3">
        <v>0</v>
      </c>
      <c r="HC59" s="3">
        <f t="shared" si="91"/>
        <v>0</v>
      </c>
      <c r="HD59" s="3"/>
      <c r="HE59" s="3" t="s">
        <v>3</v>
      </c>
      <c r="HF59" s="3" t="s">
        <v>3</v>
      </c>
      <c r="HG59" s="3"/>
      <c r="HH59" s="3"/>
      <c r="HI59" s="3"/>
      <c r="HJ59" s="3"/>
      <c r="HK59" s="3"/>
      <c r="HL59" s="3"/>
      <c r="HM59" s="3" t="s">
        <v>3</v>
      </c>
      <c r="HN59" s="3" t="s">
        <v>54</v>
      </c>
      <c r="HO59" s="3" t="s">
        <v>55</v>
      </c>
      <c r="HP59" s="3" t="s">
        <v>56</v>
      </c>
      <c r="HQ59" s="3" t="s">
        <v>56</v>
      </c>
      <c r="HR59" s="3"/>
      <c r="HS59" s="3">
        <v>0</v>
      </c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>
        <v>0</v>
      </c>
      <c r="IL59" s="3"/>
      <c r="IM59" s="3"/>
      <c r="IN59" s="3"/>
      <c r="IO59" s="3"/>
      <c r="IP59" s="3"/>
      <c r="IQ59" s="3"/>
      <c r="IR59" s="3"/>
      <c r="IS59" s="3"/>
      <c r="IT59" s="3"/>
      <c r="IU59" s="3"/>
    </row>
    <row r="60" spans="1:255" ht="13.15" hidden="1" customHeight="1" x14ac:dyDescent="0.2">
      <c r="A60" s="2">
        <v>17</v>
      </c>
      <c r="B60" s="2">
        <v>1</v>
      </c>
      <c r="C60" s="2">
        <f>ROW(SmtRes!A103)</f>
        <v>103</v>
      </c>
      <c r="D60" s="2">
        <f>ROW(EtalonRes!A91)</f>
        <v>91</v>
      </c>
      <c r="E60" s="2" t="s">
        <v>112</v>
      </c>
      <c r="F60" s="2" t="s">
        <v>113</v>
      </c>
      <c r="G60" s="2" t="s">
        <v>114</v>
      </c>
      <c r="H60" s="2" t="s">
        <v>20</v>
      </c>
      <c r="I60" s="2">
        <f>ROUND(680/100,7)</f>
        <v>6.8</v>
      </c>
      <c r="J60" s="2">
        <v>0</v>
      </c>
      <c r="K60" s="2">
        <f>ROUND(680/100,7)</f>
        <v>6.8</v>
      </c>
      <c r="L60" s="2"/>
      <c r="M60" s="2"/>
      <c r="N60" s="2"/>
      <c r="O60" s="2">
        <f t="shared" si="71"/>
        <v>264057.18</v>
      </c>
      <c r="P60" s="2">
        <f>SUMIF(SmtRes!AQ95:'SmtRes'!AQ103,"=1",SmtRes!DF95:'SmtRes'!DF103)</f>
        <v>105975.93</v>
      </c>
      <c r="Q60" s="2">
        <f>SUMIF(SmtRes!AQ95:'SmtRes'!AQ103,"=1",SmtRes!DG95:'SmtRes'!DG103)</f>
        <v>191.32</v>
      </c>
      <c r="R60" s="2">
        <f>SUMIF(SmtRes!AQ95:'SmtRes'!AQ103,"=1",SmtRes!DH95:'SmtRes'!DH103)</f>
        <v>91.33</v>
      </c>
      <c r="S60" s="2">
        <f>SUMIF(SmtRes!AQ95:'SmtRes'!AQ103,"=1",SmtRes!DI95:'SmtRes'!DI103)</f>
        <v>157798.6</v>
      </c>
      <c r="T60" s="2">
        <f t="shared" si="72"/>
        <v>0</v>
      </c>
      <c r="U60" s="2">
        <f>SUMIF(SmtRes!AQ95:'SmtRes'!AQ103,"=1",SmtRes!CV95:'SmtRes'!CV103)</f>
        <v>412.7396</v>
      </c>
      <c r="V60" s="2">
        <f>SUMIF(SmtRes!AQ95:'SmtRes'!AQ103,"=1",SmtRes!CW95:'SmtRes'!CW103)</f>
        <v>0.20400000000000001</v>
      </c>
      <c r="W60" s="2">
        <f t="shared" si="73"/>
        <v>0</v>
      </c>
      <c r="X60" s="2">
        <f t="shared" si="74"/>
        <v>154890.01999999999</v>
      </c>
      <c r="Y60" s="2">
        <f t="shared" si="75"/>
        <v>76497.67</v>
      </c>
      <c r="Z60" s="2"/>
      <c r="AA60" s="2">
        <v>60841590</v>
      </c>
      <c r="AB60" s="2">
        <f t="shared" si="76"/>
        <v>35776.073919000002</v>
      </c>
      <c r="AC60" s="2">
        <f>ROUND((SUM(SmtRes!BQ95:'SmtRes'!BQ103)),6)</f>
        <v>12542.367979000001</v>
      </c>
      <c r="AD60" s="2">
        <f>ROUND((((SUM(SmtRes!BR95:'SmtRes'!BR103))-(SUM(SmtRes!BS95:'SmtRes'!BS103)))+AE60),6)</f>
        <v>28.0289</v>
      </c>
      <c r="AE60" s="2">
        <f>ROUND((SUM(SmtRes!BS95:'SmtRes'!BS103)),6)</f>
        <v>13.430300000000001</v>
      </c>
      <c r="AF60" s="2">
        <f>ROUND((SUM(SmtRes!BT95:'SmtRes'!BT103)),6)</f>
        <v>23205.677039999999</v>
      </c>
      <c r="AG60" s="2">
        <f t="shared" si="77"/>
        <v>0</v>
      </c>
      <c r="AH60" s="2">
        <f>(SUM(SmtRes!BU95:'SmtRes'!BU103))</f>
        <v>60.696999999999996</v>
      </c>
      <c r="AI60" s="2">
        <f>(SUM(SmtRes!BV95:'SmtRes'!BV103))</f>
        <v>3.0000000000000002E-2</v>
      </c>
      <c r="AJ60" s="2">
        <f t="shared" si="78"/>
        <v>0</v>
      </c>
      <c r="AK60" s="2">
        <v>32754.384939299998</v>
      </c>
      <c r="AL60" s="2">
        <v>12542.367979299999</v>
      </c>
      <c r="AM60" s="2">
        <v>22.423120000000001</v>
      </c>
      <c r="AN60" s="2">
        <v>10.744239999999998</v>
      </c>
      <c r="AO60" s="2">
        <v>20178.849600000001</v>
      </c>
      <c r="AP60" s="2">
        <v>0</v>
      </c>
      <c r="AQ60" s="2">
        <v>52.78</v>
      </c>
      <c r="AR60" s="2">
        <v>2.4E-2</v>
      </c>
      <c r="AS60" s="2">
        <v>0</v>
      </c>
      <c r="AT60" s="2">
        <v>98.1</v>
      </c>
      <c r="AU60" s="2">
        <v>48.45</v>
      </c>
      <c r="AV60" s="2">
        <v>1</v>
      </c>
      <c r="AW60" s="2">
        <v>1</v>
      </c>
      <c r="AX60" s="2"/>
      <c r="AY60" s="2"/>
      <c r="AZ60" s="2">
        <v>1</v>
      </c>
      <c r="BA60" s="2">
        <v>1</v>
      </c>
      <c r="BB60" s="2">
        <v>1</v>
      </c>
      <c r="BC60" s="2">
        <v>1</v>
      </c>
      <c r="BD60" s="2" t="s">
        <v>3</v>
      </c>
      <c r="BE60" s="2" t="s">
        <v>3</v>
      </c>
      <c r="BF60" s="2" t="s">
        <v>3</v>
      </c>
      <c r="BG60" s="2" t="s">
        <v>3</v>
      </c>
      <c r="BH60" s="2">
        <v>0</v>
      </c>
      <c r="BI60" s="2">
        <v>1</v>
      </c>
      <c r="BJ60" s="2" t="s">
        <v>115</v>
      </c>
      <c r="BK60" s="2"/>
      <c r="BL60" s="2"/>
      <c r="BM60" s="2">
        <v>12001</v>
      </c>
      <c r="BN60" s="2">
        <v>0</v>
      </c>
      <c r="BO60" s="2" t="s">
        <v>3</v>
      </c>
      <c r="BP60" s="2">
        <v>0</v>
      </c>
      <c r="BQ60" s="2">
        <v>2</v>
      </c>
      <c r="BR60" s="2">
        <v>0</v>
      </c>
      <c r="BS60" s="2">
        <v>1</v>
      </c>
      <c r="BT60" s="2">
        <v>1</v>
      </c>
      <c r="BU60" s="2">
        <v>1</v>
      </c>
      <c r="BV60" s="2">
        <v>1</v>
      </c>
      <c r="BW60" s="2">
        <v>1</v>
      </c>
      <c r="BX60" s="2">
        <v>1</v>
      </c>
      <c r="BY60" s="2" t="s">
        <v>3</v>
      </c>
      <c r="BZ60" s="2">
        <v>109</v>
      </c>
      <c r="CA60" s="2">
        <v>57</v>
      </c>
      <c r="CB60" s="2" t="s">
        <v>3</v>
      </c>
      <c r="CC60" s="2"/>
      <c r="CD60" s="2"/>
      <c r="CE60" s="2">
        <v>0</v>
      </c>
      <c r="CF60" s="2">
        <v>0</v>
      </c>
      <c r="CG60" s="2">
        <v>0</v>
      </c>
      <c r="CH60" s="2"/>
      <c r="CI60" s="2"/>
      <c r="CJ60" s="2"/>
      <c r="CK60" s="2"/>
      <c r="CL60" s="2"/>
      <c r="CM60" s="2">
        <v>0</v>
      </c>
      <c r="CN60" s="8" t="s">
        <v>518</v>
      </c>
      <c r="CO60" s="2">
        <v>0</v>
      </c>
      <c r="CP60" s="2">
        <f t="shared" si="79"/>
        <v>264057.18</v>
      </c>
      <c r="CQ60" s="2">
        <f>SUMIF(SmtRes!AQ95:'SmtRes'!AQ103,"=1",SmtRes!AA95:'SmtRes'!AA103)</f>
        <v>263665.88000000006</v>
      </c>
      <c r="CR60" s="2">
        <f>SUMIF(SmtRes!AQ95:'SmtRes'!AQ103,"=1",SmtRes!AB95:'SmtRes'!AB103)</f>
        <v>2445.1000000000004</v>
      </c>
      <c r="CS60" s="2">
        <f>SUMIF(SmtRes!AQ95:'SmtRes'!AQ103,"=1",SmtRes!AC95:'SmtRes'!AC103)</f>
        <v>1308.6500000000001</v>
      </c>
      <c r="CT60" s="2">
        <f>SUMIF(SmtRes!AQ95:'SmtRes'!AQ103,"=1",SmtRes!AD95:'SmtRes'!AD103)</f>
        <v>382.32</v>
      </c>
      <c r="CU60" s="2">
        <f t="shared" si="80"/>
        <v>0</v>
      </c>
      <c r="CV60" s="2">
        <f>SUMIF(SmtRes!AQ95:'SmtRes'!AQ103,"=1",SmtRes!BU95:'SmtRes'!BU103)</f>
        <v>60.696999999999996</v>
      </c>
      <c r="CW60" s="2">
        <f>SUMIF(SmtRes!AQ95:'SmtRes'!AQ103,"=1",SmtRes!BV95:'SmtRes'!BV103)</f>
        <v>3.0000000000000002E-2</v>
      </c>
      <c r="CX60" s="2">
        <f t="shared" si="81"/>
        <v>0</v>
      </c>
      <c r="CY60" s="2">
        <f t="shared" si="82"/>
        <v>154890.02132999999</v>
      </c>
      <c r="CZ60" s="2">
        <f t="shared" si="83"/>
        <v>76497.671084999994</v>
      </c>
      <c r="DA60" s="2"/>
      <c r="DB60" s="2">
        <v>3</v>
      </c>
      <c r="DC60" s="2" t="s">
        <v>3</v>
      </c>
      <c r="DD60" s="2" t="s">
        <v>3</v>
      </c>
      <c r="DE60" s="2" t="s">
        <v>32</v>
      </c>
      <c r="DF60" s="2" t="s">
        <v>32</v>
      </c>
      <c r="DG60" s="2" t="s">
        <v>33</v>
      </c>
      <c r="DH60" s="2" t="s">
        <v>3</v>
      </c>
      <c r="DI60" s="2" t="s">
        <v>33</v>
      </c>
      <c r="DJ60" s="2" t="s">
        <v>32</v>
      </c>
      <c r="DK60" s="2" t="s">
        <v>3</v>
      </c>
      <c r="DL60" s="2" t="s">
        <v>34</v>
      </c>
      <c r="DM60" s="2" t="s">
        <v>35</v>
      </c>
      <c r="DN60" s="2">
        <v>0</v>
      </c>
      <c r="DO60" s="2">
        <v>0</v>
      </c>
      <c r="DP60" s="2">
        <v>1</v>
      </c>
      <c r="DQ60" s="2">
        <v>1</v>
      </c>
      <c r="DR60" s="2"/>
      <c r="DS60" s="2"/>
      <c r="DT60" s="2"/>
      <c r="DU60" s="2">
        <v>1005</v>
      </c>
      <c r="DV60" s="2" t="s">
        <v>20</v>
      </c>
      <c r="DW60" s="2" t="s">
        <v>20</v>
      </c>
      <c r="DX60" s="2">
        <v>100</v>
      </c>
      <c r="DY60" s="2"/>
      <c r="DZ60" s="2" t="s">
        <v>3</v>
      </c>
      <c r="EA60" s="2" t="s">
        <v>3</v>
      </c>
      <c r="EB60" s="2" t="s">
        <v>3</v>
      </c>
      <c r="EC60" s="2" t="s">
        <v>3</v>
      </c>
      <c r="ED60" s="2"/>
      <c r="EE60" s="2">
        <v>58905856</v>
      </c>
      <c r="EF60" s="2">
        <v>2</v>
      </c>
      <c r="EG60" s="2" t="s">
        <v>22</v>
      </c>
      <c r="EH60" s="2">
        <v>12</v>
      </c>
      <c r="EI60" s="2" t="s">
        <v>36</v>
      </c>
      <c r="EJ60" s="2">
        <v>1</v>
      </c>
      <c r="EK60" s="2">
        <v>12001</v>
      </c>
      <c r="EL60" s="2" t="s">
        <v>36</v>
      </c>
      <c r="EM60" s="2" t="s">
        <v>37</v>
      </c>
      <c r="EN60" s="2"/>
      <c r="EO60" s="2" t="s">
        <v>38</v>
      </c>
      <c r="EP60" s="2"/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52.78</v>
      </c>
      <c r="EX60" s="2">
        <v>0.02</v>
      </c>
      <c r="EY60" s="2">
        <v>0</v>
      </c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>
        <v>0</v>
      </c>
      <c r="FR60" s="2">
        <v>0</v>
      </c>
      <c r="FS60" s="2">
        <v>0</v>
      </c>
      <c r="FT60" s="2"/>
      <c r="FU60" s="2"/>
      <c r="FV60" s="2"/>
      <c r="FW60" s="2"/>
      <c r="FX60" s="2">
        <v>98.100000000000009</v>
      </c>
      <c r="FY60" s="2">
        <v>48.449999999999996</v>
      </c>
      <c r="FZ60" s="2"/>
      <c r="GA60" s="2" t="s">
        <v>3</v>
      </c>
      <c r="GB60" s="2"/>
      <c r="GC60" s="2"/>
      <c r="GD60" s="2">
        <v>1</v>
      </c>
      <c r="GE60" s="2"/>
      <c r="GF60" s="2">
        <v>1663416961</v>
      </c>
      <c r="GG60" s="2">
        <v>2</v>
      </c>
      <c r="GH60" s="2">
        <v>1</v>
      </c>
      <c r="GI60" s="2">
        <v>-2</v>
      </c>
      <c r="GJ60" s="2">
        <v>0</v>
      </c>
      <c r="GK60" s="2">
        <v>0</v>
      </c>
      <c r="GL60" s="2">
        <f t="shared" si="84"/>
        <v>0</v>
      </c>
      <c r="GM60" s="2">
        <f t="shared" si="85"/>
        <v>495444.87</v>
      </c>
      <c r="GN60" s="2">
        <f t="shared" si="86"/>
        <v>495444.87</v>
      </c>
      <c r="GO60" s="2">
        <f t="shared" si="87"/>
        <v>0</v>
      </c>
      <c r="GP60" s="2">
        <f t="shared" si="88"/>
        <v>0</v>
      </c>
      <c r="GQ60" s="2"/>
      <c r="GR60" s="2">
        <v>0</v>
      </c>
      <c r="GS60" s="2">
        <v>3</v>
      </c>
      <c r="GT60" s="2">
        <v>0</v>
      </c>
      <c r="GU60" s="2" t="s">
        <v>3</v>
      </c>
      <c r="GV60" s="2">
        <f t="shared" si="89"/>
        <v>0</v>
      </c>
      <c r="GW60" s="2">
        <v>1</v>
      </c>
      <c r="GX60" s="2">
        <f t="shared" si="90"/>
        <v>0</v>
      </c>
      <c r="GY60" s="2"/>
      <c r="GZ60" s="2"/>
      <c r="HA60" s="2">
        <v>0</v>
      </c>
      <c r="HB60" s="2">
        <v>0</v>
      </c>
      <c r="HC60" s="2">
        <f t="shared" si="91"/>
        <v>0</v>
      </c>
      <c r="HD60" s="2"/>
      <c r="HE60" s="2" t="s">
        <v>3</v>
      </c>
      <c r="HF60" s="2" t="s">
        <v>3</v>
      </c>
      <c r="HG60" s="2"/>
      <c r="HH60" s="2"/>
      <c r="HI60" s="2"/>
      <c r="HJ60" s="2"/>
      <c r="HK60" s="2"/>
      <c r="HL60" s="2"/>
      <c r="HM60" s="2" t="s">
        <v>3</v>
      </c>
      <c r="HN60" s="2" t="s">
        <v>39</v>
      </c>
      <c r="HO60" s="2" t="s">
        <v>40</v>
      </c>
      <c r="HP60" s="2" t="s">
        <v>36</v>
      </c>
      <c r="HQ60" s="2" t="s">
        <v>36</v>
      </c>
      <c r="HR60" s="2"/>
      <c r="HS60" s="2">
        <v>0</v>
      </c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>
        <v>0</v>
      </c>
      <c r="IL60" s="2"/>
      <c r="IM60" s="2"/>
      <c r="IN60" s="2"/>
      <c r="IO60" s="2"/>
      <c r="IP60" s="2"/>
      <c r="IQ60" s="2"/>
      <c r="IR60" s="2"/>
      <c r="IS60" s="2"/>
      <c r="IT60" s="2"/>
      <c r="IU60" s="2"/>
    </row>
    <row r="61" spans="1:255" ht="13.15" customHeight="1" x14ac:dyDescent="0.2">
      <c r="A61" s="3">
        <v>17</v>
      </c>
      <c r="B61" s="3">
        <v>1</v>
      </c>
      <c r="C61" s="3">
        <f>ROW(SmtRes!A112)</f>
        <v>112</v>
      </c>
      <c r="D61" s="3">
        <f>ROW(EtalonRes!A100)</f>
        <v>100</v>
      </c>
      <c r="E61" s="3" t="s">
        <v>112</v>
      </c>
      <c r="F61" s="3" t="s">
        <v>113</v>
      </c>
      <c r="G61" s="3" t="s">
        <v>114</v>
      </c>
      <c r="H61" s="3" t="s">
        <v>20</v>
      </c>
      <c r="I61" s="3">
        <f>ROUND(680/100,7)</f>
        <v>6.8</v>
      </c>
      <c r="J61" s="3">
        <v>0</v>
      </c>
      <c r="K61" s="3">
        <f>ROUND(680/100,7)</f>
        <v>6.8</v>
      </c>
      <c r="L61" s="3"/>
      <c r="M61" s="3"/>
      <c r="N61" s="3"/>
      <c r="O61" s="3">
        <f t="shared" si="71"/>
        <v>264945.33</v>
      </c>
      <c r="P61" s="3">
        <f>SUMIF(SmtRes!AQ104:'SmtRes'!AQ112,"=1",SmtRes!DF104:'SmtRes'!DF112)</f>
        <v>106851.15</v>
      </c>
      <c r="Q61" s="3">
        <f>SUMIF(SmtRes!AQ104:'SmtRes'!AQ112,"=1",SmtRes!DG104:'SmtRes'!DG112)</f>
        <v>198.26999999999998</v>
      </c>
      <c r="R61" s="3">
        <f>SUMIF(SmtRes!AQ104:'SmtRes'!AQ112,"=1",SmtRes!DH104:'SmtRes'!DH112)</f>
        <v>97.31</v>
      </c>
      <c r="S61" s="3">
        <f>SUMIF(SmtRes!AQ104:'SmtRes'!AQ112,"=1",SmtRes!DI104:'SmtRes'!DI112)</f>
        <v>157798.6</v>
      </c>
      <c r="T61" s="3">
        <f t="shared" si="72"/>
        <v>0</v>
      </c>
      <c r="U61" s="3">
        <f>SUMIF(SmtRes!AQ104:'SmtRes'!AQ112,"=1",SmtRes!CV104:'SmtRes'!CV112)</f>
        <v>412.7396</v>
      </c>
      <c r="V61" s="3">
        <f>SUMIF(SmtRes!AQ104:'SmtRes'!AQ112,"=1",SmtRes!CW104:'SmtRes'!CW112)</f>
        <v>0.20400000000000001</v>
      </c>
      <c r="W61" s="3">
        <f t="shared" si="73"/>
        <v>0</v>
      </c>
      <c r="X61" s="3">
        <f t="shared" si="74"/>
        <v>154895.89000000001</v>
      </c>
      <c r="Y61" s="3">
        <f t="shared" si="75"/>
        <v>76500.570000000007</v>
      </c>
      <c r="Z61" s="3"/>
      <c r="AA61" s="3">
        <v>60854600</v>
      </c>
      <c r="AB61" s="3">
        <f t="shared" si="76"/>
        <v>35777.085519</v>
      </c>
      <c r="AC61" s="3">
        <f>ROUND((SUM(SmtRes!BQ104:'SmtRes'!BQ112)),6)</f>
        <v>12542.367979000001</v>
      </c>
      <c r="AD61" s="3">
        <f>ROUND((((SUM(SmtRes!BR104:'SmtRes'!BR112))-(SUM(SmtRes!BS104:'SmtRes'!BS112)))+AE61),6)</f>
        <v>29.040500000000002</v>
      </c>
      <c r="AE61" s="3">
        <f>ROUND((SUM(SmtRes!BS104:'SmtRes'!BS112)),6)</f>
        <v>14.308875</v>
      </c>
      <c r="AF61" s="3">
        <f>ROUND((SUM(SmtRes!BT104:'SmtRes'!BT112)),6)</f>
        <v>23205.677039999999</v>
      </c>
      <c r="AG61" s="3">
        <f t="shared" si="77"/>
        <v>0</v>
      </c>
      <c r="AH61" s="3">
        <f>(SUM(SmtRes!BU104:'SmtRes'!BU112))</f>
        <v>60.696999999999996</v>
      </c>
      <c r="AI61" s="3">
        <f>(SUM(SmtRes!BV104:'SmtRes'!BV112))</f>
        <v>3.0000000000000002E-2</v>
      </c>
      <c r="AJ61" s="3">
        <f t="shared" si="78"/>
        <v>0</v>
      </c>
      <c r="AK61" s="3">
        <v>32755.897079300001</v>
      </c>
      <c r="AL61" s="3">
        <v>12542.367979299999</v>
      </c>
      <c r="AM61" s="3">
        <v>23.232399999999998</v>
      </c>
      <c r="AN61" s="3">
        <v>11.447100000000001</v>
      </c>
      <c r="AO61" s="3">
        <v>20178.849600000001</v>
      </c>
      <c r="AP61" s="3">
        <v>0</v>
      </c>
      <c r="AQ61" s="3">
        <v>52.78</v>
      </c>
      <c r="AR61" s="3">
        <v>2.4E-2</v>
      </c>
      <c r="AS61" s="3">
        <v>0</v>
      </c>
      <c r="AT61" s="3">
        <v>98.1</v>
      </c>
      <c r="AU61" s="3">
        <v>48.45</v>
      </c>
      <c r="AV61" s="3">
        <v>1</v>
      </c>
      <c r="AW61" s="3">
        <v>1</v>
      </c>
      <c r="AX61" s="3"/>
      <c r="AY61" s="3"/>
      <c r="AZ61" s="3">
        <v>1</v>
      </c>
      <c r="BA61" s="3">
        <v>1</v>
      </c>
      <c r="BB61" s="3">
        <v>1</v>
      </c>
      <c r="BC61" s="3">
        <v>1</v>
      </c>
      <c r="BD61" s="3" t="s">
        <v>3</v>
      </c>
      <c r="BE61" s="3" t="s">
        <v>3</v>
      </c>
      <c r="BF61" s="3" t="s">
        <v>3</v>
      </c>
      <c r="BG61" s="3" t="s">
        <v>3</v>
      </c>
      <c r="BH61" s="3">
        <v>0</v>
      </c>
      <c r="BI61" s="3">
        <v>1</v>
      </c>
      <c r="BJ61" s="3" t="s">
        <v>115</v>
      </c>
      <c r="BK61" s="3"/>
      <c r="BL61" s="3"/>
      <c r="BM61" s="3">
        <v>12001</v>
      </c>
      <c r="BN61" s="3">
        <v>0</v>
      </c>
      <c r="BO61" s="3" t="s">
        <v>3</v>
      </c>
      <c r="BP61" s="3">
        <v>0</v>
      </c>
      <c r="BQ61" s="3">
        <v>2</v>
      </c>
      <c r="BR61" s="3">
        <v>0</v>
      </c>
      <c r="BS61" s="3">
        <v>1</v>
      </c>
      <c r="BT61" s="3">
        <v>1</v>
      </c>
      <c r="BU61" s="3">
        <v>1</v>
      </c>
      <c r="BV61" s="3">
        <v>1</v>
      </c>
      <c r="BW61" s="3">
        <v>1</v>
      </c>
      <c r="BX61" s="3">
        <v>1</v>
      </c>
      <c r="BY61" s="3" t="s">
        <v>3</v>
      </c>
      <c r="BZ61" s="3">
        <v>109</v>
      </c>
      <c r="CA61" s="3">
        <v>57</v>
      </c>
      <c r="CB61" s="3" t="s">
        <v>3</v>
      </c>
      <c r="CC61" s="3"/>
      <c r="CD61" s="3"/>
      <c r="CE61" s="3">
        <v>0</v>
      </c>
      <c r="CF61" s="3">
        <v>0</v>
      </c>
      <c r="CG61" s="3">
        <v>0</v>
      </c>
      <c r="CH61" s="3"/>
      <c r="CI61" s="3"/>
      <c r="CJ61" s="3"/>
      <c r="CK61" s="3"/>
      <c r="CL61" s="3"/>
      <c r="CM61" s="3">
        <v>0</v>
      </c>
      <c r="CN61" s="9" t="s">
        <v>518</v>
      </c>
      <c r="CO61" s="3">
        <v>0</v>
      </c>
      <c r="CP61" s="3">
        <f t="shared" si="79"/>
        <v>264945.33</v>
      </c>
      <c r="CQ61" s="3">
        <f>SUMIF(SmtRes!AQ104:'SmtRes'!AQ112,"=1",SmtRes!AA104:'SmtRes'!AA112)</f>
        <v>250383.25</v>
      </c>
      <c r="CR61" s="3">
        <f>SUMIF(SmtRes!AQ104:'SmtRes'!AQ112,"=1",SmtRes!AB104:'SmtRes'!AB112)</f>
        <v>2539.0299999999997</v>
      </c>
      <c r="CS61" s="3">
        <f>SUMIF(SmtRes!AQ104:'SmtRes'!AQ112,"=1",SmtRes!AC104:'SmtRes'!AC112)</f>
        <v>1394.26</v>
      </c>
      <c r="CT61" s="3">
        <f>SUMIF(SmtRes!AQ104:'SmtRes'!AQ112,"=1",SmtRes!AD104:'SmtRes'!AD112)</f>
        <v>382.32</v>
      </c>
      <c r="CU61" s="3">
        <f t="shared" si="80"/>
        <v>0</v>
      </c>
      <c r="CV61" s="3">
        <f>SUMIF(SmtRes!AQ104:'SmtRes'!AQ112,"=1",SmtRes!BU104:'SmtRes'!BU112)</f>
        <v>60.696999999999996</v>
      </c>
      <c r="CW61" s="3">
        <f>SUMIF(SmtRes!AQ104:'SmtRes'!AQ112,"=1",SmtRes!BV104:'SmtRes'!BV112)</f>
        <v>3.0000000000000002E-2</v>
      </c>
      <c r="CX61" s="3">
        <f t="shared" si="81"/>
        <v>0</v>
      </c>
      <c r="CY61" s="3">
        <f t="shared" si="82"/>
        <v>154895.88771000001</v>
      </c>
      <c r="CZ61" s="3">
        <f t="shared" si="83"/>
        <v>76500.568395000009</v>
      </c>
      <c r="DA61" s="3"/>
      <c r="DB61" s="3">
        <v>4</v>
      </c>
      <c r="DC61" s="3" t="s">
        <v>3</v>
      </c>
      <c r="DD61" s="3" t="s">
        <v>3</v>
      </c>
      <c r="DE61" s="3" t="s">
        <v>32</v>
      </c>
      <c r="DF61" s="3" t="s">
        <v>32</v>
      </c>
      <c r="DG61" s="3" t="s">
        <v>33</v>
      </c>
      <c r="DH61" s="3" t="s">
        <v>3</v>
      </c>
      <c r="DI61" s="3" t="s">
        <v>33</v>
      </c>
      <c r="DJ61" s="3" t="s">
        <v>32</v>
      </c>
      <c r="DK61" s="3" t="s">
        <v>3</v>
      </c>
      <c r="DL61" s="3" t="s">
        <v>34</v>
      </c>
      <c r="DM61" s="3" t="s">
        <v>35</v>
      </c>
      <c r="DN61" s="3">
        <v>0</v>
      </c>
      <c r="DO61" s="3">
        <v>0</v>
      </c>
      <c r="DP61" s="3">
        <v>1</v>
      </c>
      <c r="DQ61" s="3">
        <v>1</v>
      </c>
      <c r="DR61" s="3"/>
      <c r="DS61" s="3"/>
      <c r="DT61" s="3"/>
      <c r="DU61" s="3">
        <v>1005</v>
      </c>
      <c r="DV61" s="3" t="s">
        <v>20</v>
      </c>
      <c r="DW61" s="3" t="s">
        <v>20</v>
      </c>
      <c r="DX61" s="3">
        <v>100</v>
      </c>
      <c r="DY61" s="3"/>
      <c r="DZ61" s="3" t="s">
        <v>3</v>
      </c>
      <c r="EA61" s="3" t="s">
        <v>3</v>
      </c>
      <c r="EB61" s="3" t="s">
        <v>3</v>
      </c>
      <c r="EC61" s="3" t="s">
        <v>3</v>
      </c>
      <c r="ED61" s="3"/>
      <c r="EE61" s="3">
        <v>58905856</v>
      </c>
      <c r="EF61" s="3">
        <v>2</v>
      </c>
      <c r="EG61" s="3" t="s">
        <v>22</v>
      </c>
      <c r="EH61" s="3">
        <v>12</v>
      </c>
      <c r="EI61" s="3" t="s">
        <v>36</v>
      </c>
      <c r="EJ61" s="3">
        <v>1</v>
      </c>
      <c r="EK61" s="3">
        <v>12001</v>
      </c>
      <c r="EL61" s="3" t="s">
        <v>36</v>
      </c>
      <c r="EM61" s="3" t="s">
        <v>37</v>
      </c>
      <c r="EN61" s="3"/>
      <c r="EO61" s="3" t="s">
        <v>38</v>
      </c>
      <c r="EP61" s="3"/>
      <c r="EQ61" s="3">
        <v>0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52.78</v>
      </c>
      <c r="EX61" s="3">
        <v>0.02</v>
      </c>
      <c r="EY61" s="3">
        <v>0</v>
      </c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>
        <v>0</v>
      </c>
      <c r="FR61" s="3">
        <v>0</v>
      </c>
      <c r="FS61" s="3">
        <v>0</v>
      </c>
      <c r="FT61" s="3"/>
      <c r="FU61" s="3"/>
      <c r="FV61" s="3"/>
      <c r="FW61" s="3"/>
      <c r="FX61" s="3">
        <v>98.100000000000009</v>
      </c>
      <c r="FY61" s="3">
        <v>48.449999999999996</v>
      </c>
      <c r="FZ61" s="3"/>
      <c r="GA61" s="3" t="s">
        <v>3</v>
      </c>
      <c r="GB61" s="3"/>
      <c r="GC61" s="3"/>
      <c r="GD61" s="3">
        <v>1</v>
      </c>
      <c r="GE61" s="3"/>
      <c r="GF61" s="3">
        <v>1663416961</v>
      </c>
      <c r="GG61" s="3">
        <v>2</v>
      </c>
      <c r="GH61" s="3">
        <v>1</v>
      </c>
      <c r="GI61" s="3">
        <v>-2</v>
      </c>
      <c r="GJ61" s="3">
        <v>0</v>
      </c>
      <c r="GK61" s="3">
        <v>0</v>
      </c>
      <c r="GL61" s="3">
        <f t="shared" si="84"/>
        <v>0</v>
      </c>
      <c r="GM61" s="3">
        <f t="shared" si="85"/>
        <v>496341.79</v>
      </c>
      <c r="GN61" s="3">
        <f t="shared" si="86"/>
        <v>496341.79</v>
      </c>
      <c r="GO61" s="3">
        <f t="shared" si="87"/>
        <v>0</v>
      </c>
      <c r="GP61" s="3">
        <f t="shared" si="88"/>
        <v>0</v>
      </c>
      <c r="GQ61" s="3"/>
      <c r="GR61" s="3">
        <v>0</v>
      </c>
      <c r="GS61" s="3">
        <v>0</v>
      </c>
      <c r="GT61" s="3">
        <v>0</v>
      </c>
      <c r="GU61" s="3" t="s">
        <v>3</v>
      </c>
      <c r="GV61" s="3">
        <f t="shared" si="89"/>
        <v>0</v>
      </c>
      <c r="GW61" s="3">
        <v>1</v>
      </c>
      <c r="GX61" s="3">
        <f t="shared" si="90"/>
        <v>0</v>
      </c>
      <c r="GY61" s="3"/>
      <c r="GZ61" s="3"/>
      <c r="HA61" s="3">
        <v>0</v>
      </c>
      <c r="HB61" s="3">
        <v>0</v>
      </c>
      <c r="HC61" s="3">
        <f t="shared" si="91"/>
        <v>0</v>
      </c>
      <c r="HD61" s="3"/>
      <c r="HE61" s="3" t="s">
        <v>3</v>
      </c>
      <c r="HF61" s="3" t="s">
        <v>3</v>
      </c>
      <c r="HG61" s="3"/>
      <c r="HH61" s="3"/>
      <c r="HI61" s="3"/>
      <c r="HJ61" s="3"/>
      <c r="HK61" s="3"/>
      <c r="HL61" s="3"/>
      <c r="HM61" s="3" t="s">
        <v>3</v>
      </c>
      <c r="HN61" s="3" t="s">
        <v>39</v>
      </c>
      <c r="HO61" s="3" t="s">
        <v>40</v>
      </c>
      <c r="HP61" s="3" t="s">
        <v>36</v>
      </c>
      <c r="HQ61" s="3" t="s">
        <v>36</v>
      </c>
      <c r="HR61" s="3"/>
      <c r="HS61" s="3">
        <v>0</v>
      </c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>
        <v>0</v>
      </c>
      <c r="IL61" s="3"/>
      <c r="IM61" s="3"/>
      <c r="IN61" s="3"/>
      <c r="IO61" s="3"/>
      <c r="IP61" s="3"/>
      <c r="IQ61" s="3"/>
      <c r="IR61" s="3"/>
      <c r="IS61" s="3"/>
      <c r="IT61" s="3"/>
      <c r="IU61" s="3"/>
    </row>
    <row r="62" spans="1:255" ht="13.15" hidden="1" customHeight="1" x14ac:dyDescent="0.2">
      <c r="A62" s="2">
        <v>17</v>
      </c>
      <c r="B62" s="2">
        <v>1</v>
      </c>
      <c r="C62" s="2">
        <f>ROW(SmtRes!A119)</f>
        <v>119</v>
      </c>
      <c r="D62" s="2">
        <f>ROW(EtalonRes!A107)</f>
        <v>107</v>
      </c>
      <c r="E62" s="2" t="s">
        <v>116</v>
      </c>
      <c r="F62" s="2" t="s">
        <v>117</v>
      </c>
      <c r="G62" s="2" t="s">
        <v>118</v>
      </c>
      <c r="H62" s="2" t="s">
        <v>44</v>
      </c>
      <c r="I62" s="2">
        <v>10</v>
      </c>
      <c r="J62" s="2">
        <v>0</v>
      </c>
      <c r="K62" s="2">
        <v>10</v>
      </c>
      <c r="L62" s="2"/>
      <c r="M62" s="2"/>
      <c r="N62" s="2"/>
      <c r="O62" s="2">
        <f t="shared" si="71"/>
        <v>7621.48</v>
      </c>
      <c r="P62" s="2">
        <f>SUMIF(SmtRes!AQ113:'SmtRes'!AQ119,"=1",SmtRes!DF113:'SmtRes'!DF119)</f>
        <v>83.8</v>
      </c>
      <c r="Q62" s="2">
        <f>SUMIF(SmtRes!AQ113:'SmtRes'!AQ119,"=1",SmtRes!DG113:'SmtRes'!DG119)</f>
        <v>136.46</v>
      </c>
      <c r="R62" s="2">
        <f>SUMIF(SmtRes!AQ113:'SmtRes'!AQ119,"=1",SmtRes!DH113:'SmtRes'!DH119)</f>
        <v>81</v>
      </c>
      <c r="S62" s="2">
        <f>SUMIF(SmtRes!AQ113:'SmtRes'!AQ119,"=1",SmtRes!DI113:'SmtRes'!DI119)</f>
        <v>7320.22</v>
      </c>
      <c r="T62" s="2">
        <f t="shared" si="72"/>
        <v>0</v>
      </c>
      <c r="U62" s="2">
        <f>SUMIF(SmtRes!AQ113:'SmtRes'!AQ119,"=1",SmtRes!CV113:'SmtRes'!CV119)</f>
        <v>20.100000000000001</v>
      </c>
      <c r="V62" s="2">
        <f>SUMIF(SmtRes!AQ113:'SmtRes'!AQ119,"=1",SmtRes!CW113:'SmtRes'!CW119)</f>
        <v>0.2</v>
      </c>
      <c r="W62" s="2">
        <f t="shared" si="73"/>
        <v>0</v>
      </c>
      <c r="X62" s="2">
        <f t="shared" si="74"/>
        <v>6809.12</v>
      </c>
      <c r="Y62" s="2">
        <f t="shared" si="75"/>
        <v>3848.63</v>
      </c>
      <c r="Z62" s="2"/>
      <c r="AA62" s="2">
        <v>60841590</v>
      </c>
      <c r="AB62" s="2">
        <f t="shared" si="76"/>
        <v>754.06280400000003</v>
      </c>
      <c r="AC62" s="2">
        <f>ROUND((SUM(SmtRes!BQ113:'SmtRes'!BQ119)),6)</f>
        <v>8.4068240000000003</v>
      </c>
      <c r="AD62" s="2">
        <f>ROUND((((SUM(SmtRes!BR113:'SmtRes'!BR119))-(SUM(SmtRes!BS113:'SmtRes'!BS119)))+AE62),6)</f>
        <v>13.634080000000001</v>
      </c>
      <c r="AE62" s="2">
        <f>ROUND((SUM(SmtRes!BS113:'SmtRes'!BS119)),6)</f>
        <v>8.0998000000000001</v>
      </c>
      <c r="AF62" s="2">
        <f>ROUND((SUM(SmtRes!BT113:'SmtRes'!BT119)),6)</f>
        <v>732.02189999999996</v>
      </c>
      <c r="AG62" s="2">
        <f t="shared" si="77"/>
        <v>0</v>
      </c>
      <c r="AH62" s="2">
        <f>(SUM(SmtRes!BU113:'SmtRes'!BU119))</f>
        <v>2.0099999999999998</v>
      </c>
      <c r="AI62" s="2">
        <f>(SUM(SmtRes!BV113:'SmtRes'!BV119))</f>
        <v>0.02</v>
      </c>
      <c r="AJ62" s="2">
        <f t="shared" si="78"/>
        <v>0</v>
      </c>
      <c r="AK62" s="2">
        <v>762.16260399999987</v>
      </c>
      <c r="AL62" s="2">
        <v>8.4068240000000003</v>
      </c>
      <c r="AM62" s="2">
        <v>13.634080000000001</v>
      </c>
      <c r="AN62" s="2">
        <v>8.0998000000000001</v>
      </c>
      <c r="AO62" s="2">
        <v>732.02189999999996</v>
      </c>
      <c r="AP62" s="2">
        <v>0</v>
      </c>
      <c r="AQ62" s="2">
        <v>2.0099999999999998</v>
      </c>
      <c r="AR62" s="2">
        <v>0.02</v>
      </c>
      <c r="AS62" s="2">
        <v>0</v>
      </c>
      <c r="AT62" s="2">
        <v>92</v>
      </c>
      <c r="AU62" s="2">
        <v>52</v>
      </c>
      <c r="AV62" s="2">
        <v>1</v>
      </c>
      <c r="AW62" s="2">
        <v>1</v>
      </c>
      <c r="AX62" s="2"/>
      <c r="AY62" s="2"/>
      <c r="AZ62" s="2">
        <v>1</v>
      </c>
      <c r="BA62" s="2">
        <v>1</v>
      </c>
      <c r="BB62" s="2">
        <v>1</v>
      </c>
      <c r="BC62" s="2">
        <v>1</v>
      </c>
      <c r="BD62" s="2" t="s">
        <v>3</v>
      </c>
      <c r="BE62" s="2" t="s">
        <v>3</v>
      </c>
      <c r="BF62" s="2" t="s">
        <v>3</v>
      </c>
      <c r="BG62" s="2" t="s">
        <v>3</v>
      </c>
      <c r="BH62" s="2">
        <v>0</v>
      </c>
      <c r="BI62" s="2">
        <v>1</v>
      </c>
      <c r="BJ62" s="2" t="s">
        <v>119</v>
      </c>
      <c r="BK62" s="2"/>
      <c r="BL62" s="2"/>
      <c r="BM62" s="2">
        <v>53001</v>
      </c>
      <c r="BN62" s="2">
        <v>0</v>
      </c>
      <c r="BO62" s="2" t="s">
        <v>3</v>
      </c>
      <c r="BP62" s="2">
        <v>0</v>
      </c>
      <c r="BQ62" s="2">
        <v>6</v>
      </c>
      <c r="BR62" s="2">
        <v>0</v>
      </c>
      <c r="BS62" s="2">
        <v>1</v>
      </c>
      <c r="BT62" s="2">
        <v>1</v>
      </c>
      <c r="BU62" s="2">
        <v>1</v>
      </c>
      <c r="BV62" s="2">
        <v>1</v>
      </c>
      <c r="BW62" s="2">
        <v>1</v>
      </c>
      <c r="BX62" s="2">
        <v>1</v>
      </c>
      <c r="BY62" s="2" t="s">
        <v>3</v>
      </c>
      <c r="BZ62" s="2">
        <v>92</v>
      </c>
      <c r="CA62" s="2">
        <v>52</v>
      </c>
      <c r="CB62" s="2" t="s">
        <v>3</v>
      </c>
      <c r="CC62" s="2"/>
      <c r="CD62" s="2"/>
      <c r="CE62" s="2">
        <v>0</v>
      </c>
      <c r="CF62" s="2">
        <v>0</v>
      </c>
      <c r="CG62" s="2">
        <v>0</v>
      </c>
      <c r="CH62" s="2"/>
      <c r="CI62" s="2"/>
      <c r="CJ62" s="2"/>
      <c r="CK62" s="2"/>
      <c r="CL62" s="2"/>
      <c r="CM62" s="2">
        <v>0</v>
      </c>
      <c r="CN62" s="2" t="s">
        <v>3</v>
      </c>
      <c r="CO62" s="2">
        <v>0</v>
      </c>
      <c r="CP62" s="2">
        <f t="shared" si="79"/>
        <v>7621.4800000000005</v>
      </c>
      <c r="CQ62" s="2">
        <f>SUMIF(SmtRes!AQ113:'SmtRes'!AQ119,"=1",SmtRes!AA113:'SmtRes'!AA119)</f>
        <v>37.35</v>
      </c>
      <c r="CR62" s="2">
        <f>SUMIF(SmtRes!AQ113:'SmtRes'!AQ119,"=1",SmtRes!AB113:'SmtRes'!AB119)</f>
        <v>690.93</v>
      </c>
      <c r="CS62" s="2">
        <f>SUMIF(SmtRes!AQ113:'SmtRes'!AQ119,"=1",SmtRes!AC113:'SmtRes'!AC119)</f>
        <v>404.99</v>
      </c>
      <c r="CT62" s="2">
        <f>SUMIF(SmtRes!AQ113:'SmtRes'!AQ119,"=1",SmtRes!AD113:'SmtRes'!AD119)</f>
        <v>364.19</v>
      </c>
      <c r="CU62" s="2">
        <f t="shared" si="80"/>
        <v>0</v>
      </c>
      <c r="CV62" s="2">
        <f>SUMIF(SmtRes!AQ113:'SmtRes'!AQ119,"=1",SmtRes!BU113:'SmtRes'!BU119)</f>
        <v>2.0099999999999998</v>
      </c>
      <c r="CW62" s="2">
        <f>SUMIF(SmtRes!AQ113:'SmtRes'!AQ119,"=1",SmtRes!BV113:'SmtRes'!BV119)</f>
        <v>0.02</v>
      </c>
      <c r="CX62" s="2">
        <f t="shared" si="81"/>
        <v>0</v>
      </c>
      <c r="CY62" s="2">
        <f t="shared" si="82"/>
        <v>6809.1224000000002</v>
      </c>
      <c r="CZ62" s="2">
        <f t="shared" si="83"/>
        <v>3848.6343999999999</v>
      </c>
      <c r="DA62" s="2"/>
      <c r="DB62" s="2"/>
      <c r="DC62" s="2" t="s">
        <v>3</v>
      </c>
      <c r="DD62" s="2" t="s">
        <v>3</v>
      </c>
      <c r="DE62" s="2" t="s">
        <v>3</v>
      </c>
      <c r="DF62" s="2" t="s">
        <v>3</v>
      </c>
      <c r="DG62" s="2" t="s">
        <v>3</v>
      </c>
      <c r="DH62" s="2" t="s">
        <v>3</v>
      </c>
      <c r="DI62" s="2" t="s">
        <v>3</v>
      </c>
      <c r="DJ62" s="2" t="s">
        <v>3</v>
      </c>
      <c r="DK62" s="2" t="s">
        <v>3</v>
      </c>
      <c r="DL62" s="2" t="s">
        <v>3</v>
      </c>
      <c r="DM62" s="2" t="s">
        <v>3</v>
      </c>
      <c r="DN62" s="2">
        <v>0</v>
      </c>
      <c r="DO62" s="2">
        <v>0</v>
      </c>
      <c r="DP62" s="2">
        <v>1</v>
      </c>
      <c r="DQ62" s="2">
        <v>1</v>
      </c>
      <c r="DR62" s="2"/>
      <c r="DS62" s="2"/>
      <c r="DT62" s="2"/>
      <c r="DU62" s="2">
        <v>1005</v>
      </c>
      <c r="DV62" s="2" t="s">
        <v>44</v>
      </c>
      <c r="DW62" s="2" t="s">
        <v>44</v>
      </c>
      <c r="DX62" s="2">
        <v>1</v>
      </c>
      <c r="DY62" s="2"/>
      <c r="DZ62" s="2" t="s">
        <v>3</v>
      </c>
      <c r="EA62" s="2" t="s">
        <v>3</v>
      </c>
      <c r="EB62" s="2" t="s">
        <v>3</v>
      </c>
      <c r="EC62" s="2" t="s">
        <v>3</v>
      </c>
      <c r="ED62" s="2"/>
      <c r="EE62" s="2">
        <v>58905928</v>
      </c>
      <c r="EF62" s="2">
        <v>6</v>
      </c>
      <c r="EG62" s="2" t="s">
        <v>51</v>
      </c>
      <c r="EH62" s="2">
        <v>87</v>
      </c>
      <c r="EI62" s="2" t="s">
        <v>120</v>
      </c>
      <c r="EJ62" s="2">
        <v>1</v>
      </c>
      <c r="EK62" s="2">
        <v>53001</v>
      </c>
      <c r="EL62" s="2" t="s">
        <v>120</v>
      </c>
      <c r="EM62" s="2" t="s">
        <v>121</v>
      </c>
      <c r="EN62" s="2"/>
      <c r="EO62" s="2" t="s">
        <v>3</v>
      </c>
      <c r="EP62" s="2"/>
      <c r="EQ62" s="2">
        <v>0</v>
      </c>
      <c r="ER62" s="2">
        <v>0</v>
      </c>
      <c r="ES62" s="2">
        <v>0</v>
      </c>
      <c r="ET62" s="2">
        <v>0</v>
      </c>
      <c r="EU62" s="2">
        <v>0</v>
      </c>
      <c r="EV62" s="2">
        <v>0</v>
      </c>
      <c r="EW62" s="2">
        <v>2.0099999999999998</v>
      </c>
      <c r="EX62" s="2">
        <v>0.02</v>
      </c>
      <c r="EY62" s="2">
        <v>0</v>
      </c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>
        <v>0</v>
      </c>
      <c r="FR62" s="2">
        <v>0</v>
      </c>
      <c r="FS62" s="2">
        <v>0</v>
      </c>
      <c r="FT62" s="2"/>
      <c r="FU62" s="2"/>
      <c r="FV62" s="2"/>
      <c r="FW62" s="2"/>
      <c r="FX62" s="2">
        <v>92</v>
      </c>
      <c r="FY62" s="2">
        <v>52</v>
      </c>
      <c r="FZ62" s="2"/>
      <c r="GA62" s="2" t="s">
        <v>3</v>
      </c>
      <c r="GB62" s="2"/>
      <c r="GC62" s="2"/>
      <c r="GD62" s="2">
        <v>1</v>
      </c>
      <c r="GE62" s="2"/>
      <c r="GF62" s="2">
        <v>1585527876</v>
      </c>
      <c r="GG62" s="2">
        <v>2</v>
      </c>
      <c r="GH62" s="2">
        <v>1</v>
      </c>
      <c r="GI62" s="2">
        <v>-2</v>
      </c>
      <c r="GJ62" s="2">
        <v>0</v>
      </c>
      <c r="GK62" s="2">
        <v>0</v>
      </c>
      <c r="GL62" s="2">
        <f t="shared" si="84"/>
        <v>0</v>
      </c>
      <c r="GM62" s="2">
        <f t="shared" si="85"/>
        <v>18279.23</v>
      </c>
      <c r="GN62" s="2">
        <f t="shared" si="86"/>
        <v>18279.23</v>
      </c>
      <c r="GO62" s="2">
        <f t="shared" si="87"/>
        <v>0</v>
      </c>
      <c r="GP62" s="2">
        <f t="shared" si="88"/>
        <v>0</v>
      </c>
      <c r="GQ62" s="2"/>
      <c r="GR62" s="2">
        <v>0</v>
      </c>
      <c r="GS62" s="2">
        <v>3</v>
      </c>
      <c r="GT62" s="2">
        <v>0</v>
      </c>
      <c r="GU62" s="2" t="s">
        <v>3</v>
      </c>
      <c r="GV62" s="2">
        <f t="shared" si="89"/>
        <v>0</v>
      </c>
      <c r="GW62" s="2">
        <v>1</v>
      </c>
      <c r="GX62" s="2">
        <f t="shared" si="90"/>
        <v>0</v>
      </c>
      <c r="GY62" s="2"/>
      <c r="GZ62" s="2"/>
      <c r="HA62" s="2">
        <v>0</v>
      </c>
      <c r="HB62" s="2">
        <v>0</v>
      </c>
      <c r="HC62" s="2">
        <f t="shared" si="91"/>
        <v>0</v>
      </c>
      <c r="HD62" s="2"/>
      <c r="HE62" s="2" t="s">
        <v>3</v>
      </c>
      <c r="HF62" s="2" t="s">
        <v>3</v>
      </c>
      <c r="HG62" s="2"/>
      <c r="HH62" s="2"/>
      <c r="HI62" s="2"/>
      <c r="HJ62" s="2"/>
      <c r="HK62" s="2"/>
      <c r="HL62" s="2"/>
      <c r="HM62" s="2" t="s">
        <v>3</v>
      </c>
      <c r="HN62" s="2" t="s">
        <v>122</v>
      </c>
      <c r="HO62" s="2" t="s">
        <v>123</v>
      </c>
      <c r="HP62" s="2" t="s">
        <v>120</v>
      </c>
      <c r="HQ62" s="2" t="s">
        <v>120</v>
      </c>
      <c r="HR62" s="2"/>
      <c r="HS62" s="2">
        <v>0</v>
      </c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>
        <v>0</v>
      </c>
      <c r="IL62" s="2"/>
      <c r="IM62" s="2"/>
      <c r="IN62" s="2"/>
      <c r="IO62" s="2"/>
      <c r="IP62" s="2"/>
      <c r="IQ62" s="2"/>
      <c r="IR62" s="2"/>
      <c r="IS62" s="2"/>
      <c r="IT62" s="2"/>
      <c r="IU62" s="2"/>
    </row>
    <row r="63" spans="1:255" ht="13.15" customHeight="1" x14ac:dyDescent="0.2">
      <c r="A63" s="3">
        <v>17</v>
      </c>
      <c r="B63" s="3">
        <v>1</v>
      </c>
      <c r="C63" s="3">
        <f>ROW(SmtRes!A126)</f>
        <v>126</v>
      </c>
      <c r="D63" s="3">
        <f>ROW(EtalonRes!A114)</f>
        <v>114</v>
      </c>
      <c r="E63" s="3" t="s">
        <v>116</v>
      </c>
      <c r="F63" s="3" t="s">
        <v>117</v>
      </c>
      <c r="G63" s="3" t="s">
        <v>118</v>
      </c>
      <c r="H63" s="3" t="s">
        <v>44</v>
      </c>
      <c r="I63" s="3">
        <v>10</v>
      </c>
      <c r="J63" s="3">
        <v>0</v>
      </c>
      <c r="K63" s="3">
        <v>10</v>
      </c>
      <c r="L63" s="3"/>
      <c r="M63" s="3"/>
      <c r="N63" s="3"/>
      <c r="O63" s="3">
        <f t="shared" si="71"/>
        <v>8102.29</v>
      </c>
      <c r="P63" s="3">
        <f>SUMIF(SmtRes!AQ120:'SmtRes'!AQ126,"=1",SmtRes!DF120:'SmtRes'!DF126)</f>
        <v>85.3</v>
      </c>
      <c r="Q63" s="3">
        <f>SUMIF(SmtRes!AQ120:'SmtRes'!AQ126,"=1",SmtRes!DG120:'SmtRes'!DG126)</f>
        <v>131.69</v>
      </c>
      <c r="R63" s="3">
        <f>SUMIF(SmtRes!AQ120:'SmtRes'!AQ126,"=1",SmtRes!DH120:'SmtRes'!DH126)</f>
        <v>86.3</v>
      </c>
      <c r="S63" s="3">
        <f>SUMIF(SmtRes!AQ120:'SmtRes'!AQ126,"=1",SmtRes!DI120:'SmtRes'!DI126)</f>
        <v>7799</v>
      </c>
      <c r="T63" s="3">
        <f t="shared" si="72"/>
        <v>0</v>
      </c>
      <c r="U63" s="3">
        <f>SUMIF(SmtRes!AQ120:'SmtRes'!AQ126,"=1",SmtRes!CV120:'SmtRes'!CV126)</f>
        <v>20.100000000000001</v>
      </c>
      <c r="V63" s="3">
        <f>SUMIF(SmtRes!AQ120:'SmtRes'!AQ126,"=1",SmtRes!CW120:'SmtRes'!CW126)</f>
        <v>0.2</v>
      </c>
      <c r="W63" s="3">
        <f t="shared" si="73"/>
        <v>0</v>
      </c>
      <c r="X63" s="3">
        <f t="shared" si="74"/>
        <v>7254.48</v>
      </c>
      <c r="Y63" s="3">
        <f t="shared" si="75"/>
        <v>4100.3599999999997</v>
      </c>
      <c r="Z63" s="3"/>
      <c r="AA63" s="3">
        <v>60854600</v>
      </c>
      <c r="AB63" s="3">
        <f t="shared" si="76"/>
        <v>801.62577399999998</v>
      </c>
      <c r="AC63" s="3">
        <f>ROUND((SUM(SmtRes!BQ120:'SmtRes'!BQ126)),6)</f>
        <v>8.5566239999999993</v>
      </c>
      <c r="AD63" s="3">
        <f>ROUND((((SUM(SmtRes!BR120:'SmtRes'!BR126))-(SUM(SmtRes!BS120:'SmtRes'!BS126)))+AE63),6)</f>
        <v>13.16905</v>
      </c>
      <c r="AE63" s="3">
        <f>ROUND((SUM(SmtRes!BS120:'SmtRes'!BS126)),6)</f>
        <v>8.6295999999999999</v>
      </c>
      <c r="AF63" s="3">
        <f>ROUND((SUM(SmtRes!BT120:'SmtRes'!BT126)),6)</f>
        <v>779.90009999999995</v>
      </c>
      <c r="AG63" s="3">
        <f t="shared" si="77"/>
        <v>0</v>
      </c>
      <c r="AH63" s="3">
        <f>(SUM(SmtRes!BU120:'SmtRes'!BU126))</f>
        <v>2.0099999999999998</v>
      </c>
      <c r="AI63" s="3">
        <f>(SUM(SmtRes!BV120:'SmtRes'!BV126))</f>
        <v>0.02</v>
      </c>
      <c r="AJ63" s="3">
        <f t="shared" si="78"/>
        <v>0</v>
      </c>
      <c r="AK63" s="3">
        <v>810.25537399999996</v>
      </c>
      <c r="AL63" s="3">
        <v>8.5566239999999993</v>
      </c>
      <c r="AM63" s="3">
        <v>13.16905</v>
      </c>
      <c r="AN63" s="3">
        <v>8.6295999999999999</v>
      </c>
      <c r="AO63" s="3">
        <v>779.90009999999995</v>
      </c>
      <c r="AP63" s="3">
        <v>0</v>
      </c>
      <c r="AQ63" s="3">
        <v>2.0099999999999998</v>
      </c>
      <c r="AR63" s="3">
        <v>0.02</v>
      </c>
      <c r="AS63" s="3">
        <v>0</v>
      </c>
      <c r="AT63" s="3">
        <v>92</v>
      </c>
      <c r="AU63" s="3">
        <v>52</v>
      </c>
      <c r="AV63" s="3">
        <v>1</v>
      </c>
      <c r="AW63" s="3">
        <v>1</v>
      </c>
      <c r="AX63" s="3"/>
      <c r="AY63" s="3"/>
      <c r="AZ63" s="3">
        <v>1</v>
      </c>
      <c r="BA63" s="3">
        <v>1</v>
      </c>
      <c r="BB63" s="3">
        <v>1</v>
      </c>
      <c r="BC63" s="3">
        <v>1</v>
      </c>
      <c r="BD63" s="3" t="s">
        <v>3</v>
      </c>
      <c r="BE63" s="3" t="s">
        <v>3</v>
      </c>
      <c r="BF63" s="3" t="s">
        <v>3</v>
      </c>
      <c r="BG63" s="3" t="s">
        <v>3</v>
      </c>
      <c r="BH63" s="3">
        <v>0</v>
      </c>
      <c r="BI63" s="3">
        <v>1</v>
      </c>
      <c r="BJ63" s="3" t="s">
        <v>119</v>
      </c>
      <c r="BK63" s="3"/>
      <c r="BL63" s="3"/>
      <c r="BM63" s="3">
        <v>53001</v>
      </c>
      <c r="BN63" s="3">
        <v>0</v>
      </c>
      <c r="BO63" s="3" t="s">
        <v>3</v>
      </c>
      <c r="BP63" s="3">
        <v>0</v>
      </c>
      <c r="BQ63" s="3">
        <v>6</v>
      </c>
      <c r="BR63" s="3">
        <v>0</v>
      </c>
      <c r="BS63" s="3">
        <v>1</v>
      </c>
      <c r="BT63" s="3">
        <v>1</v>
      </c>
      <c r="BU63" s="3">
        <v>1</v>
      </c>
      <c r="BV63" s="3">
        <v>1</v>
      </c>
      <c r="BW63" s="3">
        <v>1</v>
      </c>
      <c r="BX63" s="3">
        <v>1</v>
      </c>
      <c r="BY63" s="3" t="s">
        <v>3</v>
      </c>
      <c r="BZ63" s="3">
        <v>92</v>
      </c>
      <c r="CA63" s="3">
        <v>52</v>
      </c>
      <c r="CB63" s="3" t="s">
        <v>3</v>
      </c>
      <c r="CC63" s="3"/>
      <c r="CD63" s="3"/>
      <c r="CE63" s="3">
        <v>0</v>
      </c>
      <c r="CF63" s="3">
        <v>0</v>
      </c>
      <c r="CG63" s="3">
        <v>0</v>
      </c>
      <c r="CH63" s="3"/>
      <c r="CI63" s="3"/>
      <c r="CJ63" s="3"/>
      <c r="CK63" s="3"/>
      <c r="CL63" s="3"/>
      <c r="CM63" s="3">
        <v>0</v>
      </c>
      <c r="CN63" s="3" t="s">
        <v>3</v>
      </c>
      <c r="CO63" s="3">
        <v>0</v>
      </c>
      <c r="CP63" s="3">
        <f t="shared" si="79"/>
        <v>8102.29</v>
      </c>
      <c r="CQ63" s="3">
        <f>SUMIF(SmtRes!AQ120:'SmtRes'!AQ126,"=1",SmtRes!AA120:'SmtRes'!AA126)</f>
        <v>37.49</v>
      </c>
      <c r="CR63" s="3">
        <f>SUMIF(SmtRes!AQ120:'SmtRes'!AQ126,"=1",SmtRes!AB120:'SmtRes'!AB126)</f>
        <v>667.25</v>
      </c>
      <c r="CS63" s="3">
        <f>SUMIF(SmtRes!AQ120:'SmtRes'!AQ126,"=1",SmtRes!AC120:'SmtRes'!AC126)</f>
        <v>431.48</v>
      </c>
      <c r="CT63" s="3">
        <f>SUMIF(SmtRes!AQ120:'SmtRes'!AQ126,"=1",SmtRes!AD120:'SmtRes'!AD126)</f>
        <v>388.01</v>
      </c>
      <c r="CU63" s="3">
        <f t="shared" si="80"/>
        <v>0</v>
      </c>
      <c r="CV63" s="3">
        <f>SUMIF(SmtRes!AQ120:'SmtRes'!AQ126,"=1",SmtRes!BU120:'SmtRes'!BU126)</f>
        <v>2.0099999999999998</v>
      </c>
      <c r="CW63" s="3">
        <f>SUMIF(SmtRes!AQ120:'SmtRes'!AQ126,"=1",SmtRes!BV120:'SmtRes'!BV126)</f>
        <v>0.02</v>
      </c>
      <c r="CX63" s="3">
        <f t="shared" si="81"/>
        <v>0</v>
      </c>
      <c r="CY63" s="3">
        <f t="shared" si="82"/>
        <v>7254.4759999999997</v>
      </c>
      <c r="CZ63" s="3">
        <f t="shared" si="83"/>
        <v>4100.3560000000007</v>
      </c>
      <c r="DA63" s="3"/>
      <c r="DB63" s="3"/>
      <c r="DC63" s="3" t="s">
        <v>3</v>
      </c>
      <c r="DD63" s="3" t="s">
        <v>3</v>
      </c>
      <c r="DE63" s="3" t="s">
        <v>3</v>
      </c>
      <c r="DF63" s="3" t="s">
        <v>3</v>
      </c>
      <c r="DG63" s="3" t="s">
        <v>3</v>
      </c>
      <c r="DH63" s="3" t="s">
        <v>3</v>
      </c>
      <c r="DI63" s="3" t="s">
        <v>3</v>
      </c>
      <c r="DJ63" s="3" t="s">
        <v>3</v>
      </c>
      <c r="DK63" s="3" t="s">
        <v>3</v>
      </c>
      <c r="DL63" s="3" t="s">
        <v>3</v>
      </c>
      <c r="DM63" s="3" t="s">
        <v>3</v>
      </c>
      <c r="DN63" s="3">
        <v>0</v>
      </c>
      <c r="DO63" s="3">
        <v>0</v>
      </c>
      <c r="DP63" s="3">
        <v>1</v>
      </c>
      <c r="DQ63" s="3">
        <v>1</v>
      </c>
      <c r="DR63" s="3"/>
      <c r="DS63" s="3"/>
      <c r="DT63" s="3"/>
      <c r="DU63" s="3">
        <v>1005</v>
      </c>
      <c r="DV63" s="3" t="s">
        <v>44</v>
      </c>
      <c r="DW63" s="3" t="s">
        <v>44</v>
      </c>
      <c r="DX63" s="3">
        <v>1</v>
      </c>
      <c r="DY63" s="3"/>
      <c r="DZ63" s="3" t="s">
        <v>3</v>
      </c>
      <c r="EA63" s="3" t="s">
        <v>3</v>
      </c>
      <c r="EB63" s="3" t="s">
        <v>3</v>
      </c>
      <c r="EC63" s="3" t="s">
        <v>3</v>
      </c>
      <c r="ED63" s="3"/>
      <c r="EE63" s="3">
        <v>58905928</v>
      </c>
      <c r="EF63" s="3">
        <v>6</v>
      </c>
      <c r="EG63" s="3" t="s">
        <v>51</v>
      </c>
      <c r="EH63" s="3">
        <v>87</v>
      </c>
      <c r="EI63" s="3" t="s">
        <v>120</v>
      </c>
      <c r="EJ63" s="3">
        <v>1</v>
      </c>
      <c r="EK63" s="3">
        <v>53001</v>
      </c>
      <c r="EL63" s="3" t="s">
        <v>120</v>
      </c>
      <c r="EM63" s="3" t="s">
        <v>121</v>
      </c>
      <c r="EN63" s="3"/>
      <c r="EO63" s="3" t="s">
        <v>3</v>
      </c>
      <c r="EP63" s="3"/>
      <c r="EQ63" s="3">
        <v>0</v>
      </c>
      <c r="ER63" s="3">
        <v>0</v>
      </c>
      <c r="ES63" s="3">
        <v>0</v>
      </c>
      <c r="ET63" s="3">
        <v>0</v>
      </c>
      <c r="EU63" s="3">
        <v>0</v>
      </c>
      <c r="EV63" s="3">
        <v>0</v>
      </c>
      <c r="EW63" s="3">
        <v>2.0099999999999998</v>
      </c>
      <c r="EX63" s="3">
        <v>0.02</v>
      </c>
      <c r="EY63" s="3">
        <v>0</v>
      </c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>
        <v>0</v>
      </c>
      <c r="FR63" s="3">
        <v>0</v>
      </c>
      <c r="FS63" s="3">
        <v>0</v>
      </c>
      <c r="FT63" s="3"/>
      <c r="FU63" s="3"/>
      <c r="FV63" s="3"/>
      <c r="FW63" s="3"/>
      <c r="FX63" s="3">
        <v>92</v>
      </c>
      <c r="FY63" s="3">
        <v>52</v>
      </c>
      <c r="FZ63" s="3"/>
      <c r="GA63" s="3" t="s">
        <v>3</v>
      </c>
      <c r="GB63" s="3"/>
      <c r="GC63" s="3"/>
      <c r="GD63" s="3">
        <v>1</v>
      </c>
      <c r="GE63" s="3"/>
      <c r="GF63" s="3">
        <v>1585527876</v>
      </c>
      <c r="GG63" s="3">
        <v>2</v>
      </c>
      <c r="GH63" s="3">
        <v>1</v>
      </c>
      <c r="GI63" s="3">
        <v>-2</v>
      </c>
      <c r="GJ63" s="3">
        <v>0</v>
      </c>
      <c r="GK63" s="3">
        <v>0</v>
      </c>
      <c r="GL63" s="3">
        <f t="shared" si="84"/>
        <v>0</v>
      </c>
      <c r="GM63" s="3">
        <f t="shared" si="85"/>
        <v>19457.13</v>
      </c>
      <c r="GN63" s="3">
        <f t="shared" si="86"/>
        <v>19457.13</v>
      </c>
      <c r="GO63" s="3">
        <f t="shared" si="87"/>
        <v>0</v>
      </c>
      <c r="GP63" s="3">
        <f t="shared" si="88"/>
        <v>0</v>
      </c>
      <c r="GQ63" s="3"/>
      <c r="GR63" s="3">
        <v>0</v>
      </c>
      <c r="GS63" s="3">
        <v>3</v>
      </c>
      <c r="GT63" s="3">
        <v>0</v>
      </c>
      <c r="GU63" s="3" t="s">
        <v>3</v>
      </c>
      <c r="GV63" s="3">
        <f t="shared" si="89"/>
        <v>0</v>
      </c>
      <c r="GW63" s="3">
        <v>1</v>
      </c>
      <c r="GX63" s="3">
        <f t="shared" si="90"/>
        <v>0</v>
      </c>
      <c r="GY63" s="3"/>
      <c r="GZ63" s="3"/>
      <c r="HA63" s="3">
        <v>0</v>
      </c>
      <c r="HB63" s="3">
        <v>0</v>
      </c>
      <c r="HC63" s="3">
        <f t="shared" si="91"/>
        <v>0</v>
      </c>
      <c r="HD63" s="3"/>
      <c r="HE63" s="3" t="s">
        <v>3</v>
      </c>
      <c r="HF63" s="3" t="s">
        <v>3</v>
      </c>
      <c r="HG63" s="3"/>
      <c r="HH63" s="3"/>
      <c r="HI63" s="3"/>
      <c r="HJ63" s="3"/>
      <c r="HK63" s="3"/>
      <c r="HL63" s="3"/>
      <c r="HM63" s="3" t="s">
        <v>3</v>
      </c>
      <c r="HN63" s="3" t="s">
        <v>122</v>
      </c>
      <c r="HO63" s="3" t="s">
        <v>123</v>
      </c>
      <c r="HP63" s="3" t="s">
        <v>120</v>
      </c>
      <c r="HQ63" s="3" t="s">
        <v>120</v>
      </c>
      <c r="HR63" s="3"/>
      <c r="HS63" s="3">
        <v>0</v>
      </c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>
        <v>0</v>
      </c>
      <c r="IL63" s="3"/>
      <c r="IM63" s="3"/>
      <c r="IN63" s="3"/>
      <c r="IO63" s="3"/>
      <c r="IP63" s="3"/>
      <c r="IQ63" s="3"/>
      <c r="IR63" s="3"/>
      <c r="IS63" s="3"/>
      <c r="IT63" s="3"/>
      <c r="IU63" s="3"/>
    </row>
    <row r="64" spans="1:255" ht="13.15" hidden="1" customHeight="1" x14ac:dyDescent="0.2">
      <c r="A64" s="2">
        <v>18</v>
      </c>
      <c r="B64" s="2">
        <v>1</v>
      </c>
      <c r="C64" s="2">
        <v>119</v>
      </c>
      <c r="D64" s="2"/>
      <c r="E64" s="2" t="s">
        <v>124</v>
      </c>
      <c r="F64" s="2" t="s">
        <v>125</v>
      </c>
      <c r="G64" s="2" t="s">
        <v>126</v>
      </c>
      <c r="H64" s="2" t="s">
        <v>127</v>
      </c>
      <c r="I64" s="2">
        <f>I62*J64</f>
        <v>233.2</v>
      </c>
      <c r="J64" s="2">
        <v>23.32</v>
      </c>
      <c r="K64" s="2">
        <v>23.32</v>
      </c>
      <c r="L64" s="2"/>
      <c r="M64" s="2"/>
      <c r="N64" s="2"/>
      <c r="O64" s="2">
        <f t="shared" si="71"/>
        <v>63910.79</v>
      </c>
      <c r="P64" s="2">
        <f>ROUND(CQ64*I64,2)</f>
        <v>63910.79</v>
      </c>
      <c r="Q64" s="2">
        <f>ROUND(CR64*I64,2)</f>
        <v>0</v>
      </c>
      <c r="R64" s="2">
        <f>ROUND(CS64*I64,2)</f>
        <v>0</v>
      </c>
      <c r="S64" s="2">
        <f>ROUND(CT64*I64,2)</f>
        <v>0</v>
      </c>
      <c r="T64" s="2">
        <f t="shared" si="72"/>
        <v>0</v>
      </c>
      <c r="U64" s="2">
        <f>ROUND(CV64*I64,7)</f>
        <v>0</v>
      </c>
      <c r="V64" s="2">
        <f>ROUND(CW64*I64,7)</f>
        <v>0</v>
      </c>
      <c r="W64" s="2">
        <f t="shared" si="73"/>
        <v>0</v>
      </c>
      <c r="X64" s="2">
        <f t="shared" si="74"/>
        <v>0</v>
      </c>
      <c r="Y64" s="2">
        <f t="shared" si="75"/>
        <v>0</v>
      </c>
      <c r="Z64" s="2"/>
      <c r="AA64" s="2">
        <v>60841590</v>
      </c>
      <c r="AB64" s="2">
        <f t="shared" si="76"/>
        <v>136.35</v>
      </c>
      <c r="AC64" s="2">
        <f>ROUND((ES64),6)</f>
        <v>136.35</v>
      </c>
      <c r="AD64" s="2">
        <f>ROUND((((ET64)-(EU64))+AE64),6)</f>
        <v>0</v>
      </c>
      <c r="AE64" s="2">
        <f>ROUND((EU64),6)</f>
        <v>0</v>
      </c>
      <c r="AF64" s="2">
        <f>ROUND((EV64),6)</f>
        <v>0</v>
      </c>
      <c r="AG64" s="2">
        <f t="shared" si="77"/>
        <v>0</v>
      </c>
      <c r="AH64" s="2">
        <f>(EW64)</f>
        <v>0</v>
      </c>
      <c r="AI64" s="2">
        <f>(EX64)</f>
        <v>0</v>
      </c>
      <c r="AJ64" s="2">
        <f t="shared" si="78"/>
        <v>0</v>
      </c>
      <c r="AK64" s="2">
        <v>136.35</v>
      </c>
      <c r="AL64" s="2">
        <v>136.35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92</v>
      </c>
      <c r="AU64" s="2">
        <v>52</v>
      </c>
      <c r="AV64" s="2">
        <v>1</v>
      </c>
      <c r="AW64" s="2">
        <v>1</v>
      </c>
      <c r="AX64" s="2"/>
      <c r="AY64" s="2"/>
      <c r="AZ64" s="2">
        <v>1</v>
      </c>
      <c r="BA64" s="2">
        <v>1</v>
      </c>
      <c r="BB64" s="2">
        <v>1</v>
      </c>
      <c r="BC64" s="2">
        <v>2.0099999999999998</v>
      </c>
      <c r="BD64" s="2" t="s">
        <v>3</v>
      </c>
      <c r="BE64" s="2" t="s">
        <v>3</v>
      </c>
      <c r="BF64" s="2" t="s">
        <v>3</v>
      </c>
      <c r="BG64" s="2" t="s">
        <v>3</v>
      </c>
      <c r="BH64" s="2">
        <v>3</v>
      </c>
      <c r="BI64" s="2">
        <v>1</v>
      </c>
      <c r="BJ64" s="2" t="s">
        <v>128</v>
      </c>
      <c r="BK64" s="2"/>
      <c r="BL64" s="2"/>
      <c r="BM64" s="2">
        <v>53001</v>
      </c>
      <c r="BN64" s="2">
        <v>0</v>
      </c>
      <c r="BO64" s="2" t="s">
        <v>125</v>
      </c>
      <c r="BP64" s="2">
        <v>1</v>
      </c>
      <c r="BQ64" s="2">
        <v>6</v>
      </c>
      <c r="BR64" s="2">
        <v>0</v>
      </c>
      <c r="BS64" s="2">
        <v>1</v>
      </c>
      <c r="BT64" s="2">
        <v>1</v>
      </c>
      <c r="BU64" s="2">
        <v>1</v>
      </c>
      <c r="BV64" s="2">
        <v>1</v>
      </c>
      <c r="BW64" s="2">
        <v>1</v>
      </c>
      <c r="BX64" s="2">
        <v>1</v>
      </c>
      <c r="BY64" s="2" t="s">
        <v>3</v>
      </c>
      <c r="BZ64" s="2">
        <v>92</v>
      </c>
      <c r="CA64" s="2">
        <v>52</v>
      </c>
      <c r="CB64" s="2" t="s">
        <v>3</v>
      </c>
      <c r="CC64" s="2"/>
      <c r="CD64" s="2"/>
      <c r="CE64" s="2">
        <v>0</v>
      </c>
      <c r="CF64" s="2">
        <v>0</v>
      </c>
      <c r="CG64" s="2">
        <v>0</v>
      </c>
      <c r="CH64" s="2"/>
      <c r="CI64" s="2"/>
      <c r="CJ64" s="2"/>
      <c r="CK64" s="2"/>
      <c r="CL64" s="2"/>
      <c r="CM64" s="2">
        <v>0</v>
      </c>
      <c r="CN64" s="2" t="s">
        <v>3</v>
      </c>
      <c r="CO64" s="2">
        <v>0</v>
      </c>
      <c r="CP64" s="2">
        <f t="shared" si="79"/>
        <v>63910.79</v>
      </c>
      <c r="CQ64" s="2">
        <f>ROUND(AL64*BC64,2)</f>
        <v>274.06</v>
      </c>
      <c r="CR64" s="2">
        <f>ROUND(AM64*BB64,2)</f>
        <v>0</v>
      </c>
      <c r="CS64" s="2">
        <f>ROUND(AN64*BS64,2)</f>
        <v>0</v>
      </c>
      <c r="CT64" s="2">
        <f>ROUND(AO64*BA64,2)</f>
        <v>0</v>
      </c>
      <c r="CU64" s="2">
        <f t="shared" si="80"/>
        <v>0</v>
      </c>
      <c r="CV64" s="2">
        <f>AH64</f>
        <v>0</v>
      </c>
      <c r="CW64" s="2">
        <f>AI64</f>
        <v>0</v>
      </c>
      <c r="CX64" s="2">
        <f t="shared" si="81"/>
        <v>0</v>
      </c>
      <c r="CY64" s="2">
        <f t="shared" si="82"/>
        <v>0</v>
      </c>
      <c r="CZ64" s="2">
        <f t="shared" si="83"/>
        <v>0</v>
      </c>
      <c r="DA64" s="2"/>
      <c r="DB64" s="2"/>
      <c r="DC64" s="2" t="s">
        <v>3</v>
      </c>
      <c r="DD64" s="2" t="s">
        <v>3</v>
      </c>
      <c r="DE64" s="2" t="s">
        <v>3</v>
      </c>
      <c r="DF64" s="2" t="s">
        <v>3</v>
      </c>
      <c r="DG64" s="2" t="s">
        <v>3</v>
      </c>
      <c r="DH64" s="2" t="s">
        <v>3</v>
      </c>
      <c r="DI64" s="2" t="s">
        <v>3</v>
      </c>
      <c r="DJ64" s="2" t="s">
        <v>3</v>
      </c>
      <c r="DK64" s="2" t="s">
        <v>3</v>
      </c>
      <c r="DL64" s="2" t="s">
        <v>3</v>
      </c>
      <c r="DM64" s="2" t="s">
        <v>3</v>
      </c>
      <c r="DN64" s="2">
        <v>0</v>
      </c>
      <c r="DO64" s="2">
        <v>0</v>
      </c>
      <c r="DP64" s="2">
        <v>1</v>
      </c>
      <c r="DQ64" s="2">
        <v>1</v>
      </c>
      <c r="DR64" s="2"/>
      <c r="DS64" s="2"/>
      <c r="DT64" s="2"/>
      <c r="DU64" s="2">
        <v>1009</v>
      </c>
      <c r="DV64" s="2" t="s">
        <v>127</v>
      </c>
      <c r="DW64" s="2" t="s">
        <v>127</v>
      </c>
      <c r="DX64" s="2">
        <v>1</v>
      </c>
      <c r="DY64" s="2"/>
      <c r="DZ64" s="2" t="s">
        <v>3</v>
      </c>
      <c r="EA64" s="2" t="s">
        <v>3</v>
      </c>
      <c r="EB64" s="2" t="s">
        <v>3</v>
      </c>
      <c r="EC64" s="2" t="s">
        <v>3</v>
      </c>
      <c r="ED64" s="2"/>
      <c r="EE64" s="2">
        <v>58905928</v>
      </c>
      <c r="EF64" s="2">
        <v>6</v>
      </c>
      <c r="EG64" s="2" t="s">
        <v>51</v>
      </c>
      <c r="EH64" s="2">
        <v>87</v>
      </c>
      <c r="EI64" s="2" t="s">
        <v>120</v>
      </c>
      <c r="EJ64" s="2">
        <v>1</v>
      </c>
      <c r="EK64" s="2">
        <v>53001</v>
      </c>
      <c r="EL64" s="2" t="s">
        <v>120</v>
      </c>
      <c r="EM64" s="2" t="s">
        <v>121</v>
      </c>
      <c r="EN64" s="2"/>
      <c r="EO64" s="2" t="s">
        <v>3</v>
      </c>
      <c r="EP64" s="2"/>
      <c r="EQ64" s="2">
        <v>0</v>
      </c>
      <c r="ER64" s="2">
        <v>136.35</v>
      </c>
      <c r="ES64" s="2">
        <v>136.35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>
        <v>0</v>
      </c>
      <c r="FR64" s="2">
        <v>0</v>
      </c>
      <c r="FS64" s="2">
        <v>0</v>
      </c>
      <c r="FT64" s="2"/>
      <c r="FU64" s="2"/>
      <c r="FV64" s="2"/>
      <c r="FW64" s="2"/>
      <c r="FX64" s="2">
        <v>92</v>
      </c>
      <c r="FY64" s="2">
        <v>52</v>
      </c>
      <c r="FZ64" s="2"/>
      <c r="GA64" s="2" t="s">
        <v>3</v>
      </c>
      <c r="GB64" s="2"/>
      <c r="GC64" s="2"/>
      <c r="GD64" s="2">
        <v>1</v>
      </c>
      <c r="GE64" s="2"/>
      <c r="GF64" s="2">
        <v>-844312473</v>
      </c>
      <c r="GG64" s="2">
        <v>2</v>
      </c>
      <c r="GH64" s="2">
        <v>1</v>
      </c>
      <c r="GI64" s="2">
        <v>2</v>
      </c>
      <c r="GJ64" s="2">
        <v>0</v>
      </c>
      <c r="GK64" s="2">
        <v>0</v>
      </c>
      <c r="GL64" s="2">
        <f t="shared" si="84"/>
        <v>0</v>
      </c>
      <c r="GM64" s="2">
        <f t="shared" si="85"/>
        <v>63910.79</v>
      </c>
      <c r="GN64" s="2">
        <f t="shared" si="86"/>
        <v>63910.79</v>
      </c>
      <c r="GO64" s="2">
        <f t="shared" si="87"/>
        <v>0</v>
      </c>
      <c r="GP64" s="2">
        <f t="shared" si="88"/>
        <v>0</v>
      </c>
      <c r="GQ64" s="2"/>
      <c r="GR64" s="2">
        <v>0</v>
      </c>
      <c r="GS64" s="2">
        <v>3</v>
      </c>
      <c r="GT64" s="2">
        <v>0</v>
      </c>
      <c r="GU64" s="2" t="s">
        <v>3</v>
      </c>
      <c r="GV64" s="2">
        <f t="shared" si="89"/>
        <v>0</v>
      </c>
      <c r="GW64" s="2">
        <v>1</v>
      </c>
      <c r="GX64" s="2">
        <f t="shared" si="90"/>
        <v>0</v>
      </c>
      <c r="GY64" s="2"/>
      <c r="GZ64" s="2"/>
      <c r="HA64" s="2">
        <v>0</v>
      </c>
      <c r="HB64" s="2">
        <v>0</v>
      </c>
      <c r="HC64" s="2">
        <f t="shared" si="91"/>
        <v>0</v>
      </c>
      <c r="HD64" s="2"/>
      <c r="HE64" s="2" t="s">
        <v>3</v>
      </c>
      <c r="HF64" s="2" t="s">
        <v>3</v>
      </c>
      <c r="HG64" s="2"/>
      <c r="HH64" s="2"/>
      <c r="HI64" s="2"/>
      <c r="HJ64" s="2"/>
      <c r="HK64" s="2"/>
      <c r="HL64" s="2"/>
      <c r="HM64" s="2" t="s">
        <v>3</v>
      </c>
      <c r="HN64" s="2" t="s">
        <v>122</v>
      </c>
      <c r="HO64" s="2" t="s">
        <v>123</v>
      </c>
      <c r="HP64" s="2" t="s">
        <v>120</v>
      </c>
      <c r="HQ64" s="2" t="s">
        <v>120</v>
      </c>
      <c r="HR64" s="2"/>
      <c r="HS64" s="2">
        <v>0</v>
      </c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>
        <v>0</v>
      </c>
      <c r="IL64" s="2"/>
      <c r="IM64" s="2"/>
      <c r="IN64" s="2"/>
      <c r="IO64" s="2"/>
      <c r="IP64" s="2"/>
      <c r="IQ64" s="2"/>
      <c r="IR64" s="2"/>
      <c r="IS64" s="2"/>
      <c r="IT64" s="2"/>
      <c r="IU64" s="2"/>
    </row>
    <row r="65" spans="1:255" ht="13.15" customHeight="1" x14ac:dyDescent="0.2">
      <c r="A65" s="3">
        <v>18</v>
      </c>
      <c r="B65" s="3">
        <v>1</v>
      </c>
      <c r="C65" s="3">
        <v>126</v>
      </c>
      <c r="D65" s="3"/>
      <c r="E65" s="3" t="s">
        <v>124</v>
      </c>
      <c r="F65" s="3" t="s">
        <v>125</v>
      </c>
      <c r="G65" s="3" t="s">
        <v>126</v>
      </c>
      <c r="H65" s="3" t="s">
        <v>127</v>
      </c>
      <c r="I65" s="3">
        <f>I63*J65</f>
        <v>233.2</v>
      </c>
      <c r="J65" s="3">
        <v>23.32</v>
      </c>
      <c r="K65" s="3">
        <v>23.32</v>
      </c>
      <c r="L65" s="3"/>
      <c r="M65" s="3"/>
      <c r="N65" s="3"/>
      <c r="O65" s="3">
        <f t="shared" si="71"/>
        <v>64230.28</v>
      </c>
      <c r="P65" s="3">
        <f>ROUND(CQ65*I65,2)</f>
        <v>64230.28</v>
      </c>
      <c r="Q65" s="3">
        <f>ROUND(CR65*I65,2)</f>
        <v>0</v>
      </c>
      <c r="R65" s="3">
        <f>ROUND(CS65*I65,2)</f>
        <v>0</v>
      </c>
      <c r="S65" s="3">
        <f>ROUND(CT65*I65,2)</f>
        <v>0</v>
      </c>
      <c r="T65" s="3">
        <f t="shared" si="72"/>
        <v>0</v>
      </c>
      <c r="U65" s="3">
        <f>ROUND(CV65*I65,7)</f>
        <v>0</v>
      </c>
      <c r="V65" s="3">
        <f>ROUND(CW65*I65,7)</f>
        <v>0</v>
      </c>
      <c r="W65" s="3">
        <f t="shared" si="73"/>
        <v>0</v>
      </c>
      <c r="X65" s="3">
        <f t="shared" si="74"/>
        <v>0</v>
      </c>
      <c r="Y65" s="3">
        <f t="shared" si="75"/>
        <v>0</v>
      </c>
      <c r="Z65" s="3"/>
      <c r="AA65" s="3">
        <v>60854600</v>
      </c>
      <c r="AB65" s="3">
        <f t="shared" si="76"/>
        <v>136.35</v>
      </c>
      <c r="AC65" s="3">
        <f>ROUND((ES65),6)</f>
        <v>136.35</v>
      </c>
      <c r="AD65" s="3">
        <f>ROUND((((ET65)-(EU65))+AE65),6)</f>
        <v>0</v>
      </c>
      <c r="AE65" s="3">
        <f>ROUND((EU65),6)</f>
        <v>0</v>
      </c>
      <c r="AF65" s="3">
        <f>ROUND((EV65),6)</f>
        <v>0</v>
      </c>
      <c r="AG65" s="3">
        <f t="shared" si="77"/>
        <v>0</v>
      </c>
      <c r="AH65" s="3">
        <f>(EW65)</f>
        <v>0</v>
      </c>
      <c r="AI65" s="3">
        <f>(EX65)</f>
        <v>0</v>
      </c>
      <c r="AJ65" s="3">
        <f t="shared" si="78"/>
        <v>0</v>
      </c>
      <c r="AK65" s="3">
        <v>136.35</v>
      </c>
      <c r="AL65" s="3">
        <v>136.35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92</v>
      </c>
      <c r="AU65" s="3">
        <v>52</v>
      </c>
      <c r="AV65" s="3">
        <v>1</v>
      </c>
      <c r="AW65" s="3">
        <v>1</v>
      </c>
      <c r="AX65" s="3"/>
      <c r="AY65" s="3"/>
      <c r="AZ65" s="3">
        <v>1</v>
      </c>
      <c r="BA65" s="3">
        <v>1</v>
      </c>
      <c r="BB65" s="3">
        <v>1</v>
      </c>
      <c r="BC65" s="3">
        <v>2.02</v>
      </c>
      <c r="BD65" s="3" t="s">
        <v>3</v>
      </c>
      <c r="BE65" s="3" t="s">
        <v>3</v>
      </c>
      <c r="BF65" s="3" t="s">
        <v>3</v>
      </c>
      <c r="BG65" s="3" t="s">
        <v>3</v>
      </c>
      <c r="BH65" s="3">
        <v>3</v>
      </c>
      <c r="BI65" s="3">
        <v>1</v>
      </c>
      <c r="BJ65" s="3" t="s">
        <v>128</v>
      </c>
      <c r="BK65" s="3"/>
      <c r="BL65" s="3"/>
      <c r="BM65" s="3">
        <v>53001</v>
      </c>
      <c r="BN65" s="3">
        <v>0</v>
      </c>
      <c r="BO65" s="3" t="s">
        <v>125</v>
      </c>
      <c r="BP65" s="3">
        <v>1</v>
      </c>
      <c r="BQ65" s="3">
        <v>6</v>
      </c>
      <c r="BR65" s="3">
        <v>0</v>
      </c>
      <c r="BS65" s="3">
        <v>1</v>
      </c>
      <c r="BT65" s="3">
        <v>1</v>
      </c>
      <c r="BU65" s="3">
        <v>1</v>
      </c>
      <c r="BV65" s="3">
        <v>1</v>
      </c>
      <c r="BW65" s="3">
        <v>1</v>
      </c>
      <c r="BX65" s="3">
        <v>1</v>
      </c>
      <c r="BY65" s="3" t="s">
        <v>3</v>
      </c>
      <c r="BZ65" s="3">
        <v>92</v>
      </c>
      <c r="CA65" s="3">
        <v>52</v>
      </c>
      <c r="CB65" s="3" t="s">
        <v>3</v>
      </c>
      <c r="CC65" s="3"/>
      <c r="CD65" s="3"/>
      <c r="CE65" s="3">
        <v>0</v>
      </c>
      <c r="CF65" s="3">
        <v>0</v>
      </c>
      <c r="CG65" s="3">
        <v>0</v>
      </c>
      <c r="CH65" s="3"/>
      <c r="CI65" s="3"/>
      <c r="CJ65" s="3"/>
      <c r="CK65" s="3"/>
      <c r="CL65" s="3"/>
      <c r="CM65" s="3">
        <v>0</v>
      </c>
      <c r="CN65" s="3" t="s">
        <v>3</v>
      </c>
      <c r="CO65" s="3">
        <v>0</v>
      </c>
      <c r="CP65" s="3">
        <f t="shared" si="79"/>
        <v>64230.28</v>
      </c>
      <c r="CQ65" s="3">
        <f>ROUND(AL65*BC65,2)</f>
        <v>275.43</v>
      </c>
      <c r="CR65" s="3">
        <f>ROUND(AM65*BB65,2)</f>
        <v>0</v>
      </c>
      <c r="CS65" s="3">
        <f>ROUND(AN65*BS65,2)</f>
        <v>0</v>
      </c>
      <c r="CT65" s="3">
        <f>ROUND(AO65*BA65,2)</f>
        <v>0</v>
      </c>
      <c r="CU65" s="3">
        <f t="shared" si="80"/>
        <v>0</v>
      </c>
      <c r="CV65" s="3">
        <f>AH65</f>
        <v>0</v>
      </c>
      <c r="CW65" s="3">
        <f>AI65</f>
        <v>0</v>
      </c>
      <c r="CX65" s="3">
        <f t="shared" si="81"/>
        <v>0</v>
      </c>
      <c r="CY65" s="3">
        <f t="shared" si="82"/>
        <v>0</v>
      </c>
      <c r="CZ65" s="3">
        <f t="shared" si="83"/>
        <v>0</v>
      </c>
      <c r="DA65" s="3"/>
      <c r="DB65" s="3"/>
      <c r="DC65" s="3" t="s">
        <v>3</v>
      </c>
      <c r="DD65" s="3" t="s">
        <v>3</v>
      </c>
      <c r="DE65" s="3" t="s">
        <v>3</v>
      </c>
      <c r="DF65" s="3" t="s">
        <v>3</v>
      </c>
      <c r="DG65" s="3" t="s">
        <v>3</v>
      </c>
      <c r="DH65" s="3" t="s">
        <v>3</v>
      </c>
      <c r="DI65" s="3" t="s">
        <v>3</v>
      </c>
      <c r="DJ65" s="3" t="s">
        <v>3</v>
      </c>
      <c r="DK65" s="3" t="s">
        <v>3</v>
      </c>
      <c r="DL65" s="3" t="s">
        <v>3</v>
      </c>
      <c r="DM65" s="3" t="s">
        <v>3</v>
      </c>
      <c r="DN65" s="3">
        <v>0</v>
      </c>
      <c r="DO65" s="3">
        <v>0</v>
      </c>
      <c r="DP65" s="3">
        <v>1</v>
      </c>
      <c r="DQ65" s="3">
        <v>1</v>
      </c>
      <c r="DR65" s="3"/>
      <c r="DS65" s="3"/>
      <c r="DT65" s="3"/>
      <c r="DU65" s="3">
        <v>1009</v>
      </c>
      <c r="DV65" s="3" t="s">
        <v>127</v>
      </c>
      <c r="DW65" s="3" t="s">
        <v>127</v>
      </c>
      <c r="DX65" s="3">
        <v>1</v>
      </c>
      <c r="DY65" s="3"/>
      <c r="DZ65" s="3" t="s">
        <v>3</v>
      </c>
      <c r="EA65" s="3" t="s">
        <v>3</v>
      </c>
      <c r="EB65" s="3" t="s">
        <v>3</v>
      </c>
      <c r="EC65" s="3" t="s">
        <v>3</v>
      </c>
      <c r="ED65" s="3"/>
      <c r="EE65" s="3">
        <v>58905928</v>
      </c>
      <c r="EF65" s="3">
        <v>6</v>
      </c>
      <c r="EG65" s="3" t="s">
        <v>51</v>
      </c>
      <c r="EH65" s="3">
        <v>87</v>
      </c>
      <c r="EI65" s="3" t="s">
        <v>120</v>
      </c>
      <c r="EJ65" s="3">
        <v>1</v>
      </c>
      <c r="EK65" s="3">
        <v>53001</v>
      </c>
      <c r="EL65" s="3" t="s">
        <v>120</v>
      </c>
      <c r="EM65" s="3" t="s">
        <v>121</v>
      </c>
      <c r="EN65" s="3"/>
      <c r="EO65" s="3" t="s">
        <v>3</v>
      </c>
      <c r="EP65" s="3"/>
      <c r="EQ65" s="3">
        <v>0</v>
      </c>
      <c r="ER65" s="3">
        <v>136.35</v>
      </c>
      <c r="ES65" s="3">
        <v>136.35</v>
      </c>
      <c r="ET65" s="3">
        <v>0</v>
      </c>
      <c r="EU65" s="3">
        <v>0</v>
      </c>
      <c r="EV65" s="3">
        <v>0</v>
      </c>
      <c r="EW65" s="3">
        <v>0</v>
      </c>
      <c r="EX65" s="3">
        <v>0</v>
      </c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>
        <v>0</v>
      </c>
      <c r="FR65" s="3">
        <v>0</v>
      </c>
      <c r="FS65" s="3">
        <v>0</v>
      </c>
      <c r="FT65" s="3"/>
      <c r="FU65" s="3"/>
      <c r="FV65" s="3"/>
      <c r="FW65" s="3"/>
      <c r="FX65" s="3">
        <v>92</v>
      </c>
      <c r="FY65" s="3">
        <v>52</v>
      </c>
      <c r="FZ65" s="3"/>
      <c r="GA65" s="3" t="s">
        <v>3</v>
      </c>
      <c r="GB65" s="3"/>
      <c r="GC65" s="3"/>
      <c r="GD65" s="3">
        <v>1</v>
      </c>
      <c r="GE65" s="3"/>
      <c r="GF65" s="3">
        <v>-844312473</v>
      </c>
      <c r="GG65" s="3">
        <v>2</v>
      </c>
      <c r="GH65" s="3">
        <v>1</v>
      </c>
      <c r="GI65" s="3">
        <v>2</v>
      </c>
      <c r="GJ65" s="3">
        <v>0</v>
      </c>
      <c r="GK65" s="3">
        <v>0</v>
      </c>
      <c r="GL65" s="3">
        <f t="shared" si="84"/>
        <v>0</v>
      </c>
      <c r="GM65" s="3">
        <f t="shared" si="85"/>
        <v>64230.28</v>
      </c>
      <c r="GN65" s="3">
        <f t="shared" si="86"/>
        <v>64230.28</v>
      </c>
      <c r="GO65" s="3">
        <f t="shared" si="87"/>
        <v>0</v>
      </c>
      <c r="GP65" s="3">
        <f t="shared" si="88"/>
        <v>0</v>
      </c>
      <c r="GQ65" s="3"/>
      <c r="GR65" s="3">
        <v>0</v>
      </c>
      <c r="GS65" s="3">
        <v>3</v>
      </c>
      <c r="GT65" s="3">
        <v>0</v>
      </c>
      <c r="GU65" s="3" t="s">
        <v>3</v>
      </c>
      <c r="GV65" s="3">
        <f t="shared" si="89"/>
        <v>0</v>
      </c>
      <c r="GW65" s="3">
        <v>1</v>
      </c>
      <c r="GX65" s="3">
        <f t="shared" si="90"/>
        <v>0</v>
      </c>
      <c r="GY65" s="3"/>
      <c r="GZ65" s="3"/>
      <c r="HA65" s="3">
        <v>0</v>
      </c>
      <c r="HB65" s="3">
        <v>0</v>
      </c>
      <c r="HC65" s="3">
        <f t="shared" si="91"/>
        <v>0</v>
      </c>
      <c r="HD65" s="3"/>
      <c r="HE65" s="3" t="s">
        <v>3</v>
      </c>
      <c r="HF65" s="3" t="s">
        <v>3</v>
      </c>
      <c r="HG65" s="3"/>
      <c r="HH65" s="3"/>
      <c r="HI65" s="3"/>
      <c r="HJ65" s="3"/>
      <c r="HK65" s="3"/>
      <c r="HL65" s="3"/>
      <c r="HM65" s="3" t="s">
        <v>3</v>
      </c>
      <c r="HN65" s="3" t="s">
        <v>122</v>
      </c>
      <c r="HO65" s="3" t="s">
        <v>123</v>
      </c>
      <c r="HP65" s="3" t="s">
        <v>120</v>
      </c>
      <c r="HQ65" s="3" t="s">
        <v>120</v>
      </c>
      <c r="HR65" s="3"/>
      <c r="HS65" s="3">
        <v>0</v>
      </c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>
        <v>0</v>
      </c>
      <c r="IL65" s="3"/>
      <c r="IM65" s="3"/>
      <c r="IN65" s="3"/>
      <c r="IO65" s="3"/>
      <c r="IP65" s="3"/>
      <c r="IQ65" s="3"/>
      <c r="IR65" s="3"/>
      <c r="IS65" s="3"/>
      <c r="IT65" s="3"/>
      <c r="IU65" s="3"/>
    </row>
    <row r="66" spans="1:255" ht="13.15" hidden="1" customHeight="1" x14ac:dyDescent="0.2">
      <c r="A66" s="2">
        <v>17</v>
      </c>
      <c r="B66" s="2">
        <v>1</v>
      </c>
      <c r="C66" s="2">
        <f>ROW(SmtRes!A134)</f>
        <v>134</v>
      </c>
      <c r="D66" s="2">
        <f>ROW(EtalonRes!A122)</f>
        <v>122</v>
      </c>
      <c r="E66" s="2" t="s">
        <v>129</v>
      </c>
      <c r="F66" s="2" t="s">
        <v>130</v>
      </c>
      <c r="G66" s="2" t="s">
        <v>131</v>
      </c>
      <c r="H66" s="2" t="s">
        <v>85</v>
      </c>
      <c r="I66" s="2">
        <v>1.5</v>
      </c>
      <c r="J66" s="2">
        <v>0</v>
      </c>
      <c r="K66" s="2">
        <v>1.5</v>
      </c>
      <c r="L66" s="2"/>
      <c r="M66" s="2"/>
      <c r="N66" s="2"/>
      <c r="O66" s="2">
        <f t="shared" si="71"/>
        <v>21109.75</v>
      </c>
      <c r="P66" s="2">
        <f>SUMIF(SmtRes!AQ127:'SmtRes'!AQ134,"=1",SmtRes!DF127:'SmtRes'!DF134)</f>
        <v>2316.23</v>
      </c>
      <c r="Q66" s="2">
        <f>SUMIF(SmtRes!AQ127:'SmtRes'!AQ134,"=1",SmtRes!DG127:'SmtRes'!DG134)</f>
        <v>536.97</v>
      </c>
      <c r="R66" s="2">
        <f>SUMIF(SmtRes!AQ127:'SmtRes'!AQ134,"=1",SmtRes!DH127:'SmtRes'!DH134)</f>
        <v>287.27999999999997</v>
      </c>
      <c r="S66" s="2">
        <f>SUMIF(SmtRes!AQ127:'SmtRes'!AQ134,"=1",SmtRes!DI127:'SmtRes'!DI134)</f>
        <v>17969.27</v>
      </c>
      <c r="T66" s="2">
        <f t="shared" si="72"/>
        <v>0</v>
      </c>
      <c r="U66" s="2">
        <f>SUMIF(SmtRes!AQ127:'SmtRes'!AQ134,"=1",SmtRes!CV127:'SmtRes'!CV134)</f>
        <v>53.085000000000001</v>
      </c>
      <c r="V66" s="2">
        <f>SUMIF(SmtRes!AQ127:'SmtRes'!AQ134,"=1",SmtRes!CW127:'SmtRes'!CW134)</f>
        <v>0.64500000000000002</v>
      </c>
      <c r="W66" s="2">
        <f t="shared" si="73"/>
        <v>0</v>
      </c>
      <c r="X66" s="2">
        <f t="shared" si="74"/>
        <v>16796.03</v>
      </c>
      <c r="Y66" s="2">
        <f t="shared" si="75"/>
        <v>9493.41</v>
      </c>
      <c r="Z66" s="2"/>
      <c r="AA66" s="2">
        <v>60841590</v>
      </c>
      <c r="AB66" s="2">
        <f t="shared" si="76"/>
        <v>13310.1397</v>
      </c>
      <c r="AC66" s="2">
        <f>ROUND((SUM(SmtRes!BQ127:'SmtRes'!BQ134)),6)</f>
        <v>978.05510000000004</v>
      </c>
      <c r="AD66" s="2">
        <f>ROUND((((SUM(SmtRes!BR127:'SmtRes'!BR134))-(SUM(SmtRes!BS127:'SmtRes'!BS134)))+AE66),6)</f>
        <v>352.56959999999998</v>
      </c>
      <c r="AE66" s="2">
        <f>ROUND((SUM(SmtRes!BS127:'SmtRes'!BS134)),6)</f>
        <v>191.5215</v>
      </c>
      <c r="AF66" s="2">
        <f>ROUND((SUM(SmtRes!BT127:'SmtRes'!BT134)),6)</f>
        <v>11979.514999999999</v>
      </c>
      <c r="AG66" s="2">
        <f t="shared" si="77"/>
        <v>0</v>
      </c>
      <c r="AH66" s="2">
        <f>(SUM(SmtRes!BU127:'SmtRes'!BU134))</f>
        <v>35.39</v>
      </c>
      <c r="AI66" s="2">
        <f>(SUM(SmtRes!BV127:'SmtRes'!BV134))</f>
        <v>0.43000000000000005</v>
      </c>
      <c r="AJ66" s="2">
        <f t="shared" si="78"/>
        <v>0</v>
      </c>
      <c r="AK66" s="2">
        <v>13501.6612</v>
      </c>
      <c r="AL66" s="2">
        <v>978.05509999999992</v>
      </c>
      <c r="AM66" s="2">
        <v>352.56960000000004</v>
      </c>
      <c r="AN66" s="2">
        <v>191.5215</v>
      </c>
      <c r="AO66" s="2">
        <v>11979.514999999999</v>
      </c>
      <c r="AP66" s="2">
        <v>0</v>
      </c>
      <c r="AQ66" s="2">
        <v>35.39</v>
      </c>
      <c r="AR66" s="2">
        <v>0.43000000000000005</v>
      </c>
      <c r="AS66" s="2">
        <v>0</v>
      </c>
      <c r="AT66" s="2">
        <v>92</v>
      </c>
      <c r="AU66" s="2">
        <v>52</v>
      </c>
      <c r="AV66" s="2">
        <v>1</v>
      </c>
      <c r="AW66" s="2">
        <v>1</v>
      </c>
      <c r="AX66" s="2"/>
      <c r="AY66" s="2"/>
      <c r="AZ66" s="2">
        <v>1</v>
      </c>
      <c r="BA66" s="2">
        <v>1</v>
      </c>
      <c r="BB66" s="2">
        <v>1</v>
      </c>
      <c r="BC66" s="2">
        <v>1</v>
      </c>
      <c r="BD66" s="2" t="s">
        <v>3</v>
      </c>
      <c r="BE66" s="2" t="s">
        <v>3</v>
      </c>
      <c r="BF66" s="2" t="s">
        <v>3</v>
      </c>
      <c r="BG66" s="2" t="s">
        <v>3</v>
      </c>
      <c r="BH66" s="2">
        <v>0</v>
      </c>
      <c r="BI66" s="2">
        <v>1</v>
      </c>
      <c r="BJ66" s="2" t="s">
        <v>132</v>
      </c>
      <c r="BK66" s="2"/>
      <c r="BL66" s="2"/>
      <c r="BM66" s="2">
        <v>53001</v>
      </c>
      <c r="BN66" s="2">
        <v>0</v>
      </c>
      <c r="BO66" s="2" t="s">
        <v>3</v>
      </c>
      <c r="BP66" s="2">
        <v>0</v>
      </c>
      <c r="BQ66" s="2">
        <v>6</v>
      </c>
      <c r="BR66" s="2">
        <v>0</v>
      </c>
      <c r="BS66" s="2">
        <v>1</v>
      </c>
      <c r="BT66" s="2">
        <v>1</v>
      </c>
      <c r="BU66" s="2">
        <v>1</v>
      </c>
      <c r="BV66" s="2">
        <v>1</v>
      </c>
      <c r="BW66" s="2">
        <v>1</v>
      </c>
      <c r="BX66" s="2">
        <v>1</v>
      </c>
      <c r="BY66" s="2" t="s">
        <v>3</v>
      </c>
      <c r="BZ66" s="2">
        <v>92</v>
      </c>
      <c r="CA66" s="2">
        <v>52</v>
      </c>
      <c r="CB66" s="2" t="s">
        <v>3</v>
      </c>
      <c r="CC66" s="2"/>
      <c r="CD66" s="2"/>
      <c r="CE66" s="2">
        <v>0</v>
      </c>
      <c r="CF66" s="2">
        <v>0</v>
      </c>
      <c r="CG66" s="2">
        <v>0</v>
      </c>
      <c r="CH66" s="2"/>
      <c r="CI66" s="2"/>
      <c r="CJ66" s="2"/>
      <c r="CK66" s="2"/>
      <c r="CL66" s="2"/>
      <c r="CM66" s="2">
        <v>0</v>
      </c>
      <c r="CN66" s="2" t="s">
        <v>3</v>
      </c>
      <c r="CO66" s="2">
        <v>0</v>
      </c>
      <c r="CP66" s="2">
        <f t="shared" si="79"/>
        <v>21109.75</v>
      </c>
      <c r="CQ66" s="2">
        <f>SUMIF(SmtRes!AQ127:'SmtRes'!AQ134,"=1",SmtRes!AA127:'SmtRes'!AA134)</f>
        <v>6127.84</v>
      </c>
      <c r="CR66" s="2">
        <f>SUMIF(SmtRes!AQ127:'SmtRes'!AQ134,"=1",SmtRes!AB127:'SmtRes'!AB134)</f>
        <v>1780.76</v>
      </c>
      <c r="CS66" s="2">
        <f>SUMIF(SmtRes!AQ127:'SmtRes'!AQ134,"=1",SmtRes!AC127:'SmtRes'!AC134)</f>
        <v>903.66</v>
      </c>
      <c r="CT66" s="2">
        <f>SUMIF(SmtRes!AQ127:'SmtRes'!AQ134,"=1",SmtRes!AD127:'SmtRes'!AD134)</f>
        <v>338.5</v>
      </c>
      <c r="CU66" s="2">
        <f t="shared" si="80"/>
        <v>0</v>
      </c>
      <c r="CV66" s="2">
        <f>SUMIF(SmtRes!AQ127:'SmtRes'!AQ134,"=1",SmtRes!BU127:'SmtRes'!BU134)</f>
        <v>35.39</v>
      </c>
      <c r="CW66" s="2">
        <f>SUMIF(SmtRes!AQ127:'SmtRes'!AQ134,"=1",SmtRes!BV127:'SmtRes'!BV134)</f>
        <v>0.43000000000000005</v>
      </c>
      <c r="CX66" s="2">
        <f t="shared" si="81"/>
        <v>0</v>
      </c>
      <c r="CY66" s="2">
        <f t="shared" si="82"/>
        <v>16796.025999999998</v>
      </c>
      <c r="CZ66" s="2">
        <f t="shared" si="83"/>
        <v>9493.405999999999</v>
      </c>
      <c r="DA66" s="2"/>
      <c r="DB66" s="2"/>
      <c r="DC66" s="2" t="s">
        <v>3</v>
      </c>
      <c r="DD66" s="2" t="s">
        <v>3</v>
      </c>
      <c r="DE66" s="2" t="s">
        <v>3</v>
      </c>
      <c r="DF66" s="2" t="s">
        <v>3</v>
      </c>
      <c r="DG66" s="2" t="s">
        <v>3</v>
      </c>
      <c r="DH66" s="2" t="s">
        <v>3</v>
      </c>
      <c r="DI66" s="2" t="s">
        <v>3</v>
      </c>
      <c r="DJ66" s="2" t="s">
        <v>3</v>
      </c>
      <c r="DK66" s="2" t="s">
        <v>3</v>
      </c>
      <c r="DL66" s="2" t="s">
        <v>3</v>
      </c>
      <c r="DM66" s="2" t="s">
        <v>3</v>
      </c>
      <c r="DN66" s="2">
        <v>0</v>
      </c>
      <c r="DO66" s="2">
        <v>0</v>
      </c>
      <c r="DP66" s="2">
        <v>1</v>
      </c>
      <c r="DQ66" s="2">
        <v>1</v>
      </c>
      <c r="DR66" s="2"/>
      <c r="DS66" s="2"/>
      <c r="DT66" s="2"/>
      <c r="DU66" s="2">
        <v>1007</v>
      </c>
      <c r="DV66" s="2" t="s">
        <v>85</v>
      </c>
      <c r="DW66" s="2" t="s">
        <v>85</v>
      </c>
      <c r="DX66" s="2">
        <v>1</v>
      </c>
      <c r="DY66" s="2"/>
      <c r="DZ66" s="2" t="s">
        <v>3</v>
      </c>
      <c r="EA66" s="2" t="s">
        <v>3</v>
      </c>
      <c r="EB66" s="2" t="s">
        <v>3</v>
      </c>
      <c r="EC66" s="2" t="s">
        <v>3</v>
      </c>
      <c r="ED66" s="2"/>
      <c r="EE66" s="2">
        <v>58905928</v>
      </c>
      <c r="EF66" s="2">
        <v>6</v>
      </c>
      <c r="EG66" s="2" t="s">
        <v>51</v>
      </c>
      <c r="EH66" s="2">
        <v>87</v>
      </c>
      <c r="EI66" s="2" t="s">
        <v>120</v>
      </c>
      <c r="EJ66" s="2">
        <v>1</v>
      </c>
      <c r="EK66" s="2">
        <v>53001</v>
      </c>
      <c r="EL66" s="2" t="s">
        <v>120</v>
      </c>
      <c r="EM66" s="2" t="s">
        <v>121</v>
      </c>
      <c r="EN66" s="2"/>
      <c r="EO66" s="2" t="s">
        <v>3</v>
      </c>
      <c r="EP66" s="2"/>
      <c r="EQ66" s="2">
        <v>0</v>
      </c>
      <c r="ER66" s="2">
        <v>0</v>
      </c>
      <c r="ES66" s="2">
        <v>0</v>
      </c>
      <c r="ET66" s="2">
        <v>0</v>
      </c>
      <c r="EU66" s="2">
        <v>0</v>
      </c>
      <c r="EV66" s="2">
        <v>0</v>
      </c>
      <c r="EW66" s="2">
        <v>35.39</v>
      </c>
      <c r="EX66" s="2">
        <v>0.43</v>
      </c>
      <c r="EY66" s="2">
        <v>0</v>
      </c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>
        <v>0</v>
      </c>
      <c r="FR66" s="2">
        <v>0</v>
      </c>
      <c r="FS66" s="2">
        <v>0</v>
      </c>
      <c r="FT66" s="2"/>
      <c r="FU66" s="2"/>
      <c r="FV66" s="2"/>
      <c r="FW66" s="2"/>
      <c r="FX66" s="2">
        <v>92</v>
      </c>
      <c r="FY66" s="2">
        <v>52</v>
      </c>
      <c r="FZ66" s="2"/>
      <c r="GA66" s="2" t="s">
        <v>3</v>
      </c>
      <c r="GB66" s="2"/>
      <c r="GC66" s="2"/>
      <c r="GD66" s="2">
        <v>1</v>
      </c>
      <c r="GE66" s="2"/>
      <c r="GF66" s="2">
        <v>-1723458035</v>
      </c>
      <c r="GG66" s="2">
        <v>2</v>
      </c>
      <c r="GH66" s="2">
        <v>1</v>
      </c>
      <c r="GI66" s="2">
        <v>-2</v>
      </c>
      <c r="GJ66" s="2">
        <v>0</v>
      </c>
      <c r="GK66" s="2">
        <v>0</v>
      </c>
      <c r="GL66" s="2">
        <f t="shared" si="84"/>
        <v>0</v>
      </c>
      <c r="GM66" s="2">
        <f t="shared" si="85"/>
        <v>47399.19</v>
      </c>
      <c r="GN66" s="2">
        <f t="shared" si="86"/>
        <v>47399.19</v>
      </c>
      <c r="GO66" s="2">
        <f t="shared" si="87"/>
        <v>0</v>
      </c>
      <c r="GP66" s="2">
        <f t="shared" si="88"/>
        <v>0</v>
      </c>
      <c r="GQ66" s="2"/>
      <c r="GR66" s="2">
        <v>0</v>
      </c>
      <c r="GS66" s="2">
        <v>3</v>
      </c>
      <c r="GT66" s="2">
        <v>0</v>
      </c>
      <c r="GU66" s="2" t="s">
        <v>3</v>
      </c>
      <c r="GV66" s="2">
        <f t="shared" si="89"/>
        <v>0</v>
      </c>
      <c r="GW66" s="2">
        <v>1</v>
      </c>
      <c r="GX66" s="2">
        <f t="shared" si="90"/>
        <v>0</v>
      </c>
      <c r="GY66" s="2"/>
      <c r="GZ66" s="2"/>
      <c r="HA66" s="2">
        <v>0</v>
      </c>
      <c r="HB66" s="2">
        <v>0</v>
      </c>
      <c r="HC66" s="2">
        <f t="shared" si="91"/>
        <v>0</v>
      </c>
      <c r="HD66" s="2"/>
      <c r="HE66" s="2" t="s">
        <v>3</v>
      </c>
      <c r="HF66" s="2" t="s">
        <v>3</v>
      </c>
      <c r="HG66" s="2"/>
      <c r="HH66" s="2"/>
      <c r="HI66" s="2"/>
      <c r="HJ66" s="2"/>
      <c r="HK66" s="2"/>
      <c r="HL66" s="2"/>
      <c r="HM66" s="2" t="s">
        <v>3</v>
      </c>
      <c r="HN66" s="2" t="s">
        <v>122</v>
      </c>
      <c r="HO66" s="2" t="s">
        <v>123</v>
      </c>
      <c r="HP66" s="2" t="s">
        <v>120</v>
      </c>
      <c r="HQ66" s="2" t="s">
        <v>120</v>
      </c>
      <c r="HR66" s="2"/>
      <c r="HS66" s="2">
        <v>0</v>
      </c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>
        <v>0</v>
      </c>
      <c r="IL66" s="2"/>
      <c r="IM66" s="2"/>
      <c r="IN66" s="2"/>
      <c r="IO66" s="2"/>
      <c r="IP66" s="2"/>
      <c r="IQ66" s="2"/>
      <c r="IR66" s="2"/>
      <c r="IS66" s="2"/>
      <c r="IT66" s="2"/>
      <c r="IU66" s="2"/>
    </row>
    <row r="67" spans="1:255" ht="13.15" customHeight="1" x14ac:dyDescent="0.2">
      <c r="A67" s="3">
        <v>17</v>
      </c>
      <c r="B67" s="3">
        <v>1</v>
      </c>
      <c r="C67" s="3">
        <f>ROW(SmtRes!A142)</f>
        <v>142</v>
      </c>
      <c r="D67" s="3">
        <f>ROW(EtalonRes!A130)</f>
        <v>130</v>
      </c>
      <c r="E67" s="3" t="s">
        <v>129</v>
      </c>
      <c r="F67" s="3" t="s">
        <v>130</v>
      </c>
      <c r="G67" s="3" t="s">
        <v>131</v>
      </c>
      <c r="H67" s="3" t="s">
        <v>85</v>
      </c>
      <c r="I67" s="3">
        <v>1.5</v>
      </c>
      <c r="J67" s="3">
        <v>0</v>
      </c>
      <c r="K67" s="3">
        <v>1.5</v>
      </c>
      <c r="L67" s="3"/>
      <c r="M67" s="3"/>
      <c r="N67" s="3"/>
      <c r="O67" s="3">
        <f t="shared" si="71"/>
        <v>22236.89</v>
      </c>
      <c r="P67" s="3">
        <f>SUMIF(SmtRes!AQ135:'SmtRes'!AQ142,"=1",SmtRes!DF135:'SmtRes'!DF142)</f>
        <v>2213.6999999999998</v>
      </c>
      <c r="Q67" s="3">
        <f>SUMIF(SmtRes!AQ135:'SmtRes'!AQ142,"=1",SmtRes!DG135:'SmtRes'!DG142)</f>
        <v>572.54</v>
      </c>
      <c r="R67" s="3">
        <f>SUMIF(SmtRes!AQ135:'SmtRes'!AQ142,"=1",SmtRes!DH135:'SmtRes'!DH142)</f>
        <v>306.08</v>
      </c>
      <c r="S67" s="3">
        <f>SUMIF(SmtRes!AQ135:'SmtRes'!AQ142,"=1",SmtRes!DI135:'SmtRes'!DI142)</f>
        <v>19144.57</v>
      </c>
      <c r="T67" s="3">
        <f t="shared" si="72"/>
        <v>0</v>
      </c>
      <c r="U67" s="3">
        <f>SUMIF(SmtRes!AQ135:'SmtRes'!AQ142,"=1",SmtRes!CV135:'SmtRes'!CV142)</f>
        <v>53.085000000000001</v>
      </c>
      <c r="V67" s="3">
        <f>SUMIF(SmtRes!AQ135:'SmtRes'!AQ142,"=1",SmtRes!CW135:'SmtRes'!CW142)</f>
        <v>0.64500000000000002</v>
      </c>
      <c r="W67" s="3">
        <f t="shared" si="73"/>
        <v>0</v>
      </c>
      <c r="X67" s="3">
        <f t="shared" si="74"/>
        <v>17894.599999999999</v>
      </c>
      <c r="Y67" s="3">
        <f t="shared" si="75"/>
        <v>10114.34</v>
      </c>
      <c r="Z67" s="3"/>
      <c r="AA67" s="3">
        <v>60854600</v>
      </c>
      <c r="AB67" s="3">
        <f t="shared" si="76"/>
        <v>14116.9583</v>
      </c>
      <c r="AC67" s="3">
        <f>ROUND((SUM(SmtRes!BQ135:'SmtRes'!BQ142)),6)</f>
        <v>978.05510000000004</v>
      </c>
      <c r="AD67" s="3">
        <f>ROUND((((SUM(SmtRes!BR135:'SmtRes'!BR142))-(SUM(SmtRes!BS135:'SmtRes'!BS142)))+AE67),6)</f>
        <v>375.85359999999997</v>
      </c>
      <c r="AE67" s="3">
        <f>ROUND((SUM(SmtRes!BS135:'SmtRes'!BS142)),6)</f>
        <v>204.0514</v>
      </c>
      <c r="AF67" s="3">
        <f>ROUND((SUM(SmtRes!BT135:'SmtRes'!BT142)),6)</f>
        <v>12763.0496</v>
      </c>
      <c r="AG67" s="3">
        <f t="shared" si="77"/>
        <v>0</v>
      </c>
      <c r="AH67" s="3">
        <f>(SUM(SmtRes!BU135:'SmtRes'!BU142))</f>
        <v>35.39</v>
      </c>
      <c r="AI67" s="3">
        <f>(SUM(SmtRes!BV135:'SmtRes'!BV142))</f>
        <v>0.43000000000000005</v>
      </c>
      <c r="AJ67" s="3">
        <f t="shared" si="78"/>
        <v>0</v>
      </c>
      <c r="AK67" s="3">
        <v>14321.009700000001</v>
      </c>
      <c r="AL67" s="3">
        <v>978.05509999999992</v>
      </c>
      <c r="AM67" s="3">
        <v>375.85359999999997</v>
      </c>
      <c r="AN67" s="3">
        <v>204.0514</v>
      </c>
      <c r="AO67" s="3">
        <v>12763.0496</v>
      </c>
      <c r="AP67" s="3">
        <v>0</v>
      </c>
      <c r="AQ67" s="3">
        <v>35.39</v>
      </c>
      <c r="AR67" s="3">
        <v>0.43000000000000005</v>
      </c>
      <c r="AS67" s="3">
        <v>0</v>
      </c>
      <c r="AT67" s="3">
        <v>92</v>
      </c>
      <c r="AU67" s="3">
        <v>52</v>
      </c>
      <c r="AV67" s="3">
        <v>1</v>
      </c>
      <c r="AW67" s="3">
        <v>1</v>
      </c>
      <c r="AX67" s="3"/>
      <c r="AY67" s="3"/>
      <c r="AZ67" s="3">
        <v>1</v>
      </c>
      <c r="BA67" s="3">
        <v>1</v>
      </c>
      <c r="BB67" s="3">
        <v>1</v>
      </c>
      <c r="BC67" s="3">
        <v>1</v>
      </c>
      <c r="BD67" s="3" t="s">
        <v>3</v>
      </c>
      <c r="BE67" s="3" t="s">
        <v>3</v>
      </c>
      <c r="BF67" s="3" t="s">
        <v>3</v>
      </c>
      <c r="BG67" s="3" t="s">
        <v>3</v>
      </c>
      <c r="BH67" s="3">
        <v>0</v>
      </c>
      <c r="BI67" s="3">
        <v>1</v>
      </c>
      <c r="BJ67" s="3" t="s">
        <v>132</v>
      </c>
      <c r="BK67" s="3"/>
      <c r="BL67" s="3"/>
      <c r="BM67" s="3">
        <v>53001</v>
      </c>
      <c r="BN67" s="3">
        <v>0</v>
      </c>
      <c r="BO67" s="3" t="s">
        <v>3</v>
      </c>
      <c r="BP67" s="3">
        <v>0</v>
      </c>
      <c r="BQ67" s="3">
        <v>6</v>
      </c>
      <c r="BR67" s="3">
        <v>0</v>
      </c>
      <c r="BS67" s="3">
        <v>1</v>
      </c>
      <c r="BT67" s="3">
        <v>1</v>
      </c>
      <c r="BU67" s="3">
        <v>1</v>
      </c>
      <c r="BV67" s="3">
        <v>1</v>
      </c>
      <c r="BW67" s="3">
        <v>1</v>
      </c>
      <c r="BX67" s="3">
        <v>1</v>
      </c>
      <c r="BY67" s="3" t="s">
        <v>3</v>
      </c>
      <c r="BZ67" s="3">
        <v>92</v>
      </c>
      <c r="CA67" s="3">
        <v>52</v>
      </c>
      <c r="CB67" s="3" t="s">
        <v>3</v>
      </c>
      <c r="CC67" s="3"/>
      <c r="CD67" s="3"/>
      <c r="CE67" s="3">
        <v>0</v>
      </c>
      <c r="CF67" s="3">
        <v>0</v>
      </c>
      <c r="CG67" s="3">
        <v>0</v>
      </c>
      <c r="CH67" s="3"/>
      <c r="CI67" s="3"/>
      <c r="CJ67" s="3"/>
      <c r="CK67" s="3"/>
      <c r="CL67" s="3"/>
      <c r="CM67" s="3">
        <v>0</v>
      </c>
      <c r="CN67" s="3" t="s">
        <v>3</v>
      </c>
      <c r="CO67" s="3">
        <v>0</v>
      </c>
      <c r="CP67" s="3">
        <f t="shared" si="79"/>
        <v>22236.89</v>
      </c>
      <c r="CQ67" s="3">
        <f>SUMIF(SmtRes!AQ135:'SmtRes'!AQ142,"=1",SmtRes!AA135:'SmtRes'!AA142)</f>
        <v>5857.67</v>
      </c>
      <c r="CR67" s="3">
        <f>SUMIF(SmtRes!AQ135:'SmtRes'!AQ142,"=1",SmtRes!AB135:'SmtRes'!AB142)</f>
        <v>1899.05</v>
      </c>
      <c r="CS67" s="3">
        <f>SUMIF(SmtRes!AQ135:'SmtRes'!AQ142,"=1",SmtRes!AC135:'SmtRes'!AC142)</f>
        <v>962.78</v>
      </c>
      <c r="CT67" s="3">
        <f>SUMIF(SmtRes!AQ135:'SmtRes'!AQ142,"=1",SmtRes!AD135:'SmtRes'!AD142)</f>
        <v>360.64</v>
      </c>
      <c r="CU67" s="3">
        <f t="shared" si="80"/>
        <v>0</v>
      </c>
      <c r="CV67" s="3">
        <f>SUMIF(SmtRes!AQ135:'SmtRes'!AQ142,"=1",SmtRes!BU135:'SmtRes'!BU142)</f>
        <v>35.39</v>
      </c>
      <c r="CW67" s="3">
        <f>SUMIF(SmtRes!AQ135:'SmtRes'!AQ142,"=1",SmtRes!BV135:'SmtRes'!BV142)</f>
        <v>0.43000000000000005</v>
      </c>
      <c r="CX67" s="3">
        <f t="shared" si="81"/>
        <v>0</v>
      </c>
      <c r="CY67" s="3">
        <f t="shared" si="82"/>
        <v>17894.598000000002</v>
      </c>
      <c r="CZ67" s="3">
        <f t="shared" si="83"/>
        <v>10114.338</v>
      </c>
      <c r="DA67" s="3"/>
      <c r="DB67" s="3"/>
      <c r="DC67" s="3" t="s">
        <v>3</v>
      </c>
      <c r="DD67" s="3" t="s">
        <v>3</v>
      </c>
      <c r="DE67" s="3" t="s">
        <v>3</v>
      </c>
      <c r="DF67" s="3" t="s">
        <v>3</v>
      </c>
      <c r="DG67" s="3" t="s">
        <v>3</v>
      </c>
      <c r="DH67" s="3" t="s">
        <v>3</v>
      </c>
      <c r="DI67" s="3" t="s">
        <v>3</v>
      </c>
      <c r="DJ67" s="3" t="s">
        <v>3</v>
      </c>
      <c r="DK67" s="3" t="s">
        <v>3</v>
      </c>
      <c r="DL67" s="3" t="s">
        <v>3</v>
      </c>
      <c r="DM67" s="3" t="s">
        <v>3</v>
      </c>
      <c r="DN67" s="3">
        <v>0</v>
      </c>
      <c r="DO67" s="3">
        <v>0</v>
      </c>
      <c r="DP67" s="3">
        <v>1</v>
      </c>
      <c r="DQ67" s="3">
        <v>1</v>
      </c>
      <c r="DR67" s="3"/>
      <c r="DS67" s="3"/>
      <c r="DT67" s="3"/>
      <c r="DU67" s="3">
        <v>1007</v>
      </c>
      <c r="DV67" s="3" t="s">
        <v>85</v>
      </c>
      <c r="DW67" s="3" t="s">
        <v>85</v>
      </c>
      <c r="DX67" s="3">
        <v>1</v>
      </c>
      <c r="DY67" s="3"/>
      <c r="DZ67" s="3" t="s">
        <v>3</v>
      </c>
      <c r="EA67" s="3" t="s">
        <v>3</v>
      </c>
      <c r="EB67" s="3" t="s">
        <v>3</v>
      </c>
      <c r="EC67" s="3" t="s">
        <v>3</v>
      </c>
      <c r="ED67" s="3"/>
      <c r="EE67" s="3">
        <v>58905928</v>
      </c>
      <c r="EF67" s="3">
        <v>6</v>
      </c>
      <c r="EG67" s="3" t="s">
        <v>51</v>
      </c>
      <c r="EH67" s="3">
        <v>87</v>
      </c>
      <c r="EI67" s="3" t="s">
        <v>120</v>
      </c>
      <c r="EJ67" s="3">
        <v>1</v>
      </c>
      <c r="EK67" s="3">
        <v>53001</v>
      </c>
      <c r="EL67" s="3" t="s">
        <v>120</v>
      </c>
      <c r="EM67" s="3" t="s">
        <v>121</v>
      </c>
      <c r="EN67" s="3"/>
      <c r="EO67" s="3" t="s">
        <v>3</v>
      </c>
      <c r="EP67" s="3"/>
      <c r="EQ67" s="3">
        <v>0</v>
      </c>
      <c r="ER67" s="3">
        <v>0</v>
      </c>
      <c r="ES67" s="3">
        <v>0</v>
      </c>
      <c r="ET67" s="3">
        <v>0</v>
      </c>
      <c r="EU67" s="3">
        <v>0</v>
      </c>
      <c r="EV67" s="3">
        <v>0</v>
      </c>
      <c r="EW67" s="3">
        <v>35.39</v>
      </c>
      <c r="EX67" s="3">
        <v>0.43</v>
      </c>
      <c r="EY67" s="3">
        <v>0</v>
      </c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>
        <v>0</v>
      </c>
      <c r="FR67" s="3">
        <v>0</v>
      </c>
      <c r="FS67" s="3">
        <v>0</v>
      </c>
      <c r="FT67" s="3"/>
      <c r="FU67" s="3"/>
      <c r="FV67" s="3"/>
      <c r="FW67" s="3"/>
      <c r="FX67" s="3">
        <v>92</v>
      </c>
      <c r="FY67" s="3">
        <v>52</v>
      </c>
      <c r="FZ67" s="3"/>
      <c r="GA67" s="3" t="s">
        <v>3</v>
      </c>
      <c r="GB67" s="3"/>
      <c r="GC67" s="3"/>
      <c r="GD67" s="3">
        <v>1</v>
      </c>
      <c r="GE67" s="3"/>
      <c r="GF67" s="3">
        <v>-1723458035</v>
      </c>
      <c r="GG67" s="3">
        <v>2</v>
      </c>
      <c r="GH67" s="3">
        <v>1</v>
      </c>
      <c r="GI67" s="3">
        <v>-2</v>
      </c>
      <c r="GJ67" s="3">
        <v>0</v>
      </c>
      <c r="GK67" s="3">
        <v>0</v>
      </c>
      <c r="GL67" s="3">
        <f t="shared" si="84"/>
        <v>0</v>
      </c>
      <c r="GM67" s="3">
        <f t="shared" si="85"/>
        <v>50245.83</v>
      </c>
      <c r="GN67" s="3">
        <f t="shared" si="86"/>
        <v>50245.83</v>
      </c>
      <c r="GO67" s="3">
        <f t="shared" si="87"/>
        <v>0</v>
      </c>
      <c r="GP67" s="3">
        <f t="shared" si="88"/>
        <v>0</v>
      </c>
      <c r="GQ67" s="3"/>
      <c r="GR67" s="3">
        <v>0</v>
      </c>
      <c r="GS67" s="3">
        <v>3</v>
      </c>
      <c r="GT67" s="3">
        <v>0</v>
      </c>
      <c r="GU67" s="3" t="s">
        <v>3</v>
      </c>
      <c r="GV67" s="3">
        <f t="shared" si="89"/>
        <v>0</v>
      </c>
      <c r="GW67" s="3">
        <v>1</v>
      </c>
      <c r="GX67" s="3">
        <f t="shared" si="90"/>
        <v>0</v>
      </c>
      <c r="GY67" s="3"/>
      <c r="GZ67" s="3"/>
      <c r="HA67" s="3">
        <v>0</v>
      </c>
      <c r="HB67" s="3">
        <v>0</v>
      </c>
      <c r="HC67" s="3">
        <f t="shared" si="91"/>
        <v>0</v>
      </c>
      <c r="HD67" s="3"/>
      <c r="HE67" s="3" t="s">
        <v>3</v>
      </c>
      <c r="HF67" s="3" t="s">
        <v>3</v>
      </c>
      <c r="HG67" s="3"/>
      <c r="HH67" s="3"/>
      <c r="HI67" s="3"/>
      <c r="HJ67" s="3"/>
      <c r="HK67" s="3"/>
      <c r="HL67" s="3"/>
      <c r="HM67" s="3" t="s">
        <v>3</v>
      </c>
      <c r="HN67" s="3" t="s">
        <v>122</v>
      </c>
      <c r="HO67" s="3" t="s">
        <v>123</v>
      </c>
      <c r="HP67" s="3" t="s">
        <v>120</v>
      </c>
      <c r="HQ67" s="3" t="s">
        <v>120</v>
      </c>
      <c r="HR67" s="3"/>
      <c r="HS67" s="3">
        <v>0</v>
      </c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>
        <v>0</v>
      </c>
      <c r="IL67" s="3"/>
      <c r="IM67" s="3"/>
      <c r="IN67" s="3"/>
      <c r="IO67" s="3"/>
      <c r="IP67" s="3"/>
      <c r="IQ67" s="3"/>
      <c r="IR67" s="3"/>
      <c r="IS67" s="3"/>
      <c r="IT67" s="3"/>
      <c r="IU67" s="3"/>
    </row>
    <row r="68" spans="1:255" ht="13.15" hidden="1" customHeight="1" x14ac:dyDescent="0.2">
      <c r="A68" s="2">
        <v>18</v>
      </c>
      <c r="B68" s="2">
        <v>1</v>
      </c>
      <c r="C68" s="2">
        <v>133</v>
      </c>
      <c r="D68" s="2"/>
      <c r="E68" s="2" t="s">
        <v>133</v>
      </c>
      <c r="F68" s="2" t="s">
        <v>134</v>
      </c>
      <c r="G68" s="2" t="s">
        <v>135</v>
      </c>
      <c r="H68" s="2" t="s">
        <v>136</v>
      </c>
      <c r="I68" s="2">
        <f>I66*J68</f>
        <v>0.60299999999999998</v>
      </c>
      <c r="J68" s="2">
        <v>0.40199999999999997</v>
      </c>
      <c r="K68" s="2">
        <v>0.40200000000000002</v>
      </c>
      <c r="L68" s="2"/>
      <c r="M68" s="2"/>
      <c r="N68" s="2"/>
      <c r="O68" s="2">
        <f t="shared" si="71"/>
        <v>16753.75</v>
      </c>
      <c r="P68" s="2">
        <f>ROUND(CQ68*I68,2)</f>
        <v>16753.75</v>
      </c>
      <c r="Q68" s="2">
        <f>ROUND(CR68*I68,2)</f>
        <v>0</v>
      </c>
      <c r="R68" s="2">
        <f>ROUND(CS68*I68,2)</f>
        <v>0</v>
      </c>
      <c r="S68" s="2">
        <f>ROUND(CT68*I68,2)</f>
        <v>0</v>
      </c>
      <c r="T68" s="2">
        <f t="shared" si="72"/>
        <v>0</v>
      </c>
      <c r="U68" s="2">
        <f>ROUND(CV68*I68,7)</f>
        <v>0</v>
      </c>
      <c r="V68" s="2">
        <f>ROUND(CW68*I68,7)</f>
        <v>0</v>
      </c>
      <c r="W68" s="2">
        <f t="shared" si="73"/>
        <v>0</v>
      </c>
      <c r="X68" s="2">
        <f t="shared" si="74"/>
        <v>0</v>
      </c>
      <c r="Y68" s="2">
        <f t="shared" si="75"/>
        <v>0</v>
      </c>
      <c r="Z68" s="2"/>
      <c r="AA68" s="2">
        <v>60841590</v>
      </c>
      <c r="AB68" s="2">
        <f t="shared" si="76"/>
        <v>20580.740000000002</v>
      </c>
      <c r="AC68" s="2">
        <f>ROUND((ES68),6)</f>
        <v>20580.740000000002</v>
      </c>
      <c r="AD68" s="2">
        <f>ROUND((((ET68)-(EU68))+AE68),6)</f>
        <v>0</v>
      </c>
      <c r="AE68" s="2">
        <f t="shared" ref="AE68:AF71" si="92">ROUND((EU68),6)</f>
        <v>0</v>
      </c>
      <c r="AF68" s="2">
        <f t="shared" si="92"/>
        <v>0</v>
      </c>
      <c r="AG68" s="2">
        <f t="shared" si="77"/>
        <v>0</v>
      </c>
      <c r="AH68" s="2">
        <f t="shared" ref="AH68:AI71" si="93">(EW68)</f>
        <v>0</v>
      </c>
      <c r="AI68" s="2">
        <f t="shared" si="93"/>
        <v>0</v>
      </c>
      <c r="AJ68" s="2">
        <f t="shared" si="78"/>
        <v>0</v>
      </c>
      <c r="AK68" s="2">
        <v>20580.740000000002</v>
      </c>
      <c r="AL68" s="2">
        <v>20580.740000000002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92</v>
      </c>
      <c r="AU68" s="2">
        <v>52</v>
      </c>
      <c r="AV68" s="2">
        <v>1</v>
      </c>
      <c r="AW68" s="2">
        <v>1</v>
      </c>
      <c r="AX68" s="2"/>
      <c r="AY68" s="2"/>
      <c r="AZ68" s="2">
        <v>1</v>
      </c>
      <c r="BA68" s="2">
        <v>1</v>
      </c>
      <c r="BB68" s="2">
        <v>1</v>
      </c>
      <c r="BC68" s="2">
        <v>1.35</v>
      </c>
      <c r="BD68" s="2" t="s">
        <v>3</v>
      </c>
      <c r="BE68" s="2" t="s">
        <v>3</v>
      </c>
      <c r="BF68" s="2" t="s">
        <v>3</v>
      </c>
      <c r="BG68" s="2" t="s">
        <v>3</v>
      </c>
      <c r="BH68" s="2">
        <v>3</v>
      </c>
      <c r="BI68" s="2">
        <v>1</v>
      </c>
      <c r="BJ68" s="2" t="s">
        <v>137</v>
      </c>
      <c r="BK68" s="2"/>
      <c r="BL68" s="2"/>
      <c r="BM68" s="2">
        <v>53001</v>
      </c>
      <c r="BN68" s="2">
        <v>0</v>
      </c>
      <c r="BO68" s="2" t="s">
        <v>134</v>
      </c>
      <c r="BP68" s="2">
        <v>1</v>
      </c>
      <c r="BQ68" s="2">
        <v>6</v>
      </c>
      <c r="BR68" s="2">
        <v>0</v>
      </c>
      <c r="BS68" s="2">
        <v>1</v>
      </c>
      <c r="BT68" s="2">
        <v>1</v>
      </c>
      <c r="BU68" s="2">
        <v>1</v>
      </c>
      <c r="BV68" s="2">
        <v>1</v>
      </c>
      <c r="BW68" s="2">
        <v>1</v>
      </c>
      <c r="BX68" s="2">
        <v>1</v>
      </c>
      <c r="BY68" s="2" t="s">
        <v>3</v>
      </c>
      <c r="BZ68" s="2">
        <v>92</v>
      </c>
      <c r="CA68" s="2">
        <v>52</v>
      </c>
      <c r="CB68" s="2" t="s">
        <v>3</v>
      </c>
      <c r="CC68" s="2"/>
      <c r="CD68" s="2"/>
      <c r="CE68" s="2">
        <v>0</v>
      </c>
      <c r="CF68" s="2">
        <v>0</v>
      </c>
      <c r="CG68" s="2">
        <v>0</v>
      </c>
      <c r="CH68" s="2"/>
      <c r="CI68" s="2"/>
      <c r="CJ68" s="2"/>
      <c r="CK68" s="2"/>
      <c r="CL68" s="2"/>
      <c r="CM68" s="2">
        <v>0</v>
      </c>
      <c r="CN68" s="2" t="s">
        <v>3</v>
      </c>
      <c r="CO68" s="2">
        <v>0</v>
      </c>
      <c r="CP68" s="2">
        <f t="shared" si="79"/>
        <v>16753.75</v>
      </c>
      <c r="CQ68" s="2">
        <f>ROUND(AL68*BC68,2)</f>
        <v>27784</v>
      </c>
      <c r="CR68" s="2">
        <f>ROUND(AM68*BB68,2)</f>
        <v>0</v>
      </c>
      <c r="CS68" s="2">
        <f>ROUND(AN68*BS68,2)</f>
        <v>0</v>
      </c>
      <c r="CT68" s="2">
        <f>ROUND(AO68*BA68,2)</f>
        <v>0</v>
      </c>
      <c r="CU68" s="2">
        <f t="shared" si="80"/>
        <v>0</v>
      </c>
      <c r="CV68" s="2">
        <f t="shared" ref="CV68:CW71" si="94">AH68</f>
        <v>0</v>
      </c>
      <c r="CW68" s="2">
        <f t="shared" si="94"/>
        <v>0</v>
      </c>
      <c r="CX68" s="2">
        <f t="shared" si="81"/>
        <v>0</v>
      </c>
      <c r="CY68" s="2">
        <f t="shared" si="82"/>
        <v>0</v>
      </c>
      <c r="CZ68" s="2">
        <f t="shared" si="83"/>
        <v>0</v>
      </c>
      <c r="DA68" s="2"/>
      <c r="DB68" s="2"/>
      <c r="DC68" s="2" t="s">
        <v>3</v>
      </c>
      <c r="DD68" s="2" t="s">
        <v>3</v>
      </c>
      <c r="DE68" s="2" t="s">
        <v>3</v>
      </c>
      <c r="DF68" s="2" t="s">
        <v>3</v>
      </c>
      <c r="DG68" s="2" t="s">
        <v>3</v>
      </c>
      <c r="DH68" s="2" t="s">
        <v>3</v>
      </c>
      <c r="DI68" s="2" t="s">
        <v>3</v>
      </c>
      <c r="DJ68" s="2" t="s">
        <v>3</v>
      </c>
      <c r="DK68" s="2" t="s">
        <v>3</v>
      </c>
      <c r="DL68" s="2" t="s">
        <v>3</v>
      </c>
      <c r="DM68" s="2" t="s">
        <v>3</v>
      </c>
      <c r="DN68" s="2">
        <v>0</v>
      </c>
      <c r="DO68" s="2">
        <v>0</v>
      </c>
      <c r="DP68" s="2">
        <v>1</v>
      </c>
      <c r="DQ68" s="2">
        <v>1</v>
      </c>
      <c r="DR68" s="2"/>
      <c r="DS68" s="2"/>
      <c r="DT68" s="2"/>
      <c r="DU68" s="2">
        <v>1013</v>
      </c>
      <c r="DV68" s="2" t="s">
        <v>136</v>
      </c>
      <c r="DW68" s="2" t="s">
        <v>136</v>
      </c>
      <c r="DX68" s="2">
        <v>1</v>
      </c>
      <c r="DY68" s="2"/>
      <c r="DZ68" s="2" t="s">
        <v>3</v>
      </c>
      <c r="EA68" s="2" t="s">
        <v>3</v>
      </c>
      <c r="EB68" s="2" t="s">
        <v>3</v>
      </c>
      <c r="EC68" s="2" t="s">
        <v>3</v>
      </c>
      <c r="ED68" s="2"/>
      <c r="EE68" s="2">
        <v>58905928</v>
      </c>
      <c r="EF68" s="2">
        <v>6</v>
      </c>
      <c r="EG68" s="2" t="s">
        <v>51</v>
      </c>
      <c r="EH68" s="2">
        <v>87</v>
      </c>
      <c r="EI68" s="2" t="s">
        <v>120</v>
      </c>
      <c r="EJ68" s="2">
        <v>1</v>
      </c>
      <c r="EK68" s="2">
        <v>53001</v>
      </c>
      <c r="EL68" s="2" t="s">
        <v>120</v>
      </c>
      <c r="EM68" s="2" t="s">
        <v>121</v>
      </c>
      <c r="EN68" s="2"/>
      <c r="EO68" s="2" t="s">
        <v>3</v>
      </c>
      <c r="EP68" s="2"/>
      <c r="EQ68" s="2">
        <v>0</v>
      </c>
      <c r="ER68" s="2">
        <v>20580.740000000002</v>
      </c>
      <c r="ES68" s="2">
        <v>20580.740000000002</v>
      </c>
      <c r="ET68" s="2">
        <v>0</v>
      </c>
      <c r="EU68" s="2">
        <v>0</v>
      </c>
      <c r="EV68" s="2">
        <v>0</v>
      </c>
      <c r="EW68" s="2">
        <v>0</v>
      </c>
      <c r="EX68" s="2">
        <v>0</v>
      </c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>
        <v>0</v>
      </c>
      <c r="FR68" s="2">
        <v>0</v>
      </c>
      <c r="FS68" s="2">
        <v>0</v>
      </c>
      <c r="FT68" s="2"/>
      <c r="FU68" s="2"/>
      <c r="FV68" s="2"/>
      <c r="FW68" s="2"/>
      <c r="FX68" s="2">
        <v>92</v>
      </c>
      <c r="FY68" s="2">
        <v>52</v>
      </c>
      <c r="FZ68" s="2"/>
      <c r="GA68" s="2" t="s">
        <v>3</v>
      </c>
      <c r="GB68" s="2"/>
      <c r="GC68" s="2"/>
      <c r="GD68" s="2">
        <v>1</v>
      </c>
      <c r="GE68" s="2"/>
      <c r="GF68" s="2">
        <v>1361521432</v>
      </c>
      <c r="GG68" s="2">
        <v>2</v>
      </c>
      <c r="GH68" s="2">
        <v>1</v>
      </c>
      <c r="GI68" s="2">
        <v>2</v>
      </c>
      <c r="GJ68" s="2">
        <v>0</v>
      </c>
      <c r="GK68" s="2">
        <v>0</v>
      </c>
      <c r="GL68" s="2">
        <f t="shared" si="84"/>
        <v>0</v>
      </c>
      <c r="GM68" s="2">
        <f t="shared" si="85"/>
        <v>16753.75</v>
      </c>
      <c r="GN68" s="2">
        <f t="shared" si="86"/>
        <v>16753.75</v>
      </c>
      <c r="GO68" s="2">
        <f t="shared" si="87"/>
        <v>0</v>
      </c>
      <c r="GP68" s="2">
        <f t="shared" si="88"/>
        <v>0</v>
      </c>
      <c r="GQ68" s="2"/>
      <c r="GR68" s="2">
        <v>0</v>
      </c>
      <c r="GS68" s="2">
        <v>3</v>
      </c>
      <c r="GT68" s="2">
        <v>0</v>
      </c>
      <c r="GU68" s="2" t="s">
        <v>3</v>
      </c>
      <c r="GV68" s="2">
        <f t="shared" si="89"/>
        <v>0</v>
      </c>
      <c r="GW68" s="2">
        <v>1</v>
      </c>
      <c r="GX68" s="2">
        <f t="shared" si="90"/>
        <v>0</v>
      </c>
      <c r="GY68" s="2"/>
      <c r="GZ68" s="2"/>
      <c r="HA68" s="2">
        <v>0</v>
      </c>
      <c r="HB68" s="2">
        <v>0</v>
      </c>
      <c r="HC68" s="2">
        <f t="shared" si="91"/>
        <v>0</v>
      </c>
      <c r="HD68" s="2"/>
      <c r="HE68" s="2" t="s">
        <v>3</v>
      </c>
      <c r="HF68" s="2" t="s">
        <v>3</v>
      </c>
      <c r="HG68" s="2"/>
      <c r="HH68" s="2"/>
      <c r="HI68" s="2"/>
      <c r="HJ68" s="2"/>
      <c r="HK68" s="2"/>
      <c r="HL68" s="2"/>
      <c r="HM68" s="2" t="s">
        <v>3</v>
      </c>
      <c r="HN68" s="2" t="s">
        <v>122</v>
      </c>
      <c r="HO68" s="2" t="s">
        <v>123</v>
      </c>
      <c r="HP68" s="2" t="s">
        <v>120</v>
      </c>
      <c r="HQ68" s="2" t="s">
        <v>120</v>
      </c>
      <c r="HR68" s="2"/>
      <c r="HS68" s="2">
        <v>0</v>
      </c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>
        <v>0</v>
      </c>
      <c r="IL68" s="2"/>
      <c r="IM68" s="2"/>
      <c r="IN68" s="2"/>
      <c r="IO68" s="2"/>
      <c r="IP68" s="2"/>
      <c r="IQ68" s="2"/>
      <c r="IR68" s="2"/>
      <c r="IS68" s="2"/>
      <c r="IT68" s="2"/>
      <c r="IU68" s="2"/>
    </row>
    <row r="69" spans="1:255" ht="13.15" customHeight="1" x14ac:dyDescent="0.2">
      <c r="A69" s="3">
        <v>18</v>
      </c>
      <c r="B69" s="3">
        <v>1</v>
      </c>
      <c r="C69" s="3">
        <v>141</v>
      </c>
      <c r="D69" s="3"/>
      <c r="E69" s="3" t="s">
        <v>133</v>
      </c>
      <c r="F69" s="3" t="s">
        <v>134</v>
      </c>
      <c r="G69" s="3" t="s">
        <v>135</v>
      </c>
      <c r="H69" s="3" t="s">
        <v>136</v>
      </c>
      <c r="I69" s="3">
        <f>I67*J69</f>
        <v>0.60299999999999998</v>
      </c>
      <c r="J69" s="3">
        <v>0.40199999999999997</v>
      </c>
      <c r="K69" s="3">
        <v>0.40200000000000002</v>
      </c>
      <c r="L69" s="3"/>
      <c r="M69" s="3"/>
      <c r="N69" s="3"/>
      <c r="O69" s="3">
        <f t="shared" si="71"/>
        <v>17994.77</v>
      </c>
      <c r="P69" s="3">
        <f>ROUND(CQ69*I69,2)</f>
        <v>17994.77</v>
      </c>
      <c r="Q69" s="3">
        <f>ROUND(CR69*I69,2)</f>
        <v>0</v>
      </c>
      <c r="R69" s="3">
        <f>ROUND(CS69*I69,2)</f>
        <v>0</v>
      </c>
      <c r="S69" s="3">
        <f>ROUND(CT69*I69,2)</f>
        <v>0</v>
      </c>
      <c r="T69" s="3">
        <f t="shared" si="72"/>
        <v>0</v>
      </c>
      <c r="U69" s="3">
        <f>ROUND(CV69*I69,7)</f>
        <v>0</v>
      </c>
      <c r="V69" s="3">
        <f>ROUND(CW69*I69,7)</f>
        <v>0</v>
      </c>
      <c r="W69" s="3">
        <f t="shared" si="73"/>
        <v>0</v>
      </c>
      <c r="X69" s="3">
        <f t="shared" si="74"/>
        <v>0</v>
      </c>
      <c r="Y69" s="3">
        <f t="shared" si="75"/>
        <v>0</v>
      </c>
      <c r="Z69" s="3"/>
      <c r="AA69" s="3">
        <v>60854600</v>
      </c>
      <c r="AB69" s="3">
        <f t="shared" si="76"/>
        <v>20580.740000000002</v>
      </c>
      <c r="AC69" s="3">
        <f>ROUND((ES69),6)</f>
        <v>20580.740000000002</v>
      </c>
      <c r="AD69" s="3">
        <f>ROUND((((ET69)-(EU69))+AE69),6)</f>
        <v>0</v>
      </c>
      <c r="AE69" s="3">
        <f t="shared" si="92"/>
        <v>0</v>
      </c>
      <c r="AF69" s="3">
        <f t="shared" si="92"/>
        <v>0</v>
      </c>
      <c r="AG69" s="3">
        <f t="shared" si="77"/>
        <v>0</v>
      </c>
      <c r="AH69" s="3">
        <f t="shared" si="93"/>
        <v>0</v>
      </c>
      <c r="AI69" s="3">
        <f t="shared" si="93"/>
        <v>0</v>
      </c>
      <c r="AJ69" s="3">
        <f t="shared" si="78"/>
        <v>0</v>
      </c>
      <c r="AK69" s="3">
        <v>20580.740000000002</v>
      </c>
      <c r="AL69" s="3">
        <v>20580.740000000002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92</v>
      </c>
      <c r="AU69" s="3">
        <v>52</v>
      </c>
      <c r="AV69" s="3">
        <v>1</v>
      </c>
      <c r="AW69" s="3">
        <v>1</v>
      </c>
      <c r="AX69" s="3"/>
      <c r="AY69" s="3"/>
      <c r="AZ69" s="3">
        <v>1</v>
      </c>
      <c r="BA69" s="3">
        <v>1</v>
      </c>
      <c r="BB69" s="3">
        <v>1</v>
      </c>
      <c r="BC69" s="3">
        <v>1.45</v>
      </c>
      <c r="BD69" s="3" t="s">
        <v>3</v>
      </c>
      <c r="BE69" s="3" t="s">
        <v>3</v>
      </c>
      <c r="BF69" s="3" t="s">
        <v>3</v>
      </c>
      <c r="BG69" s="3" t="s">
        <v>3</v>
      </c>
      <c r="BH69" s="3">
        <v>3</v>
      </c>
      <c r="BI69" s="3">
        <v>1</v>
      </c>
      <c r="BJ69" s="3" t="s">
        <v>137</v>
      </c>
      <c r="BK69" s="3"/>
      <c r="BL69" s="3"/>
      <c r="BM69" s="3">
        <v>53001</v>
      </c>
      <c r="BN69" s="3">
        <v>0</v>
      </c>
      <c r="BO69" s="3" t="s">
        <v>134</v>
      </c>
      <c r="BP69" s="3">
        <v>1</v>
      </c>
      <c r="BQ69" s="3">
        <v>6</v>
      </c>
      <c r="BR69" s="3">
        <v>0</v>
      </c>
      <c r="BS69" s="3">
        <v>1</v>
      </c>
      <c r="BT69" s="3">
        <v>1</v>
      </c>
      <c r="BU69" s="3">
        <v>1</v>
      </c>
      <c r="BV69" s="3">
        <v>1</v>
      </c>
      <c r="BW69" s="3">
        <v>1</v>
      </c>
      <c r="BX69" s="3">
        <v>1</v>
      </c>
      <c r="BY69" s="3" t="s">
        <v>3</v>
      </c>
      <c r="BZ69" s="3">
        <v>92</v>
      </c>
      <c r="CA69" s="3">
        <v>52</v>
      </c>
      <c r="CB69" s="3" t="s">
        <v>3</v>
      </c>
      <c r="CC69" s="3"/>
      <c r="CD69" s="3"/>
      <c r="CE69" s="3">
        <v>0</v>
      </c>
      <c r="CF69" s="3">
        <v>0</v>
      </c>
      <c r="CG69" s="3">
        <v>0</v>
      </c>
      <c r="CH69" s="3"/>
      <c r="CI69" s="3"/>
      <c r="CJ69" s="3"/>
      <c r="CK69" s="3"/>
      <c r="CL69" s="3"/>
      <c r="CM69" s="3">
        <v>0</v>
      </c>
      <c r="CN69" s="3" t="s">
        <v>3</v>
      </c>
      <c r="CO69" s="3">
        <v>0</v>
      </c>
      <c r="CP69" s="3">
        <f t="shared" si="79"/>
        <v>17994.77</v>
      </c>
      <c r="CQ69" s="3">
        <f>ROUND(AL69*BC69,2)</f>
        <v>29842.07</v>
      </c>
      <c r="CR69" s="3">
        <f>ROUND(AM69*BB69,2)</f>
        <v>0</v>
      </c>
      <c r="CS69" s="3">
        <f>ROUND(AN69*BS69,2)</f>
        <v>0</v>
      </c>
      <c r="CT69" s="3">
        <f>ROUND(AO69*BA69,2)</f>
        <v>0</v>
      </c>
      <c r="CU69" s="3">
        <f t="shared" si="80"/>
        <v>0</v>
      </c>
      <c r="CV69" s="3">
        <f t="shared" si="94"/>
        <v>0</v>
      </c>
      <c r="CW69" s="3">
        <f t="shared" si="94"/>
        <v>0</v>
      </c>
      <c r="CX69" s="3">
        <f t="shared" si="81"/>
        <v>0</v>
      </c>
      <c r="CY69" s="3">
        <f t="shared" si="82"/>
        <v>0</v>
      </c>
      <c r="CZ69" s="3">
        <f t="shared" si="83"/>
        <v>0</v>
      </c>
      <c r="DA69" s="3"/>
      <c r="DB69" s="3"/>
      <c r="DC69" s="3" t="s">
        <v>3</v>
      </c>
      <c r="DD69" s="3" t="s">
        <v>3</v>
      </c>
      <c r="DE69" s="3" t="s">
        <v>3</v>
      </c>
      <c r="DF69" s="3" t="s">
        <v>3</v>
      </c>
      <c r="DG69" s="3" t="s">
        <v>3</v>
      </c>
      <c r="DH69" s="3" t="s">
        <v>3</v>
      </c>
      <c r="DI69" s="3" t="s">
        <v>3</v>
      </c>
      <c r="DJ69" s="3" t="s">
        <v>3</v>
      </c>
      <c r="DK69" s="3" t="s">
        <v>3</v>
      </c>
      <c r="DL69" s="3" t="s">
        <v>3</v>
      </c>
      <c r="DM69" s="3" t="s">
        <v>3</v>
      </c>
      <c r="DN69" s="3">
        <v>0</v>
      </c>
      <c r="DO69" s="3">
        <v>0</v>
      </c>
      <c r="DP69" s="3">
        <v>1</v>
      </c>
      <c r="DQ69" s="3">
        <v>1</v>
      </c>
      <c r="DR69" s="3"/>
      <c r="DS69" s="3"/>
      <c r="DT69" s="3"/>
      <c r="DU69" s="3">
        <v>1013</v>
      </c>
      <c r="DV69" s="3" t="s">
        <v>136</v>
      </c>
      <c r="DW69" s="3" t="s">
        <v>136</v>
      </c>
      <c r="DX69" s="3">
        <v>1</v>
      </c>
      <c r="DY69" s="3"/>
      <c r="DZ69" s="3" t="s">
        <v>3</v>
      </c>
      <c r="EA69" s="3" t="s">
        <v>3</v>
      </c>
      <c r="EB69" s="3" t="s">
        <v>3</v>
      </c>
      <c r="EC69" s="3" t="s">
        <v>3</v>
      </c>
      <c r="ED69" s="3"/>
      <c r="EE69" s="3">
        <v>58905928</v>
      </c>
      <c r="EF69" s="3">
        <v>6</v>
      </c>
      <c r="EG69" s="3" t="s">
        <v>51</v>
      </c>
      <c r="EH69" s="3">
        <v>87</v>
      </c>
      <c r="EI69" s="3" t="s">
        <v>120</v>
      </c>
      <c r="EJ69" s="3">
        <v>1</v>
      </c>
      <c r="EK69" s="3">
        <v>53001</v>
      </c>
      <c r="EL69" s="3" t="s">
        <v>120</v>
      </c>
      <c r="EM69" s="3" t="s">
        <v>121</v>
      </c>
      <c r="EN69" s="3"/>
      <c r="EO69" s="3" t="s">
        <v>3</v>
      </c>
      <c r="EP69" s="3"/>
      <c r="EQ69" s="3">
        <v>0</v>
      </c>
      <c r="ER69" s="3">
        <v>20580.740000000002</v>
      </c>
      <c r="ES69" s="3">
        <v>20580.740000000002</v>
      </c>
      <c r="ET69" s="3">
        <v>0</v>
      </c>
      <c r="EU69" s="3">
        <v>0</v>
      </c>
      <c r="EV69" s="3">
        <v>0</v>
      </c>
      <c r="EW69" s="3">
        <v>0</v>
      </c>
      <c r="EX69" s="3">
        <v>0</v>
      </c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>
        <v>0</v>
      </c>
      <c r="FR69" s="3">
        <v>0</v>
      </c>
      <c r="FS69" s="3">
        <v>0</v>
      </c>
      <c r="FT69" s="3"/>
      <c r="FU69" s="3"/>
      <c r="FV69" s="3"/>
      <c r="FW69" s="3"/>
      <c r="FX69" s="3">
        <v>92</v>
      </c>
      <c r="FY69" s="3">
        <v>52</v>
      </c>
      <c r="FZ69" s="3"/>
      <c r="GA69" s="3" t="s">
        <v>3</v>
      </c>
      <c r="GB69" s="3"/>
      <c r="GC69" s="3"/>
      <c r="GD69" s="3">
        <v>1</v>
      </c>
      <c r="GE69" s="3"/>
      <c r="GF69" s="3">
        <v>1361521432</v>
      </c>
      <c r="GG69" s="3">
        <v>2</v>
      </c>
      <c r="GH69" s="3">
        <v>1</v>
      </c>
      <c r="GI69" s="3">
        <v>2</v>
      </c>
      <c r="GJ69" s="3">
        <v>0</v>
      </c>
      <c r="GK69" s="3">
        <v>0</v>
      </c>
      <c r="GL69" s="3">
        <f t="shared" si="84"/>
        <v>0</v>
      </c>
      <c r="GM69" s="3">
        <f t="shared" si="85"/>
        <v>17994.77</v>
      </c>
      <c r="GN69" s="3">
        <f t="shared" si="86"/>
        <v>17994.77</v>
      </c>
      <c r="GO69" s="3">
        <f t="shared" si="87"/>
        <v>0</v>
      </c>
      <c r="GP69" s="3">
        <f t="shared" si="88"/>
        <v>0</v>
      </c>
      <c r="GQ69" s="3"/>
      <c r="GR69" s="3">
        <v>0</v>
      </c>
      <c r="GS69" s="3">
        <v>3</v>
      </c>
      <c r="GT69" s="3">
        <v>0</v>
      </c>
      <c r="GU69" s="3" t="s">
        <v>3</v>
      </c>
      <c r="GV69" s="3">
        <f t="shared" si="89"/>
        <v>0</v>
      </c>
      <c r="GW69" s="3">
        <v>1</v>
      </c>
      <c r="GX69" s="3">
        <f t="shared" si="90"/>
        <v>0</v>
      </c>
      <c r="GY69" s="3"/>
      <c r="GZ69" s="3"/>
      <c r="HA69" s="3">
        <v>0</v>
      </c>
      <c r="HB69" s="3">
        <v>0</v>
      </c>
      <c r="HC69" s="3">
        <f t="shared" si="91"/>
        <v>0</v>
      </c>
      <c r="HD69" s="3"/>
      <c r="HE69" s="3" t="s">
        <v>3</v>
      </c>
      <c r="HF69" s="3" t="s">
        <v>3</v>
      </c>
      <c r="HG69" s="3"/>
      <c r="HH69" s="3"/>
      <c r="HI69" s="3"/>
      <c r="HJ69" s="3"/>
      <c r="HK69" s="3"/>
      <c r="HL69" s="3"/>
      <c r="HM69" s="3" t="s">
        <v>3</v>
      </c>
      <c r="HN69" s="3" t="s">
        <v>122</v>
      </c>
      <c r="HO69" s="3" t="s">
        <v>123</v>
      </c>
      <c r="HP69" s="3" t="s">
        <v>120</v>
      </c>
      <c r="HQ69" s="3" t="s">
        <v>120</v>
      </c>
      <c r="HR69" s="3"/>
      <c r="HS69" s="3">
        <v>0</v>
      </c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>
        <v>0</v>
      </c>
      <c r="IL69" s="3"/>
      <c r="IM69" s="3"/>
      <c r="IN69" s="3"/>
      <c r="IO69" s="3"/>
      <c r="IP69" s="3"/>
      <c r="IQ69" s="3"/>
      <c r="IR69" s="3"/>
      <c r="IS69" s="3"/>
      <c r="IT69" s="3"/>
      <c r="IU69" s="3"/>
    </row>
    <row r="70" spans="1:255" ht="13.15" hidden="1" customHeight="1" x14ac:dyDescent="0.2">
      <c r="A70" s="2">
        <v>18</v>
      </c>
      <c r="B70" s="2">
        <v>1</v>
      </c>
      <c r="C70" s="2">
        <v>134</v>
      </c>
      <c r="D70" s="2"/>
      <c r="E70" s="2" t="s">
        <v>138</v>
      </c>
      <c r="F70" s="2" t="s">
        <v>88</v>
      </c>
      <c r="G70" s="2" t="s">
        <v>89</v>
      </c>
      <c r="H70" s="2" t="s">
        <v>90</v>
      </c>
      <c r="I70" s="2">
        <f>I66*J70</f>
        <v>0.34499999999999997</v>
      </c>
      <c r="J70" s="2">
        <v>0.22999999999999998</v>
      </c>
      <c r="K70" s="2">
        <v>0.23</v>
      </c>
      <c r="L70" s="2"/>
      <c r="M70" s="2"/>
      <c r="N70" s="2"/>
      <c r="O70" s="2">
        <f t="shared" si="71"/>
        <v>0</v>
      </c>
      <c r="P70" s="2">
        <f>ROUND(CQ70*I70,2)</f>
        <v>0</v>
      </c>
      <c r="Q70" s="2">
        <f>ROUND(CR70*I70,2)</f>
        <v>0</v>
      </c>
      <c r="R70" s="2">
        <f>ROUND(CS70*I70,2)</f>
        <v>0</v>
      </c>
      <c r="S70" s="2">
        <f>ROUND(CT70*I70,2)</f>
        <v>0</v>
      </c>
      <c r="T70" s="2">
        <f t="shared" si="72"/>
        <v>0</v>
      </c>
      <c r="U70" s="2">
        <f>ROUND(CV70*I70,7)</f>
        <v>0</v>
      </c>
      <c r="V70" s="2">
        <f>ROUND(CW70*I70,7)</f>
        <v>0</v>
      </c>
      <c r="W70" s="2">
        <f t="shared" si="73"/>
        <v>0</v>
      </c>
      <c r="X70" s="2">
        <f t="shared" si="74"/>
        <v>0</v>
      </c>
      <c r="Y70" s="2">
        <f t="shared" si="75"/>
        <v>0</v>
      </c>
      <c r="Z70" s="2"/>
      <c r="AA70" s="2">
        <v>60841590</v>
      </c>
      <c r="AB70" s="2">
        <f t="shared" si="76"/>
        <v>0</v>
      </c>
      <c r="AC70" s="2">
        <f>ROUND((ES70),6)</f>
        <v>0</v>
      </c>
      <c r="AD70" s="2">
        <f>ROUND((((ET70)-(EU70))+AE70),6)</f>
        <v>0</v>
      </c>
      <c r="AE70" s="2">
        <f t="shared" si="92"/>
        <v>0</v>
      </c>
      <c r="AF70" s="2">
        <f t="shared" si="92"/>
        <v>0</v>
      </c>
      <c r="AG70" s="2">
        <f t="shared" si="77"/>
        <v>0</v>
      </c>
      <c r="AH70" s="2">
        <f t="shared" si="93"/>
        <v>0</v>
      </c>
      <c r="AI70" s="2">
        <f t="shared" si="93"/>
        <v>0</v>
      </c>
      <c r="AJ70" s="2">
        <f t="shared" si="78"/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92</v>
      </c>
      <c r="AU70" s="2">
        <v>52</v>
      </c>
      <c r="AV70" s="2">
        <v>1</v>
      </c>
      <c r="AW70" s="2">
        <v>1</v>
      </c>
      <c r="AX70" s="2"/>
      <c r="AY70" s="2"/>
      <c r="AZ70" s="2">
        <v>1</v>
      </c>
      <c r="BA70" s="2">
        <v>1</v>
      </c>
      <c r="BB70" s="2">
        <v>1</v>
      </c>
      <c r="BC70" s="2">
        <v>1</v>
      </c>
      <c r="BD70" s="2" t="s">
        <v>3</v>
      </c>
      <c r="BE70" s="2" t="s">
        <v>3</v>
      </c>
      <c r="BF70" s="2" t="s">
        <v>3</v>
      </c>
      <c r="BG70" s="2" t="s">
        <v>3</v>
      </c>
      <c r="BH70" s="2">
        <v>3</v>
      </c>
      <c r="BI70" s="2">
        <v>1</v>
      </c>
      <c r="BJ70" s="2" t="s">
        <v>3</v>
      </c>
      <c r="BK70" s="2"/>
      <c r="BL70" s="2"/>
      <c r="BM70" s="2">
        <v>53001</v>
      </c>
      <c r="BN70" s="2">
        <v>0</v>
      </c>
      <c r="BO70" s="2" t="s">
        <v>3</v>
      </c>
      <c r="BP70" s="2">
        <v>0</v>
      </c>
      <c r="BQ70" s="2">
        <v>6</v>
      </c>
      <c r="BR70" s="2">
        <v>0</v>
      </c>
      <c r="BS70" s="2">
        <v>1</v>
      </c>
      <c r="BT70" s="2">
        <v>1</v>
      </c>
      <c r="BU70" s="2">
        <v>1</v>
      </c>
      <c r="BV70" s="2">
        <v>1</v>
      </c>
      <c r="BW70" s="2">
        <v>1</v>
      </c>
      <c r="BX70" s="2">
        <v>1</v>
      </c>
      <c r="BY70" s="2" t="s">
        <v>3</v>
      </c>
      <c r="BZ70" s="2">
        <v>92</v>
      </c>
      <c r="CA70" s="2">
        <v>52</v>
      </c>
      <c r="CB70" s="2" t="s">
        <v>3</v>
      </c>
      <c r="CC70" s="2"/>
      <c r="CD70" s="2"/>
      <c r="CE70" s="2">
        <v>0</v>
      </c>
      <c r="CF70" s="2">
        <v>0</v>
      </c>
      <c r="CG70" s="2">
        <v>0</v>
      </c>
      <c r="CH70" s="2"/>
      <c r="CI70" s="2"/>
      <c r="CJ70" s="2"/>
      <c r="CK70" s="2"/>
      <c r="CL70" s="2"/>
      <c r="CM70" s="2">
        <v>0</v>
      </c>
      <c r="CN70" s="2" t="s">
        <v>3</v>
      </c>
      <c r="CO70" s="2">
        <v>0</v>
      </c>
      <c r="CP70" s="2">
        <f t="shared" si="79"/>
        <v>0</v>
      </c>
      <c r="CQ70" s="2">
        <f>ROUND(AL70*BC70,2)</f>
        <v>0</v>
      </c>
      <c r="CR70" s="2">
        <f>ROUND(AM70*BB70,2)</f>
        <v>0</v>
      </c>
      <c r="CS70" s="2">
        <f>ROUND(AN70*BS70,2)</f>
        <v>0</v>
      </c>
      <c r="CT70" s="2">
        <f>ROUND(AO70*BA70,2)</f>
        <v>0</v>
      </c>
      <c r="CU70" s="2">
        <f t="shared" si="80"/>
        <v>0</v>
      </c>
      <c r="CV70" s="2">
        <f t="shared" si="94"/>
        <v>0</v>
      </c>
      <c r="CW70" s="2">
        <f t="shared" si="94"/>
        <v>0</v>
      </c>
      <c r="CX70" s="2">
        <f t="shared" si="81"/>
        <v>0</v>
      </c>
      <c r="CY70" s="2">
        <f t="shared" si="82"/>
        <v>0</v>
      </c>
      <c r="CZ70" s="2">
        <f t="shared" si="83"/>
        <v>0</v>
      </c>
      <c r="DA70" s="2"/>
      <c r="DB70" s="2"/>
      <c r="DC70" s="2" t="s">
        <v>3</v>
      </c>
      <c r="DD70" s="2" t="s">
        <v>3</v>
      </c>
      <c r="DE70" s="2" t="s">
        <v>3</v>
      </c>
      <c r="DF70" s="2" t="s">
        <v>3</v>
      </c>
      <c r="DG70" s="2" t="s">
        <v>3</v>
      </c>
      <c r="DH70" s="2" t="s">
        <v>3</v>
      </c>
      <c r="DI70" s="2" t="s">
        <v>3</v>
      </c>
      <c r="DJ70" s="2" t="s">
        <v>3</v>
      </c>
      <c r="DK70" s="2" t="s">
        <v>3</v>
      </c>
      <c r="DL70" s="2" t="s">
        <v>3</v>
      </c>
      <c r="DM70" s="2" t="s">
        <v>3</v>
      </c>
      <c r="DN70" s="2">
        <v>0</v>
      </c>
      <c r="DO70" s="2">
        <v>0</v>
      </c>
      <c r="DP70" s="2">
        <v>1</v>
      </c>
      <c r="DQ70" s="2">
        <v>1</v>
      </c>
      <c r="DR70" s="2"/>
      <c r="DS70" s="2"/>
      <c r="DT70" s="2"/>
      <c r="DU70" s="2">
        <v>1009</v>
      </c>
      <c r="DV70" s="2" t="s">
        <v>90</v>
      </c>
      <c r="DW70" s="2" t="s">
        <v>90</v>
      </c>
      <c r="DX70" s="2">
        <v>1000</v>
      </c>
      <c r="DY70" s="2"/>
      <c r="DZ70" s="2" t="s">
        <v>3</v>
      </c>
      <c r="EA70" s="2" t="s">
        <v>3</v>
      </c>
      <c r="EB70" s="2" t="s">
        <v>3</v>
      </c>
      <c r="EC70" s="2" t="s">
        <v>3</v>
      </c>
      <c r="ED70" s="2"/>
      <c r="EE70" s="2">
        <v>58905928</v>
      </c>
      <c r="EF70" s="2">
        <v>6</v>
      </c>
      <c r="EG70" s="2" t="s">
        <v>51</v>
      </c>
      <c r="EH70" s="2">
        <v>87</v>
      </c>
      <c r="EI70" s="2" t="s">
        <v>120</v>
      </c>
      <c r="EJ70" s="2">
        <v>1</v>
      </c>
      <c r="EK70" s="2">
        <v>53001</v>
      </c>
      <c r="EL70" s="2" t="s">
        <v>120</v>
      </c>
      <c r="EM70" s="2" t="s">
        <v>121</v>
      </c>
      <c r="EN70" s="2"/>
      <c r="EO70" s="2" t="s">
        <v>3</v>
      </c>
      <c r="EP70" s="2"/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>
        <v>0</v>
      </c>
      <c r="FR70" s="2">
        <v>0</v>
      </c>
      <c r="FS70" s="2">
        <v>0</v>
      </c>
      <c r="FT70" s="2"/>
      <c r="FU70" s="2"/>
      <c r="FV70" s="2"/>
      <c r="FW70" s="2"/>
      <c r="FX70" s="2">
        <v>92</v>
      </c>
      <c r="FY70" s="2">
        <v>52</v>
      </c>
      <c r="FZ70" s="2"/>
      <c r="GA70" s="2" t="s">
        <v>3</v>
      </c>
      <c r="GB70" s="2"/>
      <c r="GC70" s="2"/>
      <c r="GD70" s="2">
        <v>1</v>
      </c>
      <c r="GE70" s="2"/>
      <c r="GF70" s="2">
        <v>2102561428</v>
      </c>
      <c r="GG70" s="2">
        <v>2</v>
      </c>
      <c r="GH70" s="2">
        <v>1</v>
      </c>
      <c r="GI70" s="2">
        <v>-2</v>
      </c>
      <c r="GJ70" s="2">
        <v>0</v>
      </c>
      <c r="GK70" s="2">
        <v>0</v>
      </c>
      <c r="GL70" s="2">
        <f t="shared" si="84"/>
        <v>0</v>
      </c>
      <c r="GM70" s="2">
        <f t="shared" si="85"/>
        <v>0</v>
      </c>
      <c r="GN70" s="2">
        <f t="shared" si="86"/>
        <v>0</v>
      </c>
      <c r="GO70" s="2">
        <f t="shared" si="87"/>
        <v>0</v>
      </c>
      <c r="GP70" s="2">
        <f t="shared" si="88"/>
        <v>0</v>
      </c>
      <c r="GQ70" s="2"/>
      <c r="GR70" s="2">
        <v>0</v>
      </c>
      <c r="GS70" s="2">
        <v>3</v>
      </c>
      <c r="GT70" s="2">
        <v>0</v>
      </c>
      <c r="GU70" s="2" t="s">
        <v>3</v>
      </c>
      <c r="GV70" s="2">
        <f t="shared" si="89"/>
        <v>0</v>
      </c>
      <c r="GW70" s="2">
        <v>1</v>
      </c>
      <c r="GX70" s="2">
        <f t="shared" si="90"/>
        <v>0</v>
      </c>
      <c r="GY70" s="2"/>
      <c r="GZ70" s="2"/>
      <c r="HA70" s="2">
        <v>0</v>
      </c>
      <c r="HB70" s="2">
        <v>0</v>
      </c>
      <c r="HC70" s="2">
        <f t="shared" si="91"/>
        <v>0</v>
      </c>
      <c r="HD70" s="2"/>
      <c r="HE70" s="2" t="s">
        <v>3</v>
      </c>
      <c r="HF70" s="2" t="s">
        <v>3</v>
      </c>
      <c r="HG70" s="2"/>
      <c r="HH70" s="2"/>
      <c r="HI70" s="2"/>
      <c r="HJ70" s="2"/>
      <c r="HK70" s="2"/>
      <c r="HL70" s="2"/>
      <c r="HM70" s="2" t="s">
        <v>3</v>
      </c>
      <c r="HN70" s="2" t="s">
        <v>122</v>
      </c>
      <c r="HO70" s="2" t="s">
        <v>123</v>
      </c>
      <c r="HP70" s="2" t="s">
        <v>120</v>
      </c>
      <c r="HQ70" s="2" t="s">
        <v>120</v>
      </c>
      <c r="HR70" s="2"/>
      <c r="HS70" s="2">
        <v>0</v>
      </c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>
        <v>0</v>
      </c>
      <c r="IL70" s="2"/>
      <c r="IM70" s="2"/>
      <c r="IN70" s="2"/>
      <c r="IO70" s="2"/>
      <c r="IP70" s="2"/>
      <c r="IQ70" s="2"/>
      <c r="IR70" s="2"/>
      <c r="IS70" s="2"/>
      <c r="IT70" s="2"/>
      <c r="IU70" s="2"/>
    </row>
    <row r="71" spans="1:255" ht="13.15" customHeight="1" x14ac:dyDescent="0.2">
      <c r="A71" s="3">
        <v>18</v>
      </c>
      <c r="B71" s="3">
        <v>1</v>
      </c>
      <c r="C71" s="3">
        <v>142</v>
      </c>
      <c r="D71" s="3"/>
      <c r="E71" s="3" t="s">
        <v>138</v>
      </c>
      <c r="F71" s="3" t="s">
        <v>88</v>
      </c>
      <c r="G71" s="3" t="s">
        <v>89</v>
      </c>
      <c r="H71" s="3" t="s">
        <v>90</v>
      </c>
      <c r="I71" s="3">
        <f>I67*J71</f>
        <v>0.34499999999999997</v>
      </c>
      <c r="J71" s="3">
        <v>0.22999999999999998</v>
      </c>
      <c r="K71" s="3">
        <v>0.23</v>
      </c>
      <c r="L71" s="3"/>
      <c r="M71" s="3"/>
      <c r="N71" s="3"/>
      <c r="O71" s="3">
        <f t="shared" si="71"/>
        <v>0</v>
      </c>
      <c r="P71" s="3">
        <f>ROUND(CQ71*I71,2)</f>
        <v>0</v>
      </c>
      <c r="Q71" s="3">
        <f>ROUND(CR71*I71,2)</f>
        <v>0</v>
      </c>
      <c r="R71" s="3">
        <f>ROUND(CS71*I71,2)</f>
        <v>0</v>
      </c>
      <c r="S71" s="3">
        <f>ROUND(CT71*I71,2)</f>
        <v>0</v>
      </c>
      <c r="T71" s="3">
        <f t="shared" si="72"/>
        <v>0</v>
      </c>
      <c r="U71" s="3">
        <f>ROUND(CV71*I71,7)</f>
        <v>0</v>
      </c>
      <c r="V71" s="3">
        <f>ROUND(CW71*I71,7)</f>
        <v>0</v>
      </c>
      <c r="W71" s="3">
        <f t="shared" si="73"/>
        <v>0</v>
      </c>
      <c r="X71" s="3">
        <f t="shared" si="74"/>
        <v>0</v>
      </c>
      <c r="Y71" s="3">
        <f t="shared" si="75"/>
        <v>0</v>
      </c>
      <c r="Z71" s="3"/>
      <c r="AA71" s="3">
        <v>60854600</v>
      </c>
      <c r="AB71" s="3">
        <f t="shared" si="76"/>
        <v>0</v>
      </c>
      <c r="AC71" s="3">
        <f>ROUND((ES71),6)</f>
        <v>0</v>
      </c>
      <c r="AD71" s="3">
        <f>ROUND((((ET71)-(EU71))+AE71),6)</f>
        <v>0</v>
      </c>
      <c r="AE71" s="3">
        <f t="shared" si="92"/>
        <v>0</v>
      </c>
      <c r="AF71" s="3">
        <f t="shared" si="92"/>
        <v>0</v>
      </c>
      <c r="AG71" s="3">
        <f t="shared" si="77"/>
        <v>0</v>
      </c>
      <c r="AH71" s="3">
        <f t="shared" si="93"/>
        <v>0</v>
      </c>
      <c r="AI71" s="3">
        <f t="shared" si="93"/>
        <v>0</v>
      </c>
      <c r="AJ71" s="3">
        <f t="shared" si="78"/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92</v>
      </c>
      <c r="AU71" s="3">
        <v>52</v>
      </c>
      <c r="AV71" s="3">
        <v>1</v>
      </c>
      <c r="AW71" s="3">
        <v>1</v>
      </c>
      <c r="AX71" s="3"/>
      <c r="AY71" s="3"/>
      <c r="AZ71" s="3">
        <v>1</v>
      </c>
      <c r="BA71" s="3">
        <v>1</v>
      </c>
      <c r="BB71" s="3">
        <v>1</v>
      </c>
      <c r="BC71" s="3">
        <v>1</v>
      </c>
      <c r="BD71" s="3" t="s">
        <v>3</v>
      </c>
      <c r="BE71" s="3" t="s">
        <v>3</v>
      </c>
      <c r="BF71" s="3" t="s">
        <v>3</v>
      </c>
      <c r="BG71" s="3" t="s">
        <v>3</v>
      </c>
      <c r="BH71" s="3">
        <v>3</v>
      </c>
      <c r="BI71" s="3">
        <v>1</v>
      </c>
      <c r="BJ71" s="3" t="s">
        <v>3</v>
      </c>
      <c r="BK71" s="3"/>
      <c r="BL71" s="3"/>
      <c r="BM71" s="3">
        <v>53001</v>
      </c>
      <c r="BN71" s="3">
        <v>0</v>
      </c>
      <c r="BO71" s="3" t="s">
        <v>3</v>
      </c>
      <c r="BP71" s="3">
        <v>0</v>
      </c>
      <c r="BQ71" s="3">
        <v>6</v>
      </c>
      <c r="BR71" s="3">
        <v>0</v>
      </c>
      <c r="BS71" s="3">
        <v>1</v>
      </c>
      <c r="BT71" s="3">
        <v>1</v>
      </c>
      <c r="BU71" s="3">
        <v>1</v>
      </c>
      <c r="BV71" s="3">
        <v>1</v>
      </c>
      <c r="BW71" s="3">
        <v>1</v>
      </c>
      <c r="BX71" s="3">
        <v>1</v>
      </c>
      <c r="BY71" s="3" t="s">
        <v>3</v>
      </c>
      <c r="BZ71" s="3">
        <v>92</v>
      </c>
      <c r="CA71" s="3">
        <v>52</v>
      </c>
      <c r="CB71" s="3" t="s">
        <v>3</v>
      </c>
      <c r="CC71" s="3"/>
      <c r="CD71" s="3"/>
      <c r="CE71" s="3">
        <v>0</v>
      </c>
      <c r="CF71" s="3">
        <v>0</v>
      </c>
      <c r="CG71" s="3">
        <v>0</v>
      </c>
      <c r="CH71" s="3"/>
      <c r="CI71" s="3"/>
      <c r="CJ71" s="3"/>
      <c r="CK71" s="3"/>
      <c r="CL71" s="3"/>
      <c r="CM71" s="3">
        <v>0</v>
      </c>
      <c r="CN71" s="3" t="s">
        <v>3</v>
      </c>
      <c r="CO71" s="3">
        <v>0</v>
      </c>
      <c r="CP71" s="3">
        <f t="shared" si="79"/>
        <v>0</v>
      </c>
      <c r="CQ71" s="3">
        <f>ROUND(AL71*BC71,2)</f>
        <v>0</v>
      </c>
      <c r="CR71" s="3">
        <f>ROUND(AM71*BB71,2)</f>
        <v>0</v>
      </c>
      <c r="CS71" s="3">
        <f>ROUND(AN71*BS71,2)</f>
        <v>0</v>
      </c>
      <c r="CT71" s="3">
        <f>ROUND(AO71*BA71,2)</f>
        <v>0</v>
      </c>
      <c r="CU71" s="3">
        <f t="shared" si="80"/>
        <v>0</v>
      </c>
      <c r="CV71" s="3">
        <f t="shared" si="94"/>
        <v>0</v>
      </c>
      <c r="CW71" s="3">
        <f t="shared" si="94"/>
        <v>0</v>
      </c>
      <c r="CX71" s="3">
        <f t="shared" si="81"/>
        <v>0</v>
      </c>
      <c r="CY71" s="3">
        <f t="shared" si="82"/>
        <v>0</v>
      </c>
      <c r="CZ71" s="3">
        <f t="shared" si="83"/>
        <v>0</v>
      </c>
      <c r="DA71" s="3"/>
      <c r="DB71" s="3"/>
      <c r="DC71" s="3" t="s">
        <v>3</v>
      </c>
      <c r="DD71" s="3" t="s">
        <v>3</v>
      </c>
      <c r="DE71" s="3" t="s">
        <v>3</v>
      </c>
      <c r="DF71" s="3" t="s">
        <v>3</v>
      </c>
      <c r="DG71" s="3" t="s">
        <v>3</v>
      </c>
      <c r="DH71" s="3" t="s">
        <v>3</v>
      </c>
      <c r="DI71" s="3" t="s">
        <v>3</v>
      </c>
      <c r="DJ71" s="3" t="s">
        <v>3</v>
      </c>
      <c r="DK71" s="3" t="s">
        <v>3</v>
      </c>
      <c r="DL71" s="3" t="s">
        <v>3</v>
      </c>
      <c r="DM71" s="3" t="s">
        <v>3</v>
      </c>
      <c r="DN71" s="3">
        <v>0</v>
      </c>
      <c r="DO71" s="3">
        <v>0</v>
      </c>
      <c r="DP71" s="3">
        <v>1</v>
      </c>
      <c r="DQ71" s="3">
        <v>1</v>
      </c>
      <c r="DR71" s="3"/>
      <c r="DS71" s="3"/>
      <c r="DT71" s="3"/>
      <c r="DU71" s="3">
        <v>1009</v>
      </c>
      <c r="DV71" s="3" t="s">
        <v>90</v>
      </c>
      <c r="DW71" s="3" t="s">
        <v>90</v>
      </c>
      <c r="DX71" s="3">
        <v>1000</v>
      </c>
      <c r="DY71" s="3"/>
      <c r="DZ71" s="3" t="s">
        <v>3</v>
      </c>
      <c r="EA71" s="3" t="s">
        <v>3</v>
      </c>
      <c r="EB71" s="3" t="s">
        <v>3</v>
      </c>
      <c r="EC71" s="3" t="s">
        <v>3</v>
      </c>
      <c r="ED71" s="3"/>
      <c r="EE71" s="3">
        <v>58905928</v>
      </c>
      <c r="EF71" s="3">
        <v>6</v>
      </c>
      <c r="EG71" s="3" t="s">
        <v>51</v>
      </c>
      <c r="EH71" s="3">
        <v>87</v>
      </c>
      <c r="EI71" s="3" t="s">
        <v>120</v>
      </c>
      <c r="EJ71" s="3">
        <v>1</v>
      </c>
      <c r="EK71" s="3">
        <v>53001</v>
      </c>
      <c r="EL71" s="3" t="s">
        <v>120</v>
      </c>
      <c r="EM71" s="3" t="s">
        <v>121</v>
      </c>
      <c r="EN71" s="3"/>
      <c r="EO71" s="3" t="s">
        <v>3</v>
      </c>
      <c r="EP71" s="3"/>
      <c r="EQ71" s="3">
        <v>0</v>
      </c>
      <c r="ER71" s="3">
        <v>0</v>
      </c>
      <c r="ES71" s="3">
        <v>0</v>
      </c>
      <c r="ET71" s="3">
        <v>0</v>
      </c>
      <c r="EU71" s="3">
        <v>0</v>
      </c>
      <c r="EV71" s="3">
        <v>0</v>
      </c>
      <c r="EW71" s="3">
        <v>0</v>
      </c>
      <c r="EX71" s="3">
        <v>0</v>
      </c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>
        <v>0</v>
      </c>
      <c r="FR71" s="3">
        <v>0</v>
      </c>
      <c r="FS71" s="3">
        <v>0</v>
      </c>
      <c r="FT71" s="3"/>
      <c r="FU71" s="3"/>
      <c r="FV71" s="3"/>
      <c r="FW71" s="3"/>
      <c r="FX71" s="3">
        <v>92</v>
      </c>
      <c r="FY71" s="3">
        <v>52</v>
      </c>
      <c r="FZ71" s="3"/>
      <c r="GA71" s="3" t="s">
        <v>3</v>
      </c>
      <c r="GB71" s="3"/>
      <c r="GC71" s="3"/>
      <c r="GD71" s="3">
        <v>1</v>
      </c>
      <c r="GE71" s="3"/>
      <c r="GF71" s="3">
        <v>2102561428</v>
      </c>
      <c r="GG71" s="3">
        <v>2</v>
      </c>
      <c r="GH71" s="3">
        <v>1</v>
      </c>
      <c r="GI71" s="3">
        <v>-2</v>
      </c>
      <c r="GJ71" s="3">
        <v>0</v>
      </c>
      <c r="GK71" s="3">
        <v>0</v>
      </c>
      <c r="GL71" s="3">
        <f t="shared" si="84"/>
        <v>0</v>
      </c>
      <c r="GM71" s="3">
        <f t="shared" si="85"/>
        <v>0</v>
      </c>
      <c r="GN71" s="3">
        <f t="shared" si="86"/>
        <v>0</v>
      </c>
      <c r="GO71" s="3">
        <f t="shared" si="87"/>
        <v>0</v>
      </c>
      <c r="GP71" s="3">
        <f t="shared" si="88"/>
        <v>0</v>
      </c>
      <c r="GQ71" s="3"/>
      <c r="GR71" s="3">
        <v>0</v>
      </c>
      <c r="GS71" s="3">
        <v>3</v>
      </c>
      <c r="GT71" s="3">
        <v>0</v>
      </c>
      <c r="GU71" s="3" t="s">
        <v>3</v>
      </c>
      <c r="GV71" s="3">
        <f t="shared" si="89"/>
        <v>0</v>
      </c>
      <c r="GW71" s="3">
        <v>1</v>
      </c>
      <c r="GX71" s="3">
        <f t="shared" si="90"/>
        <v>0</v>
      </c>
      <c r="GY71" s="3"/>
      <c r="GZ71" s="3"/>
      <c r="HA71" s="3">
        <v>0</v>
      </c>
      <c r="HB71" s="3">
        <v>0</v>
      </c>
      <c r="HC71" s="3">
        <f t="shared" si="91"/>
        <v>0</v>
      </c>
      <c r="HD71" s="3"/>
      <c r="HE71" s="3" t="s">
        <v>3</v>
      </c>
      <c r="HF71" s="3" t="s">
        <v>3</v>
      </c>
      <c r="HG71" s="3"/>
      <c r="HH71" s="3"/>
      <c r="HI71" s="3"/>
      <c r="HJ71" s="3"/>
      <c r="HK71" s="3"/>
      <c r="HL71" s="3"/>
      <c r="HM71" s="3" t="s">
        <v>3</v>
      </c>
      <c r="HN71" s="3" t="s">
        <v>122</v>
      </c>
      <c r="HO71" s="3" t="s">
        <v>123</v>
      </c>
      <c r="HP71" s="3" t="s">
        <v>120</v>
      </c>
      <c r="HQ71" s="3" t="s">
        <v>120</v>
      </c>
      <c r="HR71" s="3"/>
      <c r="HS71" s="3">
        <v>0</v>
      </c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>
        <v>0</v>
      </c>
      <c r="IL71" s="3"/>
      <c r="IM71" s="3"/>
      <c r="IN71" s="3"/>
      <c r="IO71" s="3"/>
      <c r="IP71" s="3"/>
      <c r="IQ71" s="3"/>
      <c r="IR71" s="3"/>
      <c r="IS71" s="3"/>
      <c r="IT71" s="3"/>
      <c r="IU71" s="3"/>
    </row>
    <row r="72" spans="1:255" ht="13.15" hidden="1" customHeight="1" x14ac:dyDescent="0.2">
      <c r="A72" s="2">
        <v>17</v>
      </c>
      <c r="B72" s="2">
        <v>1</v>
      </c>
      <c r="C72" s="2">
        <f>ROW(SmtRes!A154)</f>
        <v>154</v>
      </c>
      <c r="D72" s="2">
        <f>ROW(EtalonRes!A139)</f>
        <v>139</v>
      </c>
      <c r="E72" s="2" t="s">
        <v>139</v>
      </c>
      <c r="F72" s="2" t="s">
        <v>140</v>
      </c>
      <c r="G72" s="2" t="s">
        <v>141</v>
      </c>
      <c r="H72" s="2" t="s">
        <v>106</v>
      </c>
      <c r="I72" s="2">
        <f>ROUND(120/100,7)</f>
        <v>1.2</v>
      </c>
      <c r="J72" s="2">
        <v>0</v>
      </c>
      <c r="K72" s="2">
        <f>ROUND(120/100,7)</f>
        <v>1.2</v>
      </c>
      <c r="L72" s="2"/>
      <c r="M72" s="2"/>
      <c r="N72" s="2"/>
      <c r="O72" s="2">
        <f t="shared" si="71"/>
        <v>24989.759999999998</v>
      </c>
      <c r="P72" s="2">
        <f>SUMIF(SmtRes!AQ143:'SmtRes'!AQ154,"=1",SmtRes!DF143:'SmtRes'!DF154)</f>
        <v>0</v>
      </c>
      <c r="Q72" s="2">
        <f>SUMIF(SmtRes!AQ143:'SmtRes'!AQ154,"=1",SmtRes!DG143:'SmtRes'!DG154)</f>
        <v>50.34</v>
      </c>
      <c r="R72" s="2">
        <f>SUMIF(SmtRes!AQ143:'SmtRes'!AQ154,"=1",SmtRes!DH143:'SmtRes'!DH154)</f>
        <v>80.41</v>
      </c>
      <c r="S72" s="2">
        <f>SUMIF(SmtRes!AQ143:'SmtRes'!AQ154,"=1",SmtRes!DI143:'SmtRes'!DI154)</f>
        <v>24859.01</v>
      </c>
      <c r="T72" s="2">
        <f t="shared" si="72"/>
        <v>0</v>
      </c>
      <c r="U72" s="2">
        <f>SUMIF(SmtRes!AQ143:'SmtRes'!AQ154,"=1",SmtRes!CV143:'SmtRes'!CV154)</f>
        <v>69.12</v>
      </c>
      <c r="V72" s="2">
        <f>SUMIF(SmtRes!AQ143:'SmtRes'!AQ154,"=1",SmtRes!CW143:'SmtRes'!CW154)</f>
        <v>0.216</v>
      </c>
      <c r="W72" s="2">
        <f t="shared" si="73"/>
        <v>0</v>
      </c>
      <c r="X72" s="2">
        <f t="shared" si="74"/>
        <v>22445.48</v>
      </c>
      <c r="Y72" s="2">
        <f t="shared" si="75"/>
        <v>11472.13</v>
      </c>
      <c r="Z72" s="2"/>
      <c r="AA72" s="2">
        <v>60841590</v>
      </c>
      <c r="AB72" s="2">
        <f t="shared" si="76"/>
        <v>20754.7291</v>
      </c>
      <c r="AC72" s="2">
        <f>ROUND((0),6)</f>
        <v>0</v>
      </c>
      <c r="AD72" s="2">
        <f>ROUND((((SUM(SmtRes!BR143:'SmtRes'!BR154))-(SUM(SmtRes!BS143:'SmtRes'!BS154)))+AE72),6)</f>
        <v>38.889099999999999</v>
      </c>
      <c r="AE72" s="2">
        <f>ROUND((SUM(SmtRes!BS143:'SmtRes'!BS154)),6)</f>
        <v>67.004000000000005</v>
      </c>
      <c r="AF72" s="2">
        <f>ROUND((SUM(SmtRes!BT143:'SmtRes'!BT154)),6)</f>
        <v>20715.84</v>
      </c>
      <c r="AG72" s="2">
        <f t="shared" si="77"/>
        <v>0</v>
      </c>
      <c r="AH72" s="2">
        <f>(SUM(SmtRes!BU143:'SmtRes'!BU154))</f>
        <v>57.6</v>
      </c>
      <c r="AI72" s="2">
        <f>(SUM(SmtRes!BV143:'SmtRes'!BV154))</f>
        <v>0.18</v>
      </c>
      <c r="AJ72" s="2">
        <f t="shared" si="78"/>
        <v>0</v>
      </c>
      <c r="AK72" s="2">
        <v>20821.733100000001</v>
      </c>
      <c r="AL72" s="2">
        <v>0</v>
      </c>
      <c r="AM72" s="2">
        <v>38.889099999999999</v>
      </c>
      <c r="AN72" s="2">
        <v>67.004000000000005</v>
      </c>
      <c r="AO72" s="2">
        <v>20715.84</v>
      </c>
      <c r="AP72" s="2">
        <v>0</v>
      </c>
      <c r="AQ72" s="2">
        <v>57.6</v>
      </c>
      <c r="AR72" s="2">
        <v>0.18</v>
      </c>
      <c r="AS72" s="2">
        <v>0</v>
      </c>
      <c r="AT72" s="2">
        <v>90</v>
      </c>
      <c r="AU72" s="2">
        <v>46</v>
      </c>
      <c r="AV72" s="2">
        <v>1</v>
      </c>
      <c r="AW72" s="2">
        <v>1</v>
      </c>
      <c r="AX72" s="2"/>
      <c r="AY72" s="2"/>
      <c r="AZ72" s="2">
        <v>1</v>
      </c>
      <c r="BA72" s="2">
        <v>1</v>
      </c>
      <c r="BB72" s="2">
        <v>1</v>
      </c>
      <c r="BC72" s="2">
        <v>1</v>
      </c>
      <c r="BD72" s="2" t="s">
        <v>3</v>
      </c>
      <c r="BE72" s="2" t="s">
        <v>3</v>
      </c>
      <c r="BF72" s="2" t="s">
        <v>3</v>
      </c>
      <c r="BG72" s="2" t="s">
        <v>3</v>
      </c>
      <c r="BH72" s="2">
        <v>0</v>
      </c>
      <c r="BI72" s="2">
        <v>1</v>
      </c>
      <c r="BJ72" s="2" t="s">
        <v>142</v>
      </c>
      <c r="BK72" s="2"/>
      <c r="BL72" s="2"/>
      <c r="BM72" s="2">
        <v>58001</v>
      </c>
      <c r="BN72" s="2">
        <v>0</v>
      </c>
      <c r="BO72" s="2" t="s">
        <v>3</v>
      </c>
      <c r="BP72" s="2">
        <v>0</v>
      </c>
      <c r="BQ72" s="2">
        <v>6</v>
      </c>
      <c r="BR72" s="2">
        <v>0</v>
      </c>
      <c r="BS72" s="2">
        <v>1</v>
      </c>
      <c r="BT72" s="2">
        <v>1</v>
      </c>
      <c r="BU72" s="2">
        <v>1</v>
      </c>
      <c r="BV72" s="2">
        <v>1</v>
      </c>
      <c r="BW72" s="2">
        <v>1</v>
      </c>
      <c r="BX72" s="2">
        <v>1</v>
      </c>
      <c r="BY72" s="2" t="s">
        <v>3</v>
      </c>
      <c r="BZ72" s="2">
        <v>90</v>
      </c>
      <c r="CA72" s="2">
        <v>46</v>
      </c>
      <c r="CB72" s="2" t="s">
        <v>3</v>
      </c>
      <c r="CC72" s="2"/>
      <c r="CD72" s="2"/>
      <c r="CE72" s="2">
        <v>0</v>
      </c>
      <c r="CF72" s="2">
        <v>0</v>
      </c>
      <c r="CG72" s="2">
        <v>0</v>
      </c>
      <c r="CH72" s="2"/>
      <c r="CI72" s="2"/>
      <c r="CJ72" s="2"/>
      <c r="CK72" s="2"/>
      <c r="CL72" s="2"/>
      <c r="CM72" s="2">
        <v>0</v>
      </c>
      <c r="CN72" s="2" t="s">
        <v>3</v>
      </c>
      <c r="CO72" s="2">
        <v>0</v>
      </c>
      <c r="CP72" s="2">
        <f t="shared" si="79"/>
        <v>24989.759999999998</v>
      </c>
      <c r="CQ72" s="2">
        <f>SUMIF(SmtRes!AQ143:'SmtRes'!AQ154,"=1",SmtRes!AA143:'SmtRes'!AA154)</f>
        <v>299683.01</v>
      </c>
      <c r="CR72" s="2">
        <f>SUMIF(SmtRes!AQ143:'SmtRes'!AQ154,"=1",SmtRes!AB143:'SmtRes'!AB154)</f>
        <v>741.58</v>
      </c>
      <c r="CS72" s="2">
        <f>SUMIF(SmtRes!AQ143:'SmtRes'!AQ154,"=1",SmtRes!AC143:'SmtRes'!AC154)</f>
        <v>764.64</v>
      </c>
      <c r="CT72" s="2">
        <f>SUMIF(SmtRes!AQ143:'SmtRes'!AQ154,"=1",SmtRes!AD143:'SmtRes'!AD154)</f>
        <v>359.65</v>
      </c>
      <c r="CU72" s="2">
        <f t="shared" si="80"/>
        <v>0</v>
      </c>
      <c r="CV72" s="2">
        <f>SUMIF(SmtRes!AQ143:'SmtRes'!AQ154,"=1",SmtRes!BU143:'SmtRes'!BU154)</f>
        <v>57.6</v>
      </c>
      <c r="CW72" s="2">
        <f>SUMIF(SmtRes!AQ143:'SmtRes'!AQ154,"=1",SmtRes!BV143:'SmtRes'!BV154)</f>
        <v>0.18</v>
      </c>
      <c r="CX72" s="2">
        <f t="shared" si="81"/>
        <v>0</v>
      </c>
      <c r="CY72" s="2">
        <f t="shared" si="82"/>
        <v>22445.477999999999</v>
      </c>
      <c r="CZ72" s="2">
        <f t="shared" si="83"/>
        <v>11472.133199999998</v>
      </c>
      <c r="DA72" s="2"/>
      <c r="DB72" s="2"/>
      <c r="DC72" s="2" t="s">
        <v>3</v>
      </c>
      <c r="DD72" s="2" t="s">
        <v>3</v>
      </c>
      <c r="DE72" s="2" t="s">
        <v>3</v>
      </c>
      <c r="DF72" s="2" t="s">
        <v>3</v>
      </c>
      <c r="DG72" s="2" t="s">
        <v>3</v>
      </c>
      <c r="DH72" s="2" t="s">
        <v>3</v>
      </c>
      <c r="DI72" s="2" t="s">
        <v>3</v>
      </c>
      <c r="DJ72" s="2" t="s">
        <v>3</v>
      </c>
      <c r="DK72" s="2" t="s">
        <v>3</v>
      </c>
      <c r="DL72" s="2" t="s">
        <v>3</v>
      </c>
      <c r="DM72" s="2" t="s">
        <v>3</v>
      </c>
      <c r="DN72" s="2">
        <v>0</v>
      </c>
      <c r="DO72" s="2">
        <v>0</v>
      </c>
      <c r="DP72" s="2">
        <v>1</v>
      </c>
      <c r="DQ72" s="2">
        <v>1</v>
      </c>
      <c r="DR72" s="2"/>
      <c r="DS72" s="2"/>
      <c r="DT72" s="2"/>
      <c r="DU72" s="2">
        <v>1003</v>
      </c>
      <c r="DV72" s="2" t="s">
        <v>106</v>
      </c>
      <c r="DW72" s="2" t="s">
        <v>106</v>
      </c>
      <c r="DX72" s="2">
        <v>100</v>
      </c>
      <c r="DY72" s="2"/>
      <c r="DZ72" s="2" t="s">
        <v>3</v>
      </c>
      <c r="EA72" s="2" t="s">
        <v>3</v>
      </c>
      <c r="EB72" s="2" t="s">
        <v>3</v>
      </c>
      <c r="EC72" s="2" t="s">
        <v>3</v>
      </c>
      <c r="ED72" s="2"/>
      <c r="EE72" s="2">
        <v>58905933</v>
      </c>
      <c r="EF72" s="2">
        <v>6</v>
      </c>
      <c r="EG72" s="2" t="s">
        <v>51</v>
      </c>
      <c r="EH72" s="2">
        <v>92</v>
      </c>
      <c r="EI72" s="2" t="s">
        <v>52</v>
      </c>
      <c r="EJ72" s="2">
        <v>1</v>
      </c>
      <c r="EK72" s="2">
        <v>58001</v>
      </c>
      <c r="EL72" s="2" t="s">
        <v>52</v>
      </c>
      <c r="EM72" s="2" t="s">
        <v>53</v>
      </c>
      <c r="EN72" s="2"/>
      <c r="EO72" s="2" t="s">
        <v>3</v>
      </c>
      <c r="EP72" s="2"/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57.6</v>
      </c>
      <c r="EX72" s="2">
        <v>0.18</v>
      </c>
      <c r="EY72" s="2">
        <v>0</v>
      </c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>
        <v>0</v>
      </c>
      <c r="FR72" s="2">
        <v>0</v>
      </c>
      <c r="FS72" s="2">
        <v>0</v>
      </c>
      <c r="FT72" s="2"/>
      <c r="FU72" s="2"/>
      <c r="FV72" s="2"/>
      <c r="FW72" s="2"/>
      <c r="FX72" s="2">
        <v>90</v>
      </c>
      <c r="FY72" s="2">
        <v>46</v>
      </c>
      <c r="FZ72" s="2"/>
      <c r="GA72" s="2" t="s">
        <v>3</v>
      </c>
      <c r="GB72" s="2"/>
      <c r="GC72" s="2"/>
      <c r="GD72" s="2">
        <v>1</v>
      </c>
      <c r="GE72" s="2"/>
      <c r="GF72" s="2">
        <v>-165969269</v>
      </c>
      <c r="GG72" s="2">
        <v>2</v>
      </c>
      <c r="GH72" s="2">
        <v>1</v>
      </c>
      <c r="GI72" s="2">
        <v>-2</v>
      </c>
      <c r="GJ72" s="2">
        <v>0</v>
      </c>
      <c r="GK72" s="2">
        <v>0</v>
      </c>
      <c r="GL72" s="2">
        <f t="shared" si="84"/>
        <v>0</v>
      </c>
      <c r="GM72" s="2">
        <f t="shared" si="85"/>
        <v>58907.37</v>
      </c>
      <c r="GN72" s="2">
        <f t="shared" si="86"/>
        <v>58907.37</v>
      </c>
      <c r="GO72" s="2">
        <f t="shared" si="87"/>
        <v>0</v>
      </c>
      <c r="GP72" s="2">
        <f t="shared" si="88"/>
        <v>0</v>
      </c>
      <c r="GQ72" s="2"/>
      <c r="GR72" s="2">
        <v>0</v>
      </c>
      <c r="GS72" s="2">
        <v>3</v>
      </c>
      <c r="GT72" s="2">
        <v>0</v>
      </c>
      <c r="GU72" s="2" t="s">
        <v>3</v>
      </c>
      <c r="GV72" s="2">
        <f t="shared" si="89"/>
        <v>0</v>
      </c>
      <c r="GW72" s="2">
        <v>1</v>
      </c>
      <c r="GX72" s="2">
        <f t="shared" si="90"/>
        <v>0</v>
      </c>
      <c r="GY72" s="2"/>
      <c r="GZ72" s="2"/>
      <c r="HA72" s="2">
        <v>0</v>
      </c>
      <c r="HB72" s="2">
        <v>0</v>
      </c>
      <c r="HC72" s="2">
        <f t="shared" si="91"/>
        <v>0</v>
      </c>
      <c r="HD72" s="2"/>
      <c r="HE72" s="2" t="s">
        <v>3</v>
      </c>
      <c r="HF72" s="2" t="s">
        <v>3</v>
      </c>
      <c r="HG72" s="2"/>
      <c r="HH72" s="2"/>
      <c r="HI72" s="2"/>
      <c r="HJ72" s="2"/>
      <c r="HK72" s="2"/>
      <c r="HL72" s="2"/>
      <c r="HM72" s="2" t="s">
        <v>3</v>
      </c>
      <c r="HN72" s="2" t="s">
        <v>54</v>
      </c>
      <c r="HO72" s="2" t="s">
        <v>55</v>
      </c>
      <c r="HP72" s="2" t="s">
        <v>56</v>
      </c>
      <c r="HQ72" s="2" t="s">
        <v>56</v>
      </c>
      <c r="HR72" s="2"/>
      <c r="HS72" s="2">
        <v>0</v>
      </c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>
        <v>0</v>
      </c>
      <c r="IL72" s="2"/>
      <c r="IM72" s="2"/>
      <c r="IN72" s="2"/>
      <c r="IO72" s="2"/>
      <c r="IP72" s="2"/>
      <c r="IQ72" s="2"/>
      <c r="IR72" s="2"/>
      <c r="IS72" s="2"/>
      <c r="IT72" s="2"/>
      <c r="IU72" s="2"/>
    </row>
    <row r="73" spans="1:255" ht="13.15" customHeight="1" x14ac:dyDescent="0.2">
      <c r="A73" s="3">
        <v>17</v>
      </c>
      <c r="B73" s="3">
        <v>1</v>
      </c>
      <c r="C73" s="3">
        <f>ROW(SmtRes!A166)</f>
        <v>166</v>
      </c>
      <c r="D73" s="3">
        <f>ROW(EtalonRes!A148)</f>
        <v>148</v>
      </c>
      <c r="E73" s="3" t="s">
        <v>139</v>
      </c>
      <c r="F73" s="3" t="s">
        <v>140</v>
      </c>
      <c r="G73" s="3" t="s">
        <v>141</v>
      </c>
      <c r="H73" s="3" t="s">
        <v>106</v>
      </c>
      <c r="I73" s="3">
        <f>ROUND(120/100,7)</f>
        <v>1.2</v>
      </c>
      <c r="J73" s="3">
        <v>0</v>
      </c>
      <c r="K73" s="3">
        <f>ROUND(120/100,7)</f>
        <v>1.2</v>
      </c>
      <c r="L73" s="3"/>
      <c r="M73" s="3"/>
      <c r="N73" s="3"/>
      <c r="O73" s="3">
        <f t="shared" si="71"/>
        <v>26620.26</v>
      </c>
      <c r="P73" s="3">
        <f>SUMIF(SmtRes!AQ155:'SmtRes'!AQ166,"=1",SmtRes!DF155:'SmtRes'!DF166)</f>
        <v>0</v>
      </c>
      <c r="Q73" s="3">
        <f>SUMIF(SmtRes!AQ155:'SmtRes'!AQ166,"=1",SmtRes!DG155:'SmtRes'!DG166)</f>
        <v>49.19</v>
      </c>
      <c r="R73" s="3">
        <f>SUMIF(SmtRes!AQ155:'SmtRes'!AQ166,"=1",SmtRes!DH155:'SmtRes'!DH166)</f>
        <v>85.67</v>
      </c>
      <c r="S73" s="3">
        <f>SUMIF(SmtRes!AQ155:'SmtRes'!AQ166,"=1",SmtRes!DI155:'SmtRes'!DI166)</f>
        <v>26485.4</v>
      </c>
      <c r="T73" s="3">
        <f t="shared" si="72"/>
        <v>0</v>
      </c>
      <c r="U73" s="3">
        <f>SUMIF(SmtRes!AQ155:'SmtRes'!AQ166,"=1",SmtRes!CV155:'SmtRes'!CV166)</f>
        <v>69.12</v>
      </c>
      <c r="V73" s="3">
        <f>SUMIF(SmtRes!AQ155:'SmtRes'!AQ166,"=1",SmtRes!CW155:'SmtRes'!CW166)</f>
        <v>0.216</v>
      </c>
      <c r="W73" s="3">
        <f t="shared" si="73"/>
        <v>0</v>
      </c>
      <c r="X73" s="3">
        <f t="shared" si="74"/>
        <v>23913.96</v>
      </c>
      <c r="Y73" s="3">
        <f t="shared" si="75"/>
        <v>12222.69</v>
      </c>
      <c r="Z73" s="3"/>
      <c r="AA73" s="3">
        <v>60854600</v>
      </c>
      <c r="AB73" s="3">
        <f t="shared" si="76"/>
        <v>22108.864600000001</v>
      </c>
      <c r="AC73" s="3">
        <f>ROUND((0),6)</f>
        <v>0</v>
      </c>
      <c r="AD73" s="3">
        <f>ROUND((((SUM(SmtRes!BR155:'SmtRes'!BR166))-(SUM(SmtRes!BS155:'SmtRes'!BS166)))+AE73),6)</f>
        <v>37.696599999999997</v>
      </c>
      <c r="AE73" s="3">
        <f>ROUND((SUM(SmtRes!BS155:'SmtRes'!BS166)),6)</f>
        <v>71.3874</v>
      </c>
      <c r="AF73" s="3">
        <f>ROUND((SUM(SmtRes!BT155:'SmtRes'!BT166)),6)</f>
        <v>22071.168000000001</v>
      </c>
      <c r="AG73" s="3">
        <f t="shared" si="77"/>
        <v>0</v>
      </c>
      <c r="AH73" s="3">
        <f>(SUM(SmtRes!BU155:'SmtRes'!BU166))</f>
        <v>57.6</v>
      </c>
      <c r="AI73" s="3">
        <f>(SUM(SmtRes!BV155:'SmtRes'!BV166))</f>
        <v>0.18</v>
      </c>
      <c r="AJ73" s="3">
        <f t="shared" si="78"/>
        <v>0</v>
      </c>
      <c r="AK73" s="3">
        <v>22180.252</v>
      </c>
      <c r="AL73" s="3">
        <v>0</v>
      </c>
      <c r="AM73" s="3">
        <v>37.696599999999997</v>
      </c>
      <c r="AN73" s="3">
        <v>71.3874</v>
      </c>
      <c r="AO73" s="3">
        <v>22071.168000000001</v>
      </c>
      <c r="AP73" s="3">
        <v>0</v>
      </c>
      <c r="AQ73" s="3">
        <v>57.6</v>
      </c>
      <c r="AR73" s="3">
        <v>0.18</v>
      </c>
      <c r="AS73" s="3">
        <v>0</v>
      </c>
      <c r="AT73" s="3">
        <v>90</v>
      </c>
      <c r="AU73" s="3">
        <v>46</v>
      </c>
      <c r="AV73" s="3">
        <v>1</v>
      </c>
      <c r="AW73" s="3">
        <v>1</v>
      </c>
      <c r="AX73" s="3"/>
      <c r="AY73" s="3"/>
      <c r="AZ73" s="3">
        <v>1</v>
      </c>
      <c r="BA73" s="3">
        <v>1</v>
      </c>
      <c r="BB73" s="3">
        <v>1</v>
      </c>
      <c r="BC73" s="3">
        <v>1</v>
      </c>
      <c r="BD73" s="3" t="s">
        <v>3</v>
      </c>
      <c r="BE73" s="3" t="s">
        <v>3</v>
      </c>
      <c r="BF73" s="3" t="s">
        <v>3</v>
      </c>
      <c r="BG73" s="3" t="s">
        <v>3</v>
      </c>
      <c r="BH73" s="3">
        <v>0</v>
      </c>
      <c r="BI73" s="3">
        <v>1</v>
      </c>
      <c r="BJ73" s="3" t="s">
        <v>142</v>
      </c>
      <c r="BK73" s="3"/>
      <c r="BL73" s="3"/>
      <c r="BM73" s="3">
        <v>58001</v>
      </c>
      <c r="BN73" s="3">
        <v>0</v>
      </c>
      <c r="BO73" s="3" t="s">
        <v>3</v>
      </c>
      <c r="BP73" s="3">
        <v>0</v>
      </c>
      <c r="BQ73" s="3">
        <v>6</v>
      </c>
      <c r="BR73" s="3">
        <v>0</v>
      </c>
      <c r="BS73" s="3">
        <v>1</v>
      </c>
      <c r="BT73" s="3">
        <v>1</v>
      </c>
      <c r="BU73" s="3">
        <v>1</v>
      </c>
      <c r="BV73" s="3">
        <v>1</v>
      </c>
      <c r="BW73" s="3">
        <v>1</v>
      </c>
      <c r="BX73" s="3">
        <v>1</v>
      </c>
      <c r="BY73" s="3" t="s">
        <v>3</v>
      </c>
      <c r="BZ73" s="3">
        <v>90</v>
      </c>
      <c r="CA73" s="3">
        <v>46</v>
      </c>
      <c r="CB73" s="3" t="s">
        <v>3</v>
      </c>
      <c r="CC73" s="3"/>
      <c r="CD73" s="3"/>
      <c r="CE73" s="3">
        <v>0</v>
      </c>
      <c r="CF73" s="3">
        <v>0</v>
      </c>
      <c r="CG73" s="3">
        <v>0</v>
      </c>
      <c r="CH73" s="3"/>
      <c r="CI73" s="3"/>
      <c r="CJ73" s="3"/>
      <c r="CK73" s="3"/>
      <c r="CL73" s="3"/>
      <c r="CM73" s="3">
        <v>0</v>
      </c>
      <c r="CN73" s="3" t="s">
        <v>3</v>
      </c>
      <c r="CO73" s="3">
        <v>0</v>
      </c>
      <c r="CP73" s="3">
        <f t="shared" si="79"/>
        <v>26620.26</v>
      </c>
      <c r="CQ73" s="3">
        <f>SUMIF(SmtRes!AQ155:'SmtRes'!AQ166,"=1",SmtRes!AA155:'SmtRes'!AA166)</f>
        <v>287776.12</v>
      </c>
      <c r="CR73" s="3">
        <f>SUMIF(SmtRes!AQ155:'SmtRes'!AQ166,"=1",SmtRes!AB155:'SmtRes'!AB166)</f>
        <v>719.6</v>
      </c>
      <c r="CS73" s="3">
        <f>SUMIF(SmtRes!AQ155:'SmtRes'!AQ166,"=1",SmtRes!AC155:'SmtRes'!AC166)</f>
        <v>814.66000000000008</v>
      </c>
      <c r="CT73" s="3">
        <f>SUMIF(SmtRes!AQ155:'SmtRes'!AQ166,"=1",SmtRes!AD155:'SmtRes'!AD166)</f>
        <v>383.18</v>
      </c>
      <c r="CU73" s="3">
        <f t="shared" si="80"/>
        <v>0</v>
      </c>
      <c r="CV73" s="3">
        <f>SUMIF(SmtRes!AQ155:'SmtRes'!AQ166,"=1",SmtRes!BU155:'SmtRes'!BU166)</f>
        <v>57.6</v>
      </c>
      <c r="CW73" s="3">
        <f>SUMIF(SmtRes!AQ155:'SmtRes'!AQ166,"=1",SmtRes!BV155:'SmtRes'!BV166)</f>
        <v>0.18</v>
      </c>
      <c r="CX73" s="3">
        <f t="shared" si="81"/>
        <v>0</v>
      </c>
      <c r="CY73" s="3">
        <f t="shared" si="82"/>
        <v>23913.963</v>
      </c>
      <c r="CZ73" s="3">
        <f t="shared" si="83"/>
        <v>12222.6922</v>
      </c>
      <c r="DA73" s="3"/>
      <c r="DB73" s="3"/>
      <c r="DC73" s="3" t="s">
        <v>3</v>
      </c>
      <c r="DD73" s="3" t="s">
        <v>3</v>
      </c>
      <c r="DE73" s="3" t="s">
        <v>3</v>
      </c>
      <c r="DF73" s="3" t="s">
        <v>3</v>
      </c>
      <c r="DG73" s="3" t="s">
        <v>3</v>
      </c>
      <c r="DH73" s="3" t="s">
        <v>3</v>
      </c>
      <c r="DI73" s="3" t="s">
        <v>3</v>
      </c>
      <c r="DJ73" s="3" t="s">
        <v>3</v>
      </c>
      <c r="DK73" s="3" t="s">
        <v>3</v>
      </c>
      <c r="DL73" s="3" t="s">
        <v>3</v>
      </c>
      <c r="DM73" s="3" t="s">
        <v>3</v>
      </c>
      <c r="DN73" s="3">
        <v>0</v>
      </c>
      <c r="DO73" s="3">
        <v>0</v>
      </c>
      <c r="DP73" s="3">
        <v>1</v>
      </c>
      <c r="DQ73" s="3">
        <v>1</v>
      </c>
      <c r="DR73" s="3"/>
      <c r="DS73" s="3"/>
      <c r="DT73" s="3"/>
      <c r="DU73" s="3">
        <v>1003</v>
      </c>
      <c r="DV73" s="3" t="s">
        <v>106</v>
      </c>
      <c r="DW73" s="3" t="s">
        <v>106</v>
      </c>
      <c r="DX73" s="3">
        <v>100</v>
      </c>
      <c r="DY73" s="3"/>
      <c r="DZ73" s="3" t="s">
        <v>3</v>
      </c>
      <c r="EA73" s="3" t="s">
        <v>3</v>
      </c>
      <c r="EB73" s="3" t="s">
        <v>3</v>
      </c>
      <c r="EC73" s="3" t="s">
        <v>3</v>
      </c>
      <c r="ED73" s="3"/>
      <c r="EE73" s="3">
        <v>58905933</v>
      </c>
      <c r="EF73" s="3">
        <v>6</v>
      </c>
      <c r="EG73" s="3" t="s">
        <v>51</v>
      </c>
      <c r="EH73" s="3">
        <v>92</v>
      </c>
      <c r="EI73" s="3" t="s">
        <v>52</v>
      </c>
      <c r="EJ73" s="3">
        <v>1</v>
      </c>
      <c r="EK73" s="3">
        <v>58001</v>
      </c>
      <c r="EL73" s="3" t="s">
        <v>52</v>
      </c>
      <c r="EM73" s="3" t="s">
        <v>53</v>
      </c>
      <c r="EN73" s="3"/>
      <c r="EO73" s="3" t="s">
        <v>3</v>
      </c>
      <c r="EP73" s="3"/>
      <c r="EQ73" s="3">
        <v>0</v>
      </c>
      <c r="ER73" s="3">
        <v>0</v>
      </c>
      <c r="ES73" s="3">
        <v>0</v>
      </c>
      <c r="ET73" s="3">
        <v>0</v>
      </c>
      <c r="EU73" s="3">
        <v>0</v>
      </c>
      <c r="EV73" s="3">
        <v>0</v>
      </c>
      <c r="EW73" s="3">
        <v>57.6</v>
      </c>
      <c r="EX73" s="3">
        <v>0.18</v>
      </c>
      <c r="EY73" s="3">
        <v>0</v>
      </c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>
        <v>0</v>
      </c>
      <c r="FR73" s="3">
        <v>0</v>
      </c>
      <c r="FS73" s="3">
        <v>0</v>
      </c>
      <c r="FT73" s="3"/>
      <c r="FU73" s="3"/>
      <c r="FV73" s="3"/>
      <c r="FW73" s="3"/>
      <c r="FX73" s="3">
        <v>90</v>
      </c>
      <c r="FY73" s="3">
        <v>46</v>
      </c>
      <c r="FZ73" s="3"/>
      <c r="GA73" s="3" t="s">
        <v>3</v>
      </c>
      <c r="GB73" s="3"/>
      <c r="GC73" s="3"/>
      <c r="GD73" s="3">
        <v>1</v>
      </c>
      <c r="GE73" s="3"/>
      <c r="GF73" s="3">
        <v>-165969269</v>
      </c>
      <c r="GG73" s="3">
        <v>2</v>
      </c>
      <c r="GH73" s="3">
        <v>1</v>
      </c>
      <c r="GI73" s="3">
        <v>-2</v>
      </c>
      <c r="GJ73" s="3">
        <v>0</v>
      </c>
      <c r="GK73" s="3">
        <v>0</v>
      </c>
      <c r="GL73" s="3">
        <f t="shared" si="84"/>
        <v>0</v>
      </c>
      <c r="GM73" s="3">
        <f t="shared" si="85"/>
        <v>62756.91</v>
      </c>
      <c r="GN73" s="3">
        <f t="shared" si="86"/>
        <v>62756.91</v>
      </c>
      <c r="GO73" s="3">
        <f t="shared" si="87"/>
        <v>0</v>
      </c>
      <c r="GP73" s="3">
        <f t="shared" si="88"/>
        <v>0</v>
      </c>
      <c r="GQ73" s="3"/>
      <c r="GR73" s="3">
        <v>0</v>
      </c>
      <c r="GS73" s="3">
        <v>3</v>
      </c>
      <c r="GT73" s="3">
        <v>0</v>
      </c>
      <c r="GU73" s="3" t="s">
        <v>3</v>
      </c>
      <c r="GV73" s="3">
        <f t="shared" si="89"/>
        <v>0</v>
      </c>
      <c r="GW73" s="3">
        <v>1</v>
      </c>
      <c r="GX73" s="3">
        <f t="shared" si="90"/>
        <v>0</v>
      </c>
      <c r="GY73" s="3"/>
      <c r="GZ73" s="3"/>
      <c r="HA73" s="3">
        <v>0</v>
      </c>
      <c r="HB73" s="3">
        <v>0</v>
      </c>
      <c r="HC73" s="3">
        <f t="shared" si="91"/>
        <v>0</v>
      </c>
      <c r="HD73" s="3"/>
      <c r="HE73" s="3" t="s">
        <v>3</v>
      </c>
      <c r="HF73" s="3" t="s">
        <v>3</v>
      </c>
      <c r="HG73" s="3"/>
      <c r="HH73" s="3"/>
      <c r="HI73" s="3"/>
      <c r="HJ73" s="3"/>
      <c r="HK73" s="3"/>
      <c r="HL73" s="3"/>
      <c r="HM73" s="3" t="s">
        <v>3</v>
      </c>
      <c r="HN73" s="3" t="s">
        <v>54</v>
      </c>
      <c r="HO73" s="3" t="s">
        <v>55</v>
      </c>
      <c r="HP73" s="3" t="s">
        <v>56</v>
      </c>
      <c r="HQ73" s="3" t="s">
        <v>56</v>
      </c>
      <c r="HR73" s="3"/>
      <c r="HS73" s="3">
        <v>0</v>
      </c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>
        <v>0</v>
      </c>
      <c r="IL73" s="3"/>
      <c r="IM73" s="3"/>
      <c r="IN73" s="3"/>
      <c r="IO73" s="3"/>
      <c r="IP73" s="3"/>
      <c r="IQ73" s="3"/>
      <c r="IR73" s="3"/>
      <c r="IS73" s="3"/>
      <c r="IT73" s="3"/>
      <c r="IU73" s="3"/>
    </row>
    <row r="74" spans="1:255" ht="13.15" hidden="1" customHeight="1" x14ac:dyDescent="0.2">
      <c r="A74" s="2">
        <v>18</v>
      </c>
      <c r="B74" s="2">
        <v>1</v>
      </c>
      <c r="C74" s="2">
        <v>150</v>
      </c>
      <c r="D74" s="2"/>
      <c r="E74" s="2" t="s">
        <v>143</v>
      </c>
      <c r="F74" s="2" t="s">
        <v>144</v>
      </c>
      <c r="G74" s="2" t="s">
        <v>145</v>
      </c>
      <c r="H74" s="2" t="s">
        <v>146</v>
      </c>
      <c r="I74" s="2">
        <f>I72*J74</f>
        <v>240</v>
      </c>
      <c r="J74" s="2">
        <v>200</v>
      </c>
      <c r="K74" s="2">
        <v>200</v>
      </c>
      <c r="L74" s="2"/>
      <c r="M74" s="2"/>
      <c r="N74" s="2"/>
      <c r="O74" s="2">
        <f t="shared" si="71"/>
        <v>29620.799999999999</v>
      </c>
      <c r="P74" s="2">
        <f t="shared" ref="P74:P83" si="95">ROUND(CQ74*I74,2)</f>
        <v>29620.799999999999</v>
      </c>
      <c r="Q74" s="2">
        <f t="shared" ref="Q74:Q83" si="96">ROUND(CR74*I74,2)</f>
        <v>0</v>
      </c>
      <c r="R74" s="2">
        <f t="shared" ref="R74:R83" si="97">ROUND(CS74*I74,2)</f>
        <v>0</v>
      </c>
      <c r="S74" s="2">
        <f t="shared" ref="S74:S83" si="98">ROUND(CT74*I74,2)</f>
        <v>0</v>
      </c>
      <c r="T74" s="2">
        <f t="shared" si="72"/>
        <v>0</v>
      </c>
      <c r="U74" s="2">
        <f t="shared" ref="U74:U83" si="99">ROUND(CV74*I74,7)</f>
        <v>0</v>
      </c>
      <c r="V74" s="2">
        <f t="shared" ref="V74:V83" si="100">ROUND(CW74*I74,7)</f>
        <v>0</v>
      </c>
      <c r="W74" s="2">
        <f t="shared" si="73"/>
        <v>0</v>
      </c>
      <c r="X74" s="2">
        <f t="shared" si="74"/>
        <v>0</v>
      </c>
      <c r="Y74" s="2">
        <f t="shared" si="75"/>
        <v>0</v>
      </c>
      <c r="Z74" s="2"/>
      <c r="AA74" s="2">
        <v>60841590</v>
      </c>
      <c r="AB74" s="2">
        <f t="shared" si="76"/>
        <v>116.43</v>
      </c>
      <c r="AC74" s="2">
        <f t="shared" ref="AC74:AC83" si="101">ROUND((ES74),6)</f>
        <v>116.43</v>
      </c>
      <c r="AD74" s="2">
        <f t="shared" ref="AD74:AD83" si="102">ROUND((((ET74)-(EU74))+AE74),6)</f>
        <v>0</v>
      </c>
      <c r="AE74" s="2">
        <f t="shared" ref="AE74:AE83" si="103">ROUND((EU74),6)</f>
        <v>0</v>
      </c>
      <c r="AF74" s="2">
        <f t="shared" ref="AF74:AF83" si="104">ROUND((EV74),6)</f>
        <v>0</v>
      </c>
      <c r="AG74" s="2">
        <f t="shared" si="77"/>
        <v>0</v>
      </c>
      <c r="AH74" s="2">
        <f t="shared" ref="AH74:AH83" si="105">(EW74)</f>
        <v>0</v>
      </c>
      <c r="AI74" s="2">
        <f t="shared" ref="AI74:AI83" si="106">(EX74)</f>
        <v>0</v>
      </c>
      <c r="AJ74" s="2">
        <f t="shared" si="78"/>
        <v>0</v>
      </c>
      <c r="AK74" s="2">
        <v>116.43</v>
      </c>
      <c r="AL74" s="2">
        <v>116.43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90</v>
      </c>
      <c r="AU74" s="2">
        <v>46</v>
      </c>
      <c r="AV74" s="2">
        <v>1</v>
      </c>
      <c r="AW74" s="2">
        <v>1</v>
      </c>
      <c r="AX74" s="2"/>
      <c r="AY74" s="2"/>
      <c r="AZ74" s="2">
        <v>1</v>
      </c>
      <c r="BA74" s="2">
        <v>1</v>
      </c>
      <c r="BB74" s="2">
        <v>1</v>
      </c>
      <c r="BC74" s="2">
        <v>1.06</v>
      </c>
      <c r="BD74" s="2" t="s">
        <v>3</v>
      </c>
      <c r="BE74" s="2" t="s">
        <v>3</v>
      </c>
      <c r="BF74" s="2" t="s">
        <v>3</v>
      </c>
      <c r="BG74" s="2" t="s">
        <v>3</v>
      </c>
      <c r="BH74" s="2">
        <v>3</v>
      </c>
      <c r="BI74" s="2">
        <v>1</v>
      </c>
      <c r="BJ74" s="2" t="s">
        <v>147</v>
      </c>
      <c r="BK74" s="2"/>
      <c r="BL74" s="2"/>
      <c r="BM74" s="2">
        <v>58001</v>
      </c>
      <c r="BN74" s="2">
        <v>0</v>
      </c>
      <c r="BO74" s="2" t="s">
        <v>144</v>
      </c>
      <c r="BP74" s="2">
        <v>1</v>
      </c>
      <c r="BQ74" s="2">
        <v>6</v>
      </c>
      <c r="BR74" s="2">
        <v>0</v>
      </c>
      <c r="BS74" s="2">
        <v>1</v>
      </c>
      <c r="BT74" s="2">
        <v>1</v>
      </c>
      <c r="BU74" s="2">
        <v>1</v>
      </c>
      <c r="BV74" s="2">
        <v>1</v>
      </c>
      <c r="BW74" s="2">
        <v>1</v>
      </c>
      <c r="BX74" s="2">
        <v>1</v>
      </c>
      <c r="BY74" s="2" t="s">
        <v>3</v>
      </c>
      <c r="BZ74" s="2">
        <v>90</v>
      </c>
      <c r="CA74" s="2">
        <v>46</v>
      </c>
      <c r="CB74" s="2" t="s">
        <v>3</v>
      </c>
      <c r="CC74" s="2"/>
      <c r="CD74" s="2"/>
      <c r="CE74" s="2">
        <v>0</v>
      </c>
      <c r="CF74" s="2">
        <v>0</v>
      </c>
      <c r="CG74" s="2">
        <v>0</v>
      </c>
      <c r="CH74" s="2"/>
      <c r="CI74" s="2"/>
      <c r="CJ74" s="2"/>
      <c r="CK74" s="2"/>
      <c r="CL74" s="2"/>
      <c r="CM74" s="2">
        <v>0</v>
      </c>
      <c r="CN74" s="2" t="s">
        <v>3</v>
      </c>
      <c r="CO74" s="2">
        <v>0</v>
      </c>
      <c r="CP74" s="2">
        <f t="shared" si="79"/>
        <v>29620.799999999999</v>
      </c>
      <c r="CQ74" s="2">
        <f t="shared" ref="CQ74:CQ83" si="107">ROUND(AL74*BC74,2)</f>
        <v>123.42</v>
      </c>
      <c r="CR74" s="2">
        <f t="shared" ref="CR74:CR83" si="108">ROUND(AM74*BB74,2)</f>
        <v>0</v>
      </c>
      <c r="CS74" s="2">
        <f t="shared" ref="CS74:CS83" si="109">ROUND(AN74*BS74,2)</f>
        <v>0</v>
      </c>
      <c r="CT74" s="2">
        <f t="shared" ref="CT74:CT83" si="110">ROUND(AO74*BA74,2)</f>
        <v>0</v>
      </c>
      <c r="CU74" s="2">
        <f t="shared" si="80"/>
        <v>0</v>
      </c>
      <c r="CV74" s="2">
        <f t="shared" ref="CV74:CV83" si="111">AH74</f>
        <v>0</v>
      </c>
      <c r="CW74" s="2">
        <f t="shared" ref="CW74:CW83" si="112">AI74</f>
        <v>0</v>
      </c>
      <c r="CX74" s="2">
        <f t="shared" si="81"/>
        <v>0</v>
      </c>
      <c r="CY74" s="2">
        <f t="shared" si="82"/>
        <v>0</v>
      </c>
      <c r="CZ74" s="2">
        <f t="shared" si="83"/>
        <v>0</v>
      </c>
      <c r="DA74" s="2"/>
      <c r="DB74" s="2"/>
      <c r="DC74" s="2" t="s">
        <v>3</v>
      </c>
      <c r="DD74" s="2" t="s">
        <v>3</v>
      </c>
      <c r="DE74" s="2" t="s">
        <v>3</v>
      </c>
      <c r="DF74" s="2" t="s">
        <v>3</v>
      </c>
      <c r="DG74" s="2" t="s">
        <v>3</v>
      </c>
      <c r="DH74" s="2" t="s">
        <v>3</v>
      </c>
      <c r="DI74" s="2" t="s">
        <v>3</v>
      </c>
      <c r="DJ74" s="2" t="s">
        <v>3</v>
      </c>
      <c r="DK74" s="2" t="s">
        <v>3</v>
      </c>
      <c r="DL74" s="2" t="s">
        <v>3</v>
      </c>
      <c r="DM74" s="2" t="s">
        <v>3</v>
      </c>
      <c r="DN74" s="2">
        <v>0</v>
      </c>
      <c r="DO74" s="2">
        <v>0</v>
      </c>
      <c r="DP74" s="2">
        <v>1</v>
      </c>
      <c r="DQ74" s="2">
        <v>1</v>
      </c>
      <c r="DR74" s="2"/>
      <c r="DS74" s="2"/>
      <c r="DT74" s="2"/>
      <c r="DU74" s="2">
        <v>1013</v>
      </c>
      <c r="DV74" s="2" t="s">
        <v>146</v>
      </c>
      <c r="DW74" s="2" t="s">
        <v>146</v>
      </c>
      <c r="DX74" s="2">
        <v>1</v>
      </c>
      <c r="DY74" s="2"/>
      <c r="DZ74" s="2" t="s">
        <v>3</v>
      </c>
      <c r="EA74" s="2" t="s">
        <v>3</v>
      </c>
      <c r="EB74" s="2" t="s">
        <v>3</v>
      </c>
      <c r="EC74" s="2" t="s">
        <v>3</v>
      </c>
      <c r="ED74" s="2"/>
      <c r="EE74" s="2">
        <v>58905933</v>
      </c>
      <c r="EF74" s="2">
        <v>6</v>
      </c>
      <c r="EG74" s="2" t="s">
        <v>51</v>
      </c>
      <c r="EH74" s="2">
        <v>92</v>
      </c>
      <c r="EI74" s="2" t="s">
        <v>52</v>
      </c>
      <c r="EJ74" s="2">
        <v>1</v>
      </c>
      <c r="EK74" s="2">
        <v>58001</v>
      </c>
      <c r="EL74" s="2" t="s">
        <v>52</v>
      </c>
      <c r="EM74" s="2" t="s">
        <v>53</v>
      </c>
      <c r="EN74" s="2"/>
      <c r="EO74" s="2" t="s">
        <v>3</v>
      </c>
      <c r="EP74" s="2"/>
      <c r="EQ74" s="2">
        <v>0</v>
      </c>
      <c r="ER74" s="2">
        <v>116.43</v>
      </c>
      <c r="ES74" s="2">
        <v>116.43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>
        <v>0</v>
      </c>
      <c r="FR74" s="2">
        <v>0</v>
      </c>
      <c r="FS74" s="2">
        <v>0</v>
      </c>
      <c r="FT74" s="2"/>
      <c r="FU74" s="2"/>
      <c r="FV74" s="2"/>
      <c r="FW74" s="2"/>
      <c r="FX74" s="2">
        <v>90</v>
      </c>
      <c r="FY74" s="2">
        <v>46</v>
      </c>
      <c r="FZ74" s="2"/>
      <c r="GA74" s="2" t="s">
        <v>3</v>
      </c>
      <c r="GB74" s="2"/>
      <c r="GC74" s="2"/>
      <c r="GD74" s="2">
        <v>1</v>
      </c>
      <c r="GE74" s="2"/>
      <c r="GF74" s="2">
        <v>742845043</v>
      </c>
      <c r="GG74" s="2">
        <v>2</v>
      </c>
      <c r="GH74" s="2">
        <v>1</v>
      </c>
      <c r="GI74" s="2">
        <v>2</v>
      </c>
      <c r="GJ74" s="2">
        <v>0</v>
      </c>
      <c r="GK74" s="2">
        <v>0</v>
      </c>
      <c r="GL74" s="2">
        <f t="shared" si="84"/>
        <v>0</v>
      </c>
      <c r="GM74" s="2">
        <f t="shared" si="85"/>
        <v>29620.799999999999</v>
      </c>
      <c r="GN74" s="2">
        <f t="shared" si="86"/>
        <v>29620.799999999999</v>
      </c>
      <c r="GO74" s="2">
        <f t="shared" si="87"/>
        <v>0</v>
      </c>
      <c r="GP74" s="2">
        <f t="shared" si="88"/>
        <v>0</v>
      </c>
      <c r="GQ74" s="2"/>
      <c r="GR74" s="2">
        <v>0</v>
      </c>
      <c r="GS74" s="2">
        <v>3</v>
      </c>
      <c r="GT74" s="2">
        <v>0</v>
      </c>
      <c r="GU74" s="2" t="s">
        <v>3</v>
      </c>
      <c r="GV74" s="2">
        <f t="shared" si="89"/>
        <v>0</v>
      </c>
      <c r="GW74" s="2">
        <v>1</v>
      </c>
      <c r="GX74" s="2">
        <f t="shared" si="90"/>
        <v>0</v>
      </c>
      <c r="GY74" s="2"/>
      <c r="GZ74" s="2"/>
      <c r="HA74" s="2">
        <v>0</v>
      </c>
      <c r="HB74" s="2">
        <v>0</v>
      </c>
      <c r="HC74" s="2">
        <f t="shared" si="91"/>
        <v>0</v>
      </c>
      <c r="HD74" s="2"/>
      <c r="HE74" s="2" t="s">
        <v>3</v>
      </c>
      <c r="HF74" s="2" t="s">
        <v>3</v>
      </c>
      <c r="HG74" s="2"/>
      <c r="HH74" s="2"/>
      <c r="HI74" s="2"/>
      <c r="HJ74" s="2"/>
      <c r="HK74" s="2"/>
      <c r="HL74" s="2"/>
      <c r="HM74" s="2" t="s">
        <v>3</v>
      </c>
      <c r="HN74" s="2" t="s">
        <v>54</v>
      </c>
      <c r="HO74" s="2" t="s">
        <v>55</v>
      </c>
      <c r="HP74" s="2" t="s">
        <v>56</v>
      </c>
      <c r="HQ74" s="2" t="s">
        <v>56</v>
      </c>
      <c r="HR74" s="2"/>
      <c r="HS74" s="2">
        <v>0</v>
      </c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>
        <v>0</v>
      </c>
      <c r="IL74" s="2"/>
      <c r="IM74" s="2"/>
      <c r="IN74" s="2"/>
      <c r="IO74" s="2"/>
      <c r="IP74" s="2"/>
      <c r="IQ74" s="2"/>
      <c r="IR74" s="2"/>
      <c r="IS74" s="2"/>
      <c r="IT74" s="2"/>
      <c r="IU74" s="2"/>
    </row>
    <row r="75" spans="1:255" ht="13.15" customHeight="1" x14ac:dyDescent="0.2">
      <c r="A75" s="3">
        <v>18</v>
      </c>
      <c r="B75" s="3">
        <v>1</v>
      </c>
      <c r="C75" s="3">
        <v>162</v>
      </c>
      <c r="D75" s="3"/>
      <c r="E75" s="3" t="s">
        <v>143</v>
      </c>
      <c r="F75" s="3" t="s">
        <v>144</v>
      </c>
      <c r="G75" s="3" t="s">
        <v>145</v>
      </c>
      <c r="H75" s="3" t="s">
        <v>146</v>
      </c>
      <c r="I75" s="3">
        <f>I73*J75</f>
        <v>240</v>
      </c>
      <c r="J75" s="3">
        <v>200</v>
      </c>
      <c r="K75" s="3">
        <v>200</v>
      </c>
      <c r="L75" s="3"/>
      <c r="M75" s="3"/>
      <c r="N75" s="3"/>
      <c r="O75" s="3">
        <f t="shared" si="71"/>
        <v>29061.599999999999</v>
      </c>
      <c r="P75" s="3">
        <f t="shared" si="95"/>
        <v>29061.599999999999</v>
      </c>
      <c r="Q75" s="3">
        <f t="shared" si="96"/>
        <v>0</v>
      </c>
      <c r="R75" s="3">
        <f t="shared" si="97"/>
        <v>0</v>
      </c>
      <c r="S75" s="3">
        <f t="shared" si="98"/>
        <v>0</v>
      </c>
      <c r="T75" s="3">
        <f t="shared" si="72"/>
        <v>0</v>
      </c>
      <c r="U75" s="3">
        <f t="shared" si="99"/>
        <v>0</v>
      </c>
      <c r="V75" s="3">
        <f t="shared" si="100"/>
        <v>0</v>
      </c>
      <c r="W75" s="3">
        <f t="shared" si="73"/>
        <v>0</v>
      </c>
      <c r="X75" s="3">
        <f t="shared" si="74"/>
        <v>0</v>
      </c>
      <c r="Y75" s="3">
        <f t="shared" si="75"/>
        <v>0</v>
      </c>
      <c r="Z75" s="3"/>
      <c r="AA75" s="3">
        <v>60854600</v>
      </c>
      <c r="AB75" s="3">
        <f t="shared" si="76"/>
        <v>116.43</v>
      </c>
      <c r="AC75" s="3">
        <f t="shared" si="101"/>
        <v>116.43</v>
      </c>
      <c r="AD75" s="3">
        <f t="shared" si="102"/>
        <v>0</v>
      </c>
      <c r="AE75" s="3">
        <f t="shared" si="103"/>
        <v>0</v>
      </c>
      <c r="AF75" s="3">
        <f t="shared" si="104"/>
        <v>0</v>
      </c>
      <c r="AG75" s="3">
        <f t="shared" si="77"/>
        <v>0</v>
      </c>
      <c r="AH75" s="3">
        <f t="shared" si="105"/>
        <v>0</v>
      </c>
      <c r="AI75" s="3">
        <f t="shared" si="106"/>
        <v>0</v>
      </c>
      <c r="AJ75" s="3">
        <f t="shared" si="78"/>
        <v>0</v>
      </c>
      <c r="AK75" s="3">
        <v>116.43</v>
      </c>
      <c r="AL75" s="3">
        <v>116.43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90</v>
      </c>
      <c r="AU75" s="3">
        <v>46</v>
      </c>
      <c r="AV75" s="3">
        <v>1</v>
      </c>
      <c r="AW75" s="3">
        <v>1</v>
      </c>
      <c r="AX75" s="3"/>
      <c r="AY75" s="3"/>
      <c r="AZ75" s="3">
        <v>1</v>
      </c>
      <c r="BA75" s="3">
        <v>1</v>
      </c>
      <c r="BB75" s="3">
        <v>1</v>
      </c>
      <c r="BC75" s="3">
        <v>1.04</v>
      </c>
      <c r="BD75" s="3" t="s">
        <v>3</v>
      </c>
      <c r="BE75" s="3" t="s">
        <v>3</v>
      </c>
      <c r="BF75" s="3" t="s">
        <v>3</v>
      </c>
      <c r="BG75" s="3" t="s">
        <v>3</v>
      </c>
      <c r="BH75" s="3">
        <v>3</v>
      </c>
      <c r="BI75" s="3">
        <v>1</v>
      </c>
      <c r="BJ75" s="3" t="s">
        <v>147</v>
      </c>
      <c r="BK75" s="3"/>
      <c r="BL75" s="3"/>
      <c r="BM75" s="3">
        <v>58001</v>
      </c>
      <c r="BN75" s="3">
        <v>0</v>
      </c>
      <c r="BO75" s="3" t="s">
        <v>144</v>
      </c>
      <c r="BP75" s="3">
        <v>1</v>
      </c>
      <c r="BQ75" s="3">
        <v>6</v>
      </c>
      <c r="BR75" s="3">
        <v>0</v>
      </c>
      <c r="BS75" s="3">
        <v>1</v>
      </c>
      <c r="BT75" s="3">
        <v>1</v>
      </c>
      <c r="BU75" s="3">
        <v>1</v>
      </c>
      <c r="BV75" s="3">
        <v>1</v>
      </c>
      <c r="BW75" s="3">
        <v>1</v>
      </c>
      <c r="BX75" s="3">
        <v>1</v>
      </c>
      <c r="BY75" s="3" t="s">
        <v>3</v>
      </c>
      <c r="BZ75" s="3">
        <v>90</v>
      </c>
      <c r="CA75" s="3">
        <v>46</v>
      </c>
      <c r="CB75" s="3" t="s">
        <v>3</v>
      </c>
      <c r="CC75" s="3"/>
      <c r="CD75" s="3"/>
      <c r="CE75" s="3">
        <v>0</v>
      </c>
      <c r="CF75" s="3">
        <v>0</v>
      </c>
      <c r="CG75" s="3">
        <v>0</v>
      </c>
      <c r="CH75" s="3"/>
      <c r="CI75" s="3"/>
      <c r="CJ75" s="3"/>
      <c r="CK75" s="3"/>
      <c r="CL75" s="3"/>
      <c r="CM75" s="3">
        <v>0</v>
      </c>
      <c r="CN75" s="3" t="s">
        <v>3</v>
      </c>
      <c r="CO75" s="3">
        <v>0</v>
      </c>
      <c r="CP75" s="3">
        <f t="shared" si="79"/>
        <v>29061.599999999999</v>
      </c>
      <c r="CQ75" s="3">
        <f t="shared" si="107"/>
        <v>121.09</v>
      </c>
      <c r="CR75" s="3">
        <f t="shared" si="108"/>
        <v>0</v>
      </c>
      <c r="CS75" s="3">
        <f t="shared" si="109"/>
        <v>0</v>
      </c>
      <c r="CT75" s="3">
        <f t="shared" si="110"/>
        <v>0</v>
      </c>
      <c r="CU75" s="3">
        <f t="shared" si="80"/>
        <v>0</v>
      </c>
      <c r="CV75" s="3">
        <f t="shared" si="111"/>
        <v>0</v>
      </c>
      <c r="CW75" s="3">
        <f t="shared" si="112"/>
        <v>0</v>
      </c>
      <c r="CX75" s="3">
        <f t="shared" si="81"/>
        <v>0</v>
      </c>
      <c r="CY75" s="3">
        <f t="shared" si="82"/>
        <v>0</v>
      </c>
      <c r="CZ75" s="3">
        <f t="shared" si="83"/>
        <v>0</v>
      </c>
      <c r="DA75" s="3"/>
      <c r="DB75" s="3"/>
      <c r="DC75" s="3" t="s">
        <v>3</v>
      </c>
      <c r="DD75" s="3" t="s">
        <v>3</v>
      </c>
      <c r="DE75" s="3" t="s">
        <v>3</v>
      </c>
      <c r="DF75" s="3" t="s">
        <v>3</v>
      </c>
      <c r="DG75" s="3" t="s">
        <v>3</v>
      </c>
      <c r="DH75" s="3" t="s">
        <v>3</v>
      </c>
      <c r="DI75" s="3" t="s">
        <v>3</v>
      </c>
      <c r="DJ75" s="3" t="s">
        <v>3</v>
      </c>
      <c r="DK75" s="3" t="s">
        <v>3</v>
      </c>
      <c r="DL75" s="3" t="s">
        <v>3</v>
      </c>
      <c r="DM75" s="3" t="s">
        <v>3</v>
      </c>
      <c r="DN75" s="3">
        <v>0</v>
      </c>
      <c r="DO75" s="3">
        <v>0</v>
      </c>
      <c r="DP75" s="3">
        <v>1</v>
      </c>
      <c r="DQ75" s="3">
        <v>1</v>
      </c>
      <c r="DR75" s="3"/>
      <c r="DS75" s="3"/>
      <c r="DT75" s="3"/>
      <c r="DU75" s="3">
        <v>1013</v>
      </c>
      <c r="DV75" s="3" t="s">
        <v>146</v>
      </c>
      <c r="DW75" s="3" t="s">
        <v>146</v>
      </c>
      <c r="DX75" s="3">
        <v>1</v>
      </c>
      <c r="DY75" s="3"/>
      <c r="DZ75" s="3" t="s">
        <v>3</v>
      </c>
      <c r="EA75" s="3" t="s">
        <v>3</v>
      </c>
      <c r="EB75" s="3" t="s">
        <v>3</v>
      </c>
      <c r="EC75" s="3" t="s">
        <v>3</v>
      </c>
      <c r="ED75" s="3"/>
      <c r="EE75" s="3">
        <v>58905933</v>
      </c>
      <c r="EF75" s="3">
        <v>6</v>
      </c>
      <c r="EG75" s="3" t="s">
        <v>51</v>
      </c>
      <c r="EH75" s="3">
        <v>92</v>
      </c>
      <c r="EI75" s="3" t="s">
        <v>52</v>
      </c>
      <c r="EJ75" s="3">
        <v>1</v>
      </c>
      <c r="EK75" s="3">
        <v>58001</v>
      </c>
      <c r="EL75" s="3" t="s">
        <v>52</v>
      </c>
      <c r="EM75" s="3" t="s">
        <v>53</v>
      </c>
      <c r="EN75" s="3"/>
      <c r="EO75" s="3" t="s">
        <v>3</v>
      </c>
      <c r="EP75" s="3"/>
      <c r="EQ75" s="3">
        <v>0</v>
      </c>
      <c r="ER75" s="3">
        <v>116.43</v>
      </c>
      <c r="ES75" s="3">
        <v>116.43</v>
      </c>
      <c r="ET75" s="3">
        <v>0</v>
      </c>
      <c r="EU75" s="3">
        <v>0</v>
      </c>
      <c r="EV75" s="3">
        <v>0</v>
      </c>
      <c r="EW75" s="3">
        <v>0</v>
      </c>
      <c r="EX75" s="3">
        <v>0</v>
      </c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>
        <v>0</v>
      </c>
      <c r="FR75" s="3">
        <v>0</v>
      </c>
      <c r="FS75" s="3">
        <v>0</v>
      </c>
      <c r="FT75" s="3"/>
      <c r="FU75" s="3"/>
      <c r="FV75" s="3"/>
      <c r="FW75" s="3"/>
      <c r="FX75" s="3">
        <v>90</v>
      </c>
      <c r="FY75" s="3">
        <v>46</v>
      </c>
      <c r="FZ75" s="3"/>
      <c r="GA75" s="3" t="s">
        <v>3</v>
      </c>
      <c r="GB75" s="3"/>
      <c r="GC75" s="3"/>
      <c r="GD75" s="3">
        <v>1</v>
      </c>
      <c r="GE75" s="3"/>
      <c r="GF75" s="3">
        <v>742845043</v>
      </c>
      <c r="GG75" s="3">
        <v>2</v>
      </c>
      <c r="GH75" s="3">
        <v>1</v>
      </c>
      <c r="GI75" s="3">
        <v>2</v>
      </c>
      <c r="GJ75" s="3">
        <v>0</v>
      </c>
      <c r="GK75" s="3">
        <v>0</v>
      </c>
      <c r="GL75" s="3">
        <f t="shared" si="84"/>
        <v>0</v>
      </c>
      <c r="GM75" s="3">
        <f t="shared" si="85"/>
        <v>29061.599999999999</v>
      </c>
      <c r="GN75" s="3">
        <f t="shared" si="86"/>
        <v>29061.599999999999</v>
      </c>
      <c r="GO75" s="3">
        <f t="shared" si="87"/>
        <v>0</v>
      </c>
      <c r="GP75" s="3">
        <f t="shared" si="88"/>
        <v>0</v>
      </c>
      <c r="GQ75" s="3"/>
      <c r="GR75" s="3">
        <v>0</v>
      </c>
      <c r="GS75" s="3">
        <v>3</v>
      </c>
      <c r="GT75" s="3">
        <v>0</v>
      </c>
      <c r="GU75" s="3" t="s">
        <v>3</v>
      </c>
      <c r="GV75" s="3">
        <f t="shared" si="89"/>
        <v>0</v>
      </c>
      <c r="GW75" s="3">
        <v>1</v>
      </c>
      <c r="GX75" s="3">
        <f t="shared" si="90"/>
        <v>0</v>
      </c>
      <c r="GY75" s="3"/>
      <c r="GZ75" s="3"/>
      <c r="HA75" s="3">
        <v>0</v>
      </c>
      <c r="HB75" s="3">
        <v>0</v>
      </c>
      <c r="HC75" s="3">
        <f t="shared" si="91"/>
        <v>0</v>
      </c>
      <c r="HD75" s="3"/>
      <c r="HE75" s="3" t="s">
        <v>3</v>
      </c>
      <c r="HF75" s="3" t="s">
        <v>3</v>
      </c>
      <c r="HG75" s="3"/>
      <c r="HH75" s="3"/>
      <c r="HI75" s="3"/>
      <c r="HJ75" s="3"/>
      <c r="HK75" s="3"/>
      <c r="HL75" s="3"/>
      <c r="HM75" s="3" t="s">
        <v>3</v>
      </c>
      <c r="HN75" s="3" t="s">
        <v>54</v>
      </c>
      <c r="HO75" s="3" t="s">
        <v>55</v>
      </c>
      <c r="HP75" s="3" t="s">
        <v>56</v>
      </c>
      <c r="HQ75" s="3" t="s">
        <v>56</v>
      </c>
      <c r="HR75" s="3"/>
      <c r="HS75" s="3">
        <v>0</v>
      </c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>
        <v>0</v>
      </c>
      <c r="IL75" s="3"/>
      <c r="IM75" s="3"/>
      <c r="IN75" s="3"/>
      <c r="IO75" s="3"/>
      <c r="IP75" s="3"/>
      <c r="IQ75" s="3"/>
      <c r="IR75" s="3"/>
      <c r="IS75" s="3"/>
      <c r="IT75" s="3"/>
      <c r="IU75" s="3"/>
    </row>
    <row r="76" spans="1:255" ht="13.15" hidden="1" customHeight="1" x14ac:dyDescent="0.2">
      <c r="A76" s="2">
        <v>18</v>
      </c>
      <c r="B76" s="2">
        <v>1</v>
      </c>
      <c r="C76" s="2">
        <v>151</v>
      </c>
      <c r="D76" s="2"/>
      <c r="E76" s="2" t="s">
        <v>148</v>
      </c>
      <c r="F76" s="2" t="s">
        <v>149</v>
      </c>
      <c r="G76" s="2" t="s">
        <v>150</v>
      </c>
      <c r="H76" s="2" t="s">
        <v>146</v>
      </c>
      <c r="I76" s="2">
        <f>I72*J76</f>
        <v>40</v>
      </c>
      <c r="J76" s="2">
        <v>33.333333333333336</v>
      </c>
      <c r="K76" s="2">
        <v>33.3333333</v>
      </c>
      <c r="L76" s="2"/>
      <c r="M76" s="2"/>
      <c r="N76" s="2"/>
      <c r="O76" s="2">
        <f t="shared" si="71"/>
        <v>36905.199999999997</v>
      </c>
      <c r="P76" s="2">
        <f t="shared" si="95"/>
        <v>36905.199999999997</v>
      </c>
      <c r="Q76" s="2">
        <f t="shared" si="96"/>
        <v>0</v>
      </c>
      <c r="R76" s="2">
        <f t="shared" si="97"/>
        <v>0</v>
      </c>
      <c r="S76" s="2">
        <f t="shared" si="98"/>
        <v>0</v>
      </c>
      <c r="T76" s="2">
        <f t="shared" si="72"/>
        <v>0</v>
      </c>
      <c r="U76" s="2">
        <f t="shared" si="99"/>
        <v>0</v>
      </c>
      <c r="V76" s="2">
        <f t="shared" si="100"/>
        <v>0</v>
      </c>
      <c r="W76" s="2">
        <f t="shared" si="73"/>
        <v>0</v>
      </c>
      <c r="X76" s="2">
        <f t="shared" si="74"/>
        <v>0</v>
      </c>
      <c r="Y76" s="2">
        <f t="shared" si="75"/>
        <v>0</v>
      </c>
      <c r="Z76" s="2"/>
      <c r="AA76" s="2">
        <v>60841590</v>
      </c>
      <c r="AB76" s="2">
        <f t="shared" si="76"/>
        <v>870.41</v>
      </c>
      <c r="AC76" s="2">
        <f t="shared" si="101"/>
        <v>870.41</v>
      </c>
      <c r="AD76" s="2">
        <f t="shared" si="102"/>
        <v>0</v>
      </c>
      <c r="AE76" s="2">
        <f t="shared" si="103"/>
        <v>0</v>
      </c>
      <c r="AF76" s="2">
        <f t="shared" si="104"/>
        <v>0</v>
      </c>
      <c r="AG76" s="2">
        <f t="shared" si="77"/>
        <v>0</v>
      </c>
      <c r="AH76" s="2">
        <f t="shared" si="105"/>
        <v>0</v>
      </c>
      <c r="AI76" s="2">
        <f t="shared" si="106"/>
        <v>0</v>
      </c>
      <c r="AJ76" s="2">
        <f t="shared" si="78"/>
        <v>0</v>
      </c>
      <c r="AK76" s="2">
        <v>870.41</v>
      </c>
      <c r="AL76" s="2">
        <v>870.41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90</v>
      </c>
      <c r="AU76" s="2">
        <v>46</v>
      </c>
      <c r="AV76" s="2">
        <v>1</v>
      </c>
      <c r="AW76" s="2">
        <v>1</v>
      </c>
      <c r="AX76" s="2"/>
      <c r="AY76" s="2"/>
      <c r="AZ76" s="2">
        <v>1</v>
      </c>
      <c r="BA76" s="2">
        <v>1</v>
      </c>
      <c r="BB76" s="2">
        <v>1</v>
      </c>
      <c r="BC76" s="2">
        <v>1.06</v>
      </c>
      <c r="BD76" s="2" t="s">
        <v>3</v>
      </c>
      <c r="BE76" s="2" t="s">
        <v>3</v>
      </c>
      <c r="BF76" s="2" t="s">
        <v>3</v>
      </c>
      <c r="BG76" s="2" t="s">
        <v>3</v>
      </c>
      <c r="BH76" s="2">
        <v>3</v>
      </c>
      <c r="BI76" s="2">
        <v>1</v>
      </c>
      <c r="BJ76" s="2" t="s">
        <v>151</v>
      </c>
      <c r="BK76" s="2"/>
      <c r="BL76" s="2"/>
      <c r="BM76" s="2">
        <v>58001</v>
      </c>
      <c r="BN76" s="2">
        <v>0</v>
      </c>
      <c r="BO76" s="2" t="s">
        <v>149</v>
      </c>
      <c r="BP76" s="2">
        <v>1</v>
      </c>
      <c r="BQ76" s="2">
        <v>6</v>
      </c>
      <c r="BR76" s="2">
        <v>0</v>
      </c>
      <c r="BS76" s="2">
        <v>1</v>
      </c>
      <c r="BT76" s="2">
        <v>1</v>
      </c>
      <c r="BU76" s="2">
        <v>1</v>
      </c>
      <c r="BV76" s="2">
        <v>1</v>
      </c>
      <c r="BW76" s="2">
        <v>1</v>
      </c>
      <c r="BX76" s="2">
        <v>1</v>
      </c>
      <c r="BY76" s="2" t="s">
        <v>3</v>
      </c>
      <c r="BZ76" s="2">
        <v>90</v>
      </c>
      <c r="CA76" s="2">
        <v>46</v>
      </c>
      <c r="CB76" s="2" t="s">
        <v>3</v>
      </c>
      <c r="CC76" s="2"/>
      <c r="CD76" s="2"/>
      <c r="CE76" s="2">
        <v>0</v>
      </c>
      <c r="CF76" s="2">
        <v>0</v>
      </c>
      <c r="CG76" s="2">
        <v>0</v>
      </c>
      <c r="CH76" s="2"/>
      <c r="CI76" s="2"/>
      <c r="CJ76" s="2"/>
      <c r="CK76" s="2"/>
      <c r="CL76" s="2"/>
      <c r="CM76" s="2">
        <v>0</v>
      </c>
      <c r="CN76" s="2" t="s">
        <v>3</v>
      </c>
      <c r="CO76" s="2">
        <v>0</v>
      </c>
      <c r="CP76" s="2">
        <f t="shared" si="79"/>
        <v>36905.199999999997</v>
      </c>
      <c r="CQ76" s="2">
        <f t="shared" si="107"/>
        <v>922.63</v>
      </c>
      <c r="CR76" s="2">
        <f t="shared" si="108"/>
        <v>0</v>
      </c>
      <c r="CS76" s="2">
        <f t="shared" si="109"/>
        <v>0</v>
      </c>
      <c r="CT76" s="2">
        <f t="shared" si="110"/>
        <v>0</v>
      </c>
      <c r="CU76" s="2">
        <f t="shared" si="80"/>
        <v>0</v>
      </c>
      <c r="CV76" s="2">
        <f t="shared" si="111"/>
        <v>0</v>
      </c>
      <c r="CW76" s="2">
        <f t="shared" si="112"/>
        <v>0</v>
      </c>
      <c r="CX76" s="2">
        <f t="shared" si="81"/>
        <v>0</v>
      </c>
      <c r="CY76" s="2">
        <f t="shared" si="82"/>
        <v>0</v>
      </c>
      <c r="CZ76" s="2">
        <f t="shared" si="83"/>
        <v>0</v>
      </c>
      <c r="DA76" s="2"/>
      <c r="DB76" s="2"/>
      <c r="DC76" s="2" t="s">
        <v>3</v>
      </c>
      <c r="DD76" s="2" t="s">
        <v>3</v>
      </c>
      <c r="DE76" s="2" t="s">
        <v>3</v>
      </c>
      <c r="DF76" s="2" t="s">
        <v>3</v>
      </c>
      <c r="DG76" s="2" t="s">
        <v>3</v>
      </c>
      <c r="DH76" s="2" t="s">
        <v>3</v>
      </c>
      <c r="DI76" s="2" t="s">
        <v>3</v>
      </c>
      <c r="DJ76" s="2" t="s">
        <v>3</v>
      </c>
      <c r="DK76" s="2" t="s">
        <v>3</v>
      </c>
      <c r="DL76" s="2" t="s">
        <v>3</v>
      </c>
      <c r="DM76" s="2" t="s">
        <v>3</v>
      </c>
      <c r="DN76" s="2">
        <v>0</v>
      </c>
      <c r="DO76" s="2">
        <v>0</v>
      </c>
      <c r="DP76" s="2">
        <v>1</v>
      </c>
      <c r="DQ76" s="2">
        <v>1</v>
      </c>
      <c r="DR76" s="2"/>
      <c r="DS76" s="2"/>
      <c r="DT76" s="2"/>
      <c r="DU76" s="2">
        <v>1013</v>
      </c>
      <c r="DV76" s="2" t="s">
        <v>146</v>
      </c>
      <c r="DW76" s="2" t="s">
        <v>146</v>
      </c>
      <c r="DX76" s="2">
        <v>1</v>
      </c>
      <c r="DY76" s="2"/>
      <c r="DZ76" s="2" t="s">
        <v>3</v>
      </c>
      <c r="EA76" s="2" t="s">
        <v>3</v>
      </c>
      <c r="EB76" s="2" t="s">
        <v>3</v>
      </c>
      <c r="EC76" s="2" t="s">
        <v>3</v>
      </c>
      <c r="ED76" s="2"/>
      <c r="EE76" s="2">
        <v>58905933</v>
      </c>
      <c r="EF76" s="2">
        <v>6</v>
      </c>
      <c r="EG76" s="2" t="s">
        <v>51</v>
      </c>
      <c r="EH76" s="2">
        <v>92</v>
      </c>
      <c r="EI76" s="2" t="s">
        <v>52</v>
      </c>
      <c r="EJ76" s="2">
        <v>1</v>
      </c>
      <c r="EK76" s="2">
        <v>58001</v>
      </c>
      <c r="EL76" s="2" t="s">
        <v>52</v>
      </c>
      <c r="EM76" s="2" t="s">
        <v>53</v>
      </c>
      <c r="EN76" s="2"/>
      <c r="EO76" s="2" t="s">
        <v>3</v>
      </c>
      <c r="EP76" s="2"/>
      <c r="EQ76" s="2">
        <v>0</v>
      </c>
      <c r="ER76" s="2">
        <v>870.41</v>
      </c>
      <c r="ES76" s="2">
        <v>870.41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>
        <v>0</v>
      </c>
      <c r="FR76" s="2">
        <v>0</v>
      </c>
      <c r="FS76" s="2">
        <v>0</v>
      </c>
      <c r="FT76" s="2"/>
      <c r="FU76" s="2"/>
      <c r="FV76" s="2"/>
      <c r="FW76" s="2"/>
      <c r="FX76" s="2">
        <v>90</v>
      </c>
      <c r="FY76" s="2">
        <v>46</v>
      </c>
      <c r="FZ76" s="2"/>
      <c r="GA76" s="2" t="s">
        <v>3</v>
      </c>
      <c r="GB76" s="2"/>
      <c r="GC76" s="2"/>
      <c r="GD76" s="2">
        <v>1</v>
      </c>
      <c r="GE76" s="2"/>
      <c r="GF76" s="2">
        <v>53291801</v>
      </c>
      <c r="GG76" s="2">
        <v>2</v>
      </c>
      <c r="GH76" s="2">
        <v>1</v>
      </c>
      <c r="GI76" s="2">
        <v>2</v>
      </c>
      <c r="GJ76" s="2">
        <v>0</v>
      </c>
      <c r="GK76" s="2">
        <v>0</v>
      </c>
      <c r="GL76" s="2">
        <f t="shared" si="84"/>
        <v>0</v>
      </c>
      <c r="GM76" s="2">
        <f t="shared" si="85"/>
        <v>36905.199999999997</v>
      </c>
      <c r="GN76" s="2">
        <f t="shared" si="86"/>
        <v>36905.199999999997</v>
      </c>
      <c r="GO76" s="2">
        <f t="shared" si="87"/>
        <v>0</v>
      </c>
      <c r="GP76" s="2">
        <f t="shared" si="88"/>
        <v>0</v>
      </c>
      <c r="GQ76" s="2"/>
      <c r="GR76" s="2">
        <v>0</v>
      </c>
      <c r="GS76" s="2">
        <v>3</v>
      </c>
      <c r="GT76" s="2">
        <v>0</v>
      </c>
      <c r="GU76" s="2" t="s">
        <v>3</v>
      </c>
      <c r="GV76" s="2">
        <f t="shared" si="89"/>
        <v>0</v>
      </c>
      <c r="GW76" s="2">
        <v>1</v>
      </c>
      <c r="GX76" s="2">
        <f t="shared" si="90"/>
        <v>0</v>
      </c>
      <c r="GY76" s="2"/>
      <c r="GZ76" s="2"/>
      <c r="HA76" s="2">
        <v>0</v>
      </c>
      <c r="HB76" s="2">
        <v>0</v>
      </c>
      <c r="HC76" s="2">
        <f t="shared" si="91"/>
        <v>0</v>
      </c>
      <c r="HD76" s="2"/>
      <c r="HE76" s="2" t="s">
        <v>3</v>
      </c>
      <c r="HF76" s="2" t="s">
        <v>3</v>
      </c>
      <c r="HG76" s="2"/>
      <c r="HH76" s="2"/>
      <c r="HI76" s="2"/>
      <c r="HJ76" s="2"/>
      <c r="HK76" s="2"/>
      <c r="HL76" s="2"/>
      <c r="HM76" s="2" t="s">
        <v>3</v>
      </c>
      <c r="HN76" s="2" t="s">
        <v>54</v>
      </c>
      <c r="HO76" s="2" t="s">
        <v>55</v>
      </c>
      <c r="HP76" s="2" t="s">
        <v>56</v>
      </c>
      <c r="HQ76" s="2" t="s">
        <v>56</v>
      </c>
      <c r="HR76" s="2"/>
      <c r="HS76" s="2">
        <v>0</v>
      </c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>
        <v>0</v>
      </c>
      <c r="IL76" s="2"/>
      <c r="IM76" s="2"/>
      <c r="IN76" s="2"/>
      <c r="IO76" s="2"/>
      <c r="IP76" s="2"/>
      <c r="IQ76" s="2"/>
      <c r="IR76" s="2"/>
      <c r="IS76" s="2"/>
      <c r="IT76" s="2"/>
      <c r="IU76" s="2"/>
    </row>
    <row r="77" spans="1:255" ht="13.15" customHeight="1" x14ac:dyDescent="0.2">
      <c r="A77" s="3">
        <v>18</v>
      </c>
      <c r="B77" s="3">
        <v>1</v>
      </c>
      <c r="C77" s="3">
        <v>163</v>
      </c>
      <c r="D77" s="3"/>
      <c r="E77" s="3" t="s">
        <v>148</v>
      </c>
      <c r="F77" s="3" t="s">
        <v>149</v>
      </c>
      <c r="G77" s="3" t="s">
        <v>150</v>
      </c>
      <c r="H77" s="3" t="s">
        <v>146</v>
      </c>
      <c r="I77" s="3">
        <f>I73*J77</f>
        <v>40</v>
      </c>
      <c r="J77" s="3">
        <v>33.333333333333336</v>
      </c>
      <c r="K77" s="3">
        <v>33.3333333</v>
      </c>
      <c r="L77" s="3"/>
      <c r="M77" s="3"/>
      <c r="N77" s="3"/>
      <c r="O77" s="3">
        <f t="shared" si="71"/>
        <v>36209.199999999997</v>
      </c>
      <c r="P77" s="3">
        <f t="shared" si="95"/>
        <v>36209.199999999997</v>
      </c>
      <c r="Q77" s="3">
        <f t="shared" si="96"/>
        <v>0</v>
      </c>
      <c r="R77" s="3">
        <f t="shared" si="97"/>
        <v>0</v>
      </c>
      <c r="S77" s="3">
        <f t="shared" si="98"/>
        <v>0</v>
      </c>
      <c r="T77" s="3">
        <f t="shared" si="72"/>
        <v>0</v>
      </c>
      <c r="U77" s="3">
        <f t="shared" si="99"/>
        <v>0</v>
      </c>
      <c r="V77" s="3">
        <f t="shared" si="100"/>
        <v>0</v>
      </c>
      <c r="W77" s="3">
        <f t="shared" si="73"/>
        <v>0</v>
      </c>
      <c r="X77" s="3">
        <f t="shared" si="74"/>
        <v>0</v>
      </c>
      <c r="Y77" s="3">
        <f t="shared" si="75"/>
        <v>0</v>
      </c>
      <c r="Z77" s="3"/>
      <c r="AA77" s="3">
        <v>60854600</v>
      </c>
      <c r="AB77" s="3">
        <f t="shared" si="76"/>
        <v>870.41</v>
      </c>
      <c r="AC77" s="3">
        <f t="shared" si="101"/>
        <v>870.41</v>
      </c>
      <c r="AD77" s="3">
        <f t="shared" si="102"/>
        <v>0</v>
      </c>
      <c r="AE77" s="3">
        <f t="shared" si="103"/>
        <v>0</v>
      </c>
      <c r="AF77" s="3">
        <f t="shared" si="104"/>
        <v>0</v>
      </c>
      <c r="AG77" s="3">
        <f t="shared" si="77"/>
        <v>0</v>
      </c>
      <c r="AH77" s="3">
        <f t="shared" si="105"/>
        <v>0</v>
      </c>
      <c r="AI77" s="3">
        <f t="shared" si="106"/>
        <v>0</v>
      </c>
      <c r="AJ77" s="3">
        <f t="shared" si="78"/>
        <v>0</v>
      </c>
      <c r="AK77" s="3">
        <v>870.41</v>
      </c>
      <c r="AL77" s="3">
        <v>870.41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90</v>
      </c>
      <c r="AU77" s="3">
        <v>46</v>
      </c>
      <c r="AV77" s="3">
        <v>1</v>
      </c>
      <c r="AW77" s="3">
        <v>1</v>
      </c>
      <c r="AX77" s="3"/>
      <c r="AY77" s="3"/>
      <c r="AZ77" s="3">
        <v>1</v>
      </c>
      <c r="BA77" s="3">
        <v>1</v>
      </c>
      <c r="BB77" s="3">
        <v>1</v>
      </c>
      <c r="BC77" s="3">
        <v>1.04</v>
      </c>
      <c r="BD77" s="3" t="s">
        <v>3</v>
      </c>
      <c r="BE77" s="3" t="s">
        <v>3</v>
      </c>
      <c r="BF77" s="3" t="s">
        <v>3</v>
      </c>
      <c r="BG77" s="3" t="s">
        <v>3</v>
      </c>
      <c r="BH77" s="3">
        <v>3</v>
      </c>
      <c r="BI77" s="3">
        <v>1</v>
      </c>
      <c r="BJ77" s="3" t="s">
        <v>151</v>
      </c>
      <c r="BK77" s="3"/>
      <c r="BL77" s="3"/>
      <c r="BM77" s="3">
        <v>58001</v>
      </c>
      <c r="BN77" s="3">
        <v>0</v>
      </c>
      <c r="BO77" s="3" t="s">
        <v>149</v>
      </c>
      <c r="BP77" s="3">
        <v>1</v>
      </c>
      <c r="BQ77" s="3">
        <v>6</v>
      </c>
      <c r="BR77" s="3">
        <v>0</v>
      </c>
      <c r="BS77" s="3">
        <v>1</v>
      </c>
      <c r="BT77" s="3">
        <v>1</v>
      </c>
      <c r="BU77" s="3">
        <v>1</v>
      </c>
      <c r="BV77" s="3">
        <v>1</v>
      </c>
      <c r="BW77" s="3">
        <v>1</v>
      </c>
      <c r="BX77" s="3">
        <v>1</v>
      </c>
      <c r="BY77" s="3" t="s">
        <v>3</v>
      </c>
      <c r="BZ77" s="3">
        <v>90</v>
      </c>
      <c r="CA77" s="3">
        <v>46</v>
      </c>
      <c r="CB77" s="3" t="s">
        <v>3</v>
      </c>
      <c r="CC77" s="3"/>
      <c r="CD77" s="3"/>
      <c r="CE77" s="3">
        <v>0</v>
      </c>
      <c r="CF77" s="3">
        <v>0</v>
      </c>
      <c r="CG77" s="3">
        <v>0</v>
      </c>
      <c r="CH77" s="3"/>
      <c r="CI77" s="3"/>
      <c r="CJ77" s="3"/>
      <c r="CK77" s="3"/>
      <c r="CL77" s="3"/>
      <c r="CM77" s="3">
        <v>0</v>
      </c>
      <c r="CN77" s="3" t="s">
        <v>3</v>
      </c>
      <c r="CO77" s="3">
        <v>0</v>
      </c>
      <c r="CP77" s="3">
        <f t="shared" si="79"/>
        <v>36209.199999999997</v>
      </c>
      <c r="CQ77" s="3">
        <f t="shared" si="107"/>
        <v>905.23</v>
      </c>
      <c r="CR77" s="3">
        <f t="shared" si="108"/>
        <v>0</v>
      </c>
      <c r="CS77" s="3">
        <f t="shared" si="109"/>
        <v>0</v>
      </c>
      <c r="CT77" s="3">
        <f t="shared" si="110"/>
        <v>0</v>
      </c>
      <c r="CU77" s="3">
        <f t="shared" si="80"/>
        <v>0</v>
      </c>
      <c r="CV77" s="3">
        <f t="shared" si="111"/>
        <v>0</v>
      </c>
      <c r="CW77" s="3">
        <f t="shared" si="112"/>
        <v>0</v>
      </c>
      <c r="CX77" s="3">
        <f t="shared" si="81"/>
        <v>0</v>
      </c>
      <c r="CY77" s="3">
        <f t="shared" si="82"/>
        <v>0</v>
      </c>
      <c r="CZ77" s="3">
        <f t="shared" si="83"/>
        <v>0</v>
      </c>
      <c r="DA77" s="3"/>
      <c r="DB77" s="3"/>
      <c r="DC77" s="3" t="s">
        <v>3</v>
      </c>
      <c r="DD77" s="3" t="s">
        <v>3</v>
      </c>
      <c r="DE77" s="3" t="s">
        <v>3</v>
      </c>
      <c r="DF77" s="3" t="s">
        <v>3</v>
      </c>
      <c r="DG77" s="3" t="s">
        <v>3</v>
      </c>
      <c r="DH77" s="3" t="s">
        <v>3</v>
      </c>
      <c r="DI77" s="3" t="s">
        <v>3</v>
      </c>
      <c r="DJ77" s="3" t="s">
        <v>3</v>
      </c>
      <c r="DK77" s="3" t="s">
        <v>3</v>
      </c>
      <c r="DL77" s="3" t="s">
        <v>3</v>
      </c>
      <c r="DM77" s="3" t="s">
        <v>3</v>
      </c>
      <c r="DN77" s="3">
        <v>0</v>
      </c>
      <c r="DO77" s="3">
        <v>0</v>
      </c>
      <c r="DP77" s="3">
        <v>1</v>
      </c>
      <c r="DQ77" s="3">
        <v>1</v>
      </c>
      <c r="DR77" s="3"/>
      <c r="DS77" s="3"/>
      <c r="DT77" s="3"/>
      <c r="DU77" s="3">
        <v>1013</v>
      </c>
      <c r="DV77" s="3" t="s">
        <v>146</v>
      </c>
      <c r="DW77" s="3" t="s">
        <v>146</v>
      </c>
      <c r="DX77" s="3">
        <v>1</v>
      </c>
      <c r="DY77" s="3"/>
      <c r="DZ77" s="3" t="s">
        <v>3</v>
      </c>
      <c r="EA77" s="3" t="s">
        <v>3</v>
      </c>
      <c r="EB77" s="3" t="s">
        <v>3</v>
      </c>
      <c r="EC77" s="3" t="s">
        <v>3</v>
      </c>
      <c r="ED77" s="3"/>
      <c r="EE77" s="3">
        <v>58905933</v>
      </c>
      <c r="EF77" s="3">
        <v>6</v>
      </c>
      <c r="EG77" s="3" t="s">
        <v>51</v>
      </c>
      <c r="EH77" s="3">
        <v>92</v>
      </c>
      <c r="EI77" s="3" t="s">
        <v>52</v>
      </c>
      <c r="EJ77" s="3">
        <v>1</v>
      </c>
      <c r="EK77" s="3">
        <v>58001</v>
      </c>
      <c r="EL77" s="3" t="s">
        <v>52</v>
      </c>
      <c r="EM77" s="3" t="s">
        <v>53</v>
      </c>
      <c r="EN77" s="3"/>
      <c r="EO77" s="3" t="s">
        <v>3</v>
      </c>
      <c r="EP77" s="3"/>
      <c r="EQ77" s="3">
        <v>0</v>
      </c>
      <c r="ER77" s="3">
        <v>870.41</v>
      </c>
      <c r="ES77" s="3">
        <v>870.41</v>
      </c>
      <c r="ET77" s="3">
        <v>0</v>
      </c>
      <c r="EU77" s="3">
        <v>0</v>
      </c>
      <c r="EV77" s="3">
        <v>0</v>
      </c>
      <c r="EW77" s="3">
        <v>0</v>
      </c>
      <c r="EX77" s="3">
        <v>0</v>
      </c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>
        <v>0</v>
      </c>
      <c r="FR77" s="3">
        <v>0</v>
      </c>
      <c r="FS77" s="3">
        <v>0</v>
      </c>
      <c r="FT77" s="3"/>
      <c r="FU77" s="3"/>
      <c r="FV77" s="3"/>
      <c r="FW77" s="3"/>
      <c r="FX77" s="3">
        <v>90</v>
      </c>
      <c r="FY77" s="3">
        <v>46</v>
      </c>
      <c r="FZ77" s="3"/>
      <c r="GA77" s="3" t="s">
        <v>3</v>
      </c>
      <c r="GB77" s="3"/>
      <c r="GC77" s="3"/>
      <c r="GD77" s="3">
        <v>1</v>
      </c>
      <c r="GE77" s="3"/>
      <c r="GF77" s="3">
        <v>53291801</v>
      </c>
      <c r="GG77" s="3">
        <v>2</v>
      </c>
      <c r="GH77" s="3">
        <v>1</v>
      </c>
      <c r="GI77" s="3">
        <v>2</v>
      </c>
      <c r="GJ77" s="3">
        <v>0</v>
      </c>
      <c r="GK77" s="3">
        <v>0</v>
      </c>
      <c r="GL77" s="3">
        <f t="shared" si="84"/>
        <v>0</v>
      </c>
      <c r="GM77" s="3">
        <f t="shared" si="85"/>
        <v>36209.199999999997</v>
      </c>
      <c r="GN77" s="3">
        <f t="shared" si="86"/>
        <v>36209.199999999997</v>
      </c>
      <c r="GO77" s="3">
        <f t="shared" si="87"/>
        <v>0</v>
      </c>
      <c r="GP77" s="3">
        <f t="shared" si="88"/>
        <v>0</v>
      </c>
      <c r="GQ77" s="3"/>
      <c r="GR77" s="3">
        <v>0</v>
      </c>
      <c r="GS77" s="3">
        <v>3</v>
      </c>
      <c r="GT77" s="3">
        <v>0</v>
      </c>
      <c r="GU77" s="3" t="s">
        <v>3</v>
      </c>
      <c r="GV77" s="3">
        <f t="shared" si="89"/>
        <v>0</v>
      </c>
      <c r="GW77" s="3">
        <v>1</v>
      </c>
      <c r="GX77" s="3">
        <f t="shared" si="90"/>
        <v>0</v>
      </c>
      <c r="GY77" s="3"/>
      <c r="GZ77" s="3"/>
      <c r="HA77" s="3">
        <v>0</v>
      </c>
      <c r="HB77" s="3">
        <v>0</v>
      </c>
      <c r="HC77" s="3">
        <f t="shared" si="91"/>
        <v>0</v>
      </c>
      <c r="HD77" s="3"/>
      <c r="HE77" s="3" t="s">
        <v>3</v>
      </c>
      <c r="HF77" s="3" t="s">
        <v>3</v>
      </c>
      <c r="HG77" s="3"/>
      <c r="HH77" s="3"/>
      <c r="HI77" s="3"/>
      <c r="HJ77" s="3"/>
      <c r="HK77" s="3"/>
      <c r="HL77" s="3"/>
      <c r="HM77" s="3" t="s">
        <v>3</v>
      </c>
      <c r="HN77" s="3" t="s">
        <v>54</v>
      </c>
      <c r="HO77" s="3" t="s">
        <v>55</v>
      </c>
      <c r="HP77" s="3" t="s">
        <v>56</v>
      </c>
      <c r="HQ77" s="3" t="s">
        <v>56</v>
      </c>
      <c r="HR77" s="3"/>
      <c r="HS77" s="3">
        <v>0</v>
      </c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>
        <v>0</v>
      </c>
      <c r="IL77" s="3"/>
      <c r="IM77" s="3"/>
      <c r="IN77" s="3"/>
      <c r="IO77" s="3"/>
      <c r="IP77" s="3"/>
      <c r="IQ77" s="3"/>
      <c r="IR77" s="3"/>
      <c r="IS77" s="3"/>
      <c r="IT77" s="3"/>
      <c r="IU77" s="3"/>
    </row>
    <row r="78" spans="1:255" ht="13.15" hidden="1" customHeight="1" x14ac:dyDescent="0.2">
      <c r="A78" s="2">
        <v>18</v>
      </c>
      <c r="B78" s="2">
        <v>1</v>
      </c>
      <c r="C78" s="2">
        <v>152</v>
      </c>
      <c r="D78" s="2"/>
      <c r="E78" s="2" t="s">
        <v>152</v>
      </c>
      <c r="F78" s="2" t="s">
        <v>153</v>
      </c>
      <c r="G78" s="2" t="s">
        <v>154</v>
      </c>
      <c r="H78" s="2" t="s">
        <v>146</v>
      </c>
      <c r="I78" s="2">
        <f>I72*J78</f>
        <v>4</v>
      </c>
      <c r="J78" s="2">
        <v>3.3333333333333335</v>
      </c>
      <c r="K78" s="2">
        <v>3.3333333000000001</v>
      </c>
      <c r="L78" s="2"/>
      <c r="M78" s="2"/>
      <c r="N78" s="2"/>
      <c r="O78" s="2">
        <f t="shared" si="71"/>
        <v>398.16</v>
      </c>
      <c r="P78" s="2">
        <f t="shared" si="95"/>
        <v>398.16</v>
      </c>
      <c r="Q78" s="2">
        <f t="shared" si="96"/>
        <v>0</v>
      </c>
      <c r="R78" s="2">
        <f t="shared" si="97"/>
        <v>0</v>
      </c>
      <c r="S78" s="2">
        <f t="shared" si="98"/>
        <v>0</v>
      </c>
      <c r="T78" s="2">
        <f t="shared" si="72"/>
        <v>0</v>
      </c>
      <c r="U78" s="2">
        <f t="shared" si="99"/>
        <v>0</v>
      </c>
      <c r="V78" s="2">
        <f t="shared" si="100"/>
        <v>0</v>
      </c>
      <c r="W78" s="2">
        <f t="shared" si="73"/>
        <v>0</v>
      </c>
      <c r="X78" s="2">
        <f t="shared" si="74"/>
        <v>0</v>
      </c>
      <c r="Y78" s="2">
        <f t="shared" si="75"/>
        <v>0</v>
      </c>
      <c r="Z78" s="2"/>
      <c r="AA78" s="2">
        <v>60841590</v>
      </c>
      <c r="AB78" s="2">
        <f t="shared" si="76"/>
        <v>93.91</v>
      </c>
      <c r="AC78" s="2">
        <f t="shared" si="101"/>
        <v>93.91</v>
      </c>
      <c r="AD78" s="2">
        <f t="shared" si="102"/>
        <v>0</v>
      </c>
      <c r="AE78" s="2">
        <f t="shared" si="103"/>
        <v>0</v>
      </c>
      <c r="AF78" s="2">
        <f t="shared" si="104"/>
        <v>0</v>
      </c>
      <c r="AG78" s="2">
        <f t="shared" si="77"/>
        <v>0</v>
      </c>
      <c r="AH78" s="2">
        <f t="shared" si="105"/>
        <v>0</v>
      </c>
      <c r="AI78" s="2">
        <f t="shared" si="106"/>
        <v>0</v>
      </c>
      <c r="AJ78" s="2">
        <f t="shared" si="78"/>
        <v>0</v>
      </c>
      <c r="AK78" s="2">
        <v>93.91</v>
      </c>
      <c r="AL78" s="2">
        <v>93.91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90</v>
      </c>
      <c r="AU78" s="2">
        <v>46</v>
      </c>
      <c r="AV78" s="2">
        <v>1</v>
      </c>
      <c r="AW78" s="2">
        <v>1</v>
      </c>
      <c r="AX78" s="2"/>
      <c r="AY78" s="2"/>
      <c r="AZ78" s="2">
        <v>1</v>
      </c>
      <c r="BA78" s="2">
        <v>1</v>
      </c>
      <c r="BB78" s="2">
        <v>1</v>
      </c>
      <c r="BC78" s="2">
        <v>1.06</v>
      </c>
      <c r="BD78" s="2" t="s">
        <v>3</v>
      </c>
      <c r="BE78" s="2" t="s">
        <v>3</v>
      </c>
      <c r="BF78" s="2" t="s">
        <v>3</v>
      </c>
      <c r="BG78" s="2" t="s">
        <v>3</v>
      </c>
      <c r="BH78" s="2">
        <v>3</v>
      </c>
      <c r="BI78" s="2">
        <v>1</v>
      </c>
      <c r="BJ78" s="2" t="s">
        <v>155</v>
      </c>
      <c r="BK78" s="2"/>
      <c r="BL78" s="2"/>
      <c r="BM78" s="2">
        <v>58001</v>
      </c>
      <c r="BN78" s="2">
        <v>0</v>
      </c>
      <c r="BO78" s="2" t="s">
        <v>153</v>
      </c>
      <c r="BP78" s="2">
        <v>1</v>
      </c>
      <c r="BQ78" s="2">
        <v>6</v>
      </c>
      <c r="BR78" s="2">
        <v>0</v>
      </c>
      <c r="BS78" s="2">
        <v>1</v>
      </c>
      <c r="BT78" s="2">
        <v>1</v>
      </c>
      <c r="BU78" s="2">
        <v>1</v>
      </c>
      <c r="BV78" s="2">
        <v>1</v>
      </c>
      <c r="BW78" s="2">
        <v>1</v>
      </c>
      <c r="BX78" s="2">
        <v>1</v>
      </c>
      <c r="BY78" s="2" t="s">
        <v>3</v>
      </c>
      <c r="BZ78" s="2">
        <v>90</v>
      </c>
      <c r="CA78" s="2">
        <v>46</v>
      </c>
      <c r="CB78" s="2" t="s">
        <v>3</v>
      </c>
      <c r="CC78" s="2"/>
      <c r="CD78" s="2"/>
      <c r="CE78" s="2">
        <v>0</v>
      </c>
      <c r="CF78" s="2">
        <v>0</v>
      </c>
      <c r="CG78" s="2">
        <v>0</v>
      </c>
      <c r="CH78" s="2"/>
      <c r="CI78" s="2"/>
      <c r="CJ78" s="2"/>
      <c r="CK78" s="2"/>
      <c r="CL78" s="2"/>
      <c r="CM78" s="2">
        <v>0</v>
      </c>
      <c r="CN78" s="2" t="s">
        <v>3</v>
      </c>
      <c r="CO78" s="2">
        <v>0</v>
      </c>
      <c r="CP78" s="2">
        <f t="shared" si="79"/>
        <v>398.16</v>
      </c>
      <c r="CQ78" s="2">
        <f t="shared" si="107"/>
        <v>99.54</v>
      </c>
      <c r="CR78" s="2">
        <f t="shared" si="108"/>
        <v>0</v>
      </c>
      <c r="CS78" s="2">
        <f t="shared" si="109"/>
        <v>0</v>
      </c>
      <c r="CT78" s="2">
        <f t="shared" si="110"/>
        <v>0</v>
      </c>
      <c r="CU78" s="2">
        <f t="shared" si="80"/>
        <v>0</v>
      </c>
      <c r="CV78" s="2">
        <f t="shared" si="111"/>
        <v>0</v>
      </c>
      <c r="CW78" s="2">
        <f t="shared" si="112"/>
        <v>0</v>
      </c>
      <c r="CX78" s="2">
        <f t="shared" si="81"/>
        <v>0</v>
      </c>
      <c r="CY78" s="2">
        <f t="shared" si="82"/>
        <v>0</v>
      </c>
      <c r="CZ78" s="2">
        <f t="shared" si="83"/>
        <v>0</v>
      </c>
      <c r="DA78" s="2"/>
      <c r="DB78" s="2"/>
      <c r="DC78" s="2" t="s">
        <v>3</v>
      </c>
      <c r="DD78" s="2" t="s">
        <v>3</v>
      </c>
      <c r="DE78" s="2" t="s">
        <v>3</v>
      </c>
      <c r="DF78" s="2" t="s">
        <v>3</v>
      </c>
      <c r="DG78" s="2" t="s">
        <v>3</v>
      </c>
      <c r="DH78" s="2" t="s">
        <v>3</v>
      </c>
      <c r="DI78" s="2" t="s">
        <v>3</v>
      </c>
      <c r="DJ78" s="2" t="s">
        <v>3</v>
      </c>
      <c r="DK78" s="2" t="s">
        <v>3</v>
      </c>
      <c r="DL78" s="2" t="s">
        <v>3</v>
      </c>
      <c r="DM78" s="2" t="s">
        <v>3</v>
      </c>
      <c r="DN78" s="2">
        <v>0</v>
      </c>
      <c r="DO78" s="2">
        <v>0</v>
      </c>
      <c r="DP78" s="2">
        <v>1</v>
      </c>
      <c r="DQ78" s="2">
        <v>1</v>
      </c>
      <c r="DR78" s="2"/>
      <c r="DS78" s="2"/>
      <c r="DT78" s="2"/>
      <c r="DU78" s="2">
        <v>1013</v>
      </c>
      <c r="DV78" s="2" t="s">
        <v>146</v>
      </c>
      <c r="DW78" s="2" t="s">
        <v>146</v>
      </c>
      <c r="DX78" s="2">
        <v>1</v>
      </c>
      <c r="DY78" s="2"/>
      <c r="DZ78" s="2" t="s">
        <v>3</v>
      </c>
      <c r="EA78" s="2" t="s">
        <v>3</v>
      </c>
      <c r="EB78" s="2" t="s">
        <v>3</v>
      </c>
      <c r="EC78" s="2" t="s">
        <v>3</v>
      </c>
      <c r="ED78" s="2"/>
      <c r="EE78" s="2">
        <v>58905933</v>
      </c>
      <c r="EF78" s="2">
        <v>6</v>
      </c>
      <c r="EG78" s="2" t="s">
        <v>51</v>
      </c>
      <c r="EH78" s="2">
        <v>92</v>
      </c>
      <c r="EI78" s="2" t="s">
        <v>52</v>
      </c>
      <c r="EJ78" s="2">
        <v>1</v>
      </c>
      <c r="EK78" s="2">
        <v>58001</v>
      </c>
      <c r="EL78" s="2" t="s">
        <v>52</v>
      </c>
      <c r="EM78" s="2" t="s">
        <v>53</v>
      </c>
      <c r="EN78" s="2"/>
      <c r="EO78" s="2" t="s">
        <v>3</v>
      </c>
      <c r="EP78" s="2"/>
      <c r="EQ78" s="2">
        <v>0</v>
      </c>
      <c r="ER78" s="2">
        <v>93.91</v>
      </c>
      <c r="ES78" s="2">
        <v>93.91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>
        <v>0</v>
      </c>
      <c r="FR78" s="2">
        <v>0</v>
      </c>
      <c r="FS78" s="2">
        <v>0</v>
      </c>
      <c r="FT78" s="2"/>
      <c r="FU78" s="2"/>
      <c r="FV78" s="2"/>
      <c r="FW78" s="2"/>
      <c r="FX78" s="2">
        <v>90</v>
      </c>
      <c r="FY78" s="2">
        <v>46</v>
      </c>
      <c r="FZ78" s="2"/>
      <c r="GA78" s="2" t="s">
        <v>3</v>
      </c>
      <c r="GB78" s="2"/>
      <c r="GC78" s="2"/>
      <c r="GD78" s="2">
        <v>1</v>
      </c>
      <c r="GE78" s="2"/>
      <c r="GF78" s="2">
        <v>1872550327</v>
      </c>
      <c r="GG78" s="2">
        <v>2</v>
      </c>
      <c r="GH78" s="2">
        <v>1</v>
      </c>
      <c r="GI78" s="2">
        <v>2</v>
      </c>
      <c r="GJ78" s="2">
        <v>0</v>
      </c>
      <c r="GK78" s="2">
        <v>0</v>
      </c>
      <c r="GL78" s="2">
        <f t="shared" si="84"/>
        <v>0</v>
      </c>
      <c r="GM78" s="2">
        <f t="shared" si="85"/>
        <v>398.16</v>
      </c>
      <c r="GN78" s="2">
        <f t="shared" si="86"/>
        <v>398.16</v>
      </c>
      <c r="GO78" s="2">
        <f t="shared" si="87"/>
        <v>0</v>
      </c>
      <c r="GP78" s="2">
        <f t="shared" si="88"/>
        <v>0</v>
      </c>
      <c r="GQ78" s="2"/>
      <c r="GR78" s="2">
        <v>0</v>
      </c>
      <c r="GS78" s="2">
        <v>3</v>
      </c>
      <c r="GT78" s="2">
        <v>0</v>
      </c>
      <c r="GU78" s="2" t="s">
        <v>3</v>
      </c>
      <c r="GV78" s="2">
        <f t="shared" si="89"/>
        <v>0</v>
      </c>
      <c r="GW78" s="2">
        <v>1</v>
      </c>
      <c r="GX78" s="2">
        <f t="shared" si="90"/>
        <v>0</v>
      </c>
      <c r="GY78" s="2"/>
      <c r="GZ78" s="2"/>
      <c r="HA78" s="2">
        <v>0</v>
      </c>
      <c r="HB78" s="2">
        <v>0</v>
      </c>
      <c r="HC78" s="2">
        <f t="shared" si="91"/>
        <v>0</v>
      </c>
      <c r="HD78" s="2"/>
      <c r="HE78" s="2" t="s">
        <v>3</v>
      </c>
      <c r="HF78" s="2" t="s">
        <v>3</v>
      </c>
      <c r="HG78" s="2"/>
      <c r="HH78" s="2"/>
      <c r="HI78" s="2"/>
      <c r="HJ78" s="2"/>
      <c r="HK78" s="2"/>
      <c r="HL78" s="2"/>
      <c r="HM78" s="2" t="s">
        <v>3</v>
      </c>
      <c r="HN78" s="2" t="s">
        <v>54</v>
      </c>
      <c r="HO78" s="2" t="s">
        <v>55</v>
      </c>
      <c r="HP78" s="2" t="s">
        <v>56</v>
      </c>
      <c r="HQ78" s="2" t="s">
        <v>56</v>
      </c>
      <c r="HR78" s="2"/>
      <c r="HS78" s="2">
        <v>0</v>
      </c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>
        <v>0</v>
      </c>
      <c r="IL78" s="2"/>
      <c r="IM78" s="2"/>
      <c r="IN78" s="2"/>
      <c r="IO78" s="2"/>
      <c r="IP78" s="2"/>
      <c r="IQ78" s="2"/>
      <c r="IR78" s="2"/>
      <c r="IS78" s="2"/>
      <c r="IT78" s="2"/>
      <c r="IU78" s="2"/>
    </row>
    <row r="79" spans="1:255" ht="13.15" customHeight="1" x14ac:dyDescent="0.2">
      <c r="A79" s="3">
        <v>18</v>
      </c>
      <c r="B79" s="3">
        <v>1</v>
      </c>
      <c r="C79" s="3">
        <v>164</v>
      </c>
      <c r="D79" s="3"/>
      <c r="E79" s="3" t="s">
        <v>152</v>
      </c>
      <c r="F79" s="3" t="s">
        <v>153</v>
      </c>
      <c r="G79" s="3" t="s">
        <v>154</v>
      </c>
      <c r="H79" s="3" t="s">
        <v>146</v>
      </c>
      <c r="I79" s="3">
        <f>I73*J79</f>
        <v>4</v>
      </c>
      <c r="J79" s="3">
        <v>3.3333333333333335</v>
      </c>
      <c r="K79" s="3">
        <v>3.3333333000000001</v>
      </c>
      <c r="L79" s="3"/>
      <c r="M79" s="3"/>
      <c r="N79" s="3"/>
      <c r="O79" s="3">
        <f t="shared" si="71"/>
        <v>390.68</v>
      </c>
      <c r="P79" s="3">
        <f t="shared" si="95"/>
        <v>390.68</v>
      </c>
      <c r="Q79" s="3">
        <f t="shared" si="96"/>
        <v>0</v>
      </c>
      <c r="R79" s="3">
        <f t="shared" si="97"/>
        <v>0</v>
      </c>
      <c r="S79" s="3">
        <f t="shared" si="98"/>
        <v>0</v>
      </c>
      <c r="T79" s="3">
        <f t="shared" si="72"/>
        <v>0</v>
      </c>
      <c r="U79" s="3">
        <f t="shared" si="99"/>
        <v>0</v>
      </c>
      <c r="V79" s="3">
        <f t="shared" si="100"/>
        <v>0</v>
      </c>
      <c r="W79" s="3">
        <f t="shared" si="73"/>
        <v>0</v>
      </c>
      <c r="X79" s="3">
        <f t="shared" si="74"/>
        <v>0</v>
      </c>
      <c r="Y79" s="3">
        <f t="shared" si="75"/>
        <v>0</v>
      </c>
      <c r="Z79" s="3"/>
      <c r="AA79" s="3">
        <v>60854600</v>
      </c>
      <c r="AB79" s="3">
        <f t="shared" si="76"/>
        <v>93.91</v>
      </c>
      <c r="AC79" s="3">
        <f t="shared" si="101"/>
        <v>93.91</v>
      </c>
      <c r="AD79" s="3">
        <f t="shared" si="102"/>
        <v>0</v>
      </c>
      <c r="AE79" s="3">
        <f t="shared" si="103"/>
        <v>0</v>
      </c>
      <c r="AF79" s="3">
        <f t="shared" si="104"/>
        <v>0</v>
      </c>
      <c r="AG79" s="3">
        <f t="shared" si="77"/>
        <v>0</v>
      </c>
      <c r="AH79" s="3">
        <f t="shared" si="105"/>
        <v>0</v>
      </c>
      <c r="AI79" s="3">
        <f t="shared" si="106"/>
        <v>0</v>
      </c>
      <c r="AJ79" s="3">
        <f t="shared" si="78"/>
        <v>0</v>
      </c>
      <c r="AK79" s="3">
        <v>93.91</v>
      </c>
      <c r="AL79" s="3">
        <v>93.91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90</v>
      </c>
      <c r="AU79" s="3">
        <v>46</v>
      </c>
      <c r="AV79" s="3">
        <v>1</v>
      </c>
      <c r="AW79" s="3">
        <v>1</v>
      </c>
      <c r="AX79" s="3"/>
      <c r="AY79" s="3"/>
      <c r="AZ79" s="3">
        <v>1</v>
      </c>
      <c r="BA79" s="3">
        <v>1</v>
      </c>
      <c r="BB79" s="3">
        <v>1</v>
      </c>
      <c r="BC79" s="3">
        <v>1.04</v>
      </c>
      <c r="BD79" s="3" t="s">
        <v>3</v>
      </c>
      <c r="BE79" s="3" t="s">
        <v>3</v>
      </c>
      <c r="BF79" s="3" t="s">
        <v>3</v>
      </c>
      <c r="BG79" s="3" t="s">
        <v>3</v>
      </c>
      <c r="BH79" s="3">
        <v>3</v>
      </c>
      <c r="BI79" s="3">
        <v>1</v>
      </c>
      <c r="BJ79" s="3" t="s">
        <v>155</v>
      </c>
      <c r="BK79" s="3"/>
      <c r="BL79" s="3"/>
      <c r="BM79" s="3">
        <v>58001</v>
      </c>
      <c r="BN79" s="3">
        <v>0</v>
      </c>
      <c r="BO79" s="3" t="s">
        <v>153</v>
      </c>
      <c r="BP79" s="3">
        <v>1</v>
      </c>
      <c r="BQ79" s="3">
        <v>6</v>
      </c>
      <c r="BR79" s="3">
        <v>0</v>
      </c>
      <c r="BS79" s="3">
        <v>1</v>
      </c>
      <c r="BT79" s="3">
        <v>1</v>
      </c>
      <c r="BU79" s="3">
        <v>1</v>
      </c>
      <c r="BV79" s="3">
        <v>1</v>
      </c>
      <c r="BW79" s="3">
        <v>1</v>
      </c>
      <c r="BX79" s="3">
        <v>1</v>
      </c>
      <c r="BY79" s="3" t="s">
        <v>3</v>
      </c>
      <c r="BZ79" s="3">
        <v>90</v>
      </c>
      <c r="CA79" s="3">
        <v>46</v>
      </c>
      <c r="CB79" s="3" t="s">
        <v>3</v>
      </c>
      <c r="CC79" s="3"/>
      <c r="CD79" s="3"/>
      <c r="CE79" s="3">
        <v>0</v>
      </c>
      <c r="CF79" s="3">
        <v>0</v>
      </c>
      <c r="CG79" s="3">
        <v>0</v>
      </c>
      <c r="CH79" s="3"/>
      <c r="CI79" s="3"/>
      <c r="CJ79" s="3"/>
      <c r="CK79" s="3"/>
      <c r="CL79" s="3"/>
      <c r="CM79" s="3">
        <v>0</v>
      </c>
      <c r="CN79" s="3" t="s">
        <v>3</v>
      </c>
      <c r="CO79" s="3">
        <v>0</v>
      </c>
      <c r="CP79" s="3">
        <f t="shared" si="79"/>
        <v>390.68</v>
      </c>
      <c r="CQ79" s="3">
        <f t="shared" si="107"/>
        <v>97.67</v>
      </c>
      <c r="CR79" s="3">
        <f t="shared" si="108"/>
        <v>0</v>
      </c>
      <c r="CS79" s="3">
        <f t="shared" si="109"/>
        <v>0</v>
      </c>
      <c r="CT79" s="3">
        <f t="shared" si="110"/>
        <v>0</v>
      </c>
      <c r="CU79" s="3">
        <f t="shared" si="80"/>
        <v>0</v>
      </c>
      <c r="CV79" s="3">
        <f t="shared" si="111"/>
        <v>0</v>
      </c>
      <c r="CW79" s="3">
        <f t="shared" si="112"/>
        <v>0</v>
      </c>
      <c r="CX79" s="3">
        <f t="shared" si="81"/>
        <v>0</v>
      </c>
      <c r="CY79" s="3">
        <f t="shared" si="82"/>
        <v>0</v>
      </c>
      <c r="CZ79" s="3">
        <f t="shared" si="83"/>
        <v>0</v>
      </c>
      <c r="DA79" s="3"/>
      <c r="DB79" s="3"/>
      <c r="DC79" s="3" t="s">
        <v>3</v>
      </c>
      <c r="DD79" s="3" t="s">
        <v>3</v>
      </c>
      <c r="DE79" s="3" t="s">
        <v>3</v>
      </c>
      <c r="DF79" s="3" t="s">
        <v>3</v>
      </c>
      <c r="DG79" s="3" t="s">
        <v>3</v>
      </c>
      <c r="DH79" s="3" t="s">
        <v>3</v>
      </c>
      <c r="DI79" s="3" t="s">
        <v>3</v>
      </c>
      <c r="DJ79" s="3" t="s">
        <v>3</v>
      </c>
      <c r="DK79" s="3" t="s">
        <v>3</v>
      </c>
      <c r="DL79" s="3" t="s">
        <v>3</v>
      </c>
      <c r="DM79" s="3" t="s">
        <v>3</v>
      </c>
      <c r="DN79" s="3">
        <v>0</v>
      </c>
      <c r="DO79" s="3">
        <v>0</v>
      </c>
      <c r="DP79" s="3">
        <v>1</v>
      </c>
      <c r="DQ79" s="3">
        <v>1</v>
      </c>
      <c r="DR79" s="3"/>
      <c r="DS79" s="3"/>
      <c r="DT79" s="3"/>
      <c r="DU79" s="3">
        <v>1013</v>
      </c>
      <c r="DV79" s="3" t="s">
        <v>146</v>
      </c>
      <c r="DW79" s="3" t="s">
        <v>146</v>
      </c>
      <c r="DX79" s="3">
        <v>1</v>
      </c>
      <c r="DY79" s="3"/>
      <c r="DZ79" s="3" t="s">
        <v>3</v>
      </c>
      <c r="EA79" s="3" t="s">
        <v>3</v>
      </c>
      <c r="EB79" s="3" t="s">
        <v>3</v>
      </c>
      <c r="EC79" s="3" t="s">
        <v>3</v>
      </c>
      <c r="ED79" s="3"/>
      <c r="EE79" s="3">
        <v>58905933</v>
      </c>
      <c r="EF79" s="3">
        <v>6</v>
      </c>
      <c r="EG79" s="3" t="s">
        <v>51</v>
      </c>
      <c r="EH79" s="3">
        <v>92</v>
      </c>
      <c r="EI79" s="3" t="s">
        <v>52</v>
      </c>
      <c r="EJ79" s="3">
        <v>1</v>
      </c>
      <c r="EK79" s="3">
        <v>58001</v>
      </c>
      <c r="EL79" s="3" t="s">
        <v>52</v>
      </c>
      <c r="EM79" s="3" t="s">
        <v>53</v>
      </c>
      <c r="EN79" s="3"/>
      <c r="EO79" s="3" t="s">
        <v>3</v>
      </c>
      <c r="EP79" s="3"/>
      <c r="EQ79" s="3">
        <v>0</v>
      </c>
      <c r="ER79" s="3">
        <v>93.91</v>
      </c>
      <c r="ES79" s="3">
        <v>93.91</v>
      </c>
      <c r="ET79" s="3">
        <v>0</v>
      </c>
      <c r="EU79" s="3">
        <v>0</v>
      </c>
      <c r="EV79" s="3">
        <v>0</v>
      </c>
      <c r="EW79" s="3">
        <v>0</v>
      </c>
      <c r="EX79" s="3">
        <v>0</v>
      </c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>
        <v>0</v>
      </c>
      <c r="FR79" s="3">
        <v>0</v>
      </c>
      <c r="FS79" s="3">
        <v>0</v>
      </c>
      <c r="FT79" s="3"/>
      <c r="FU79" s="3"/>
      <c r="FV79" s="3"/>
      <c r="FW79" s="3"/>
      <c r="FX79" s="3">
        <v>90</v>
      </c>
      <c r="FY79" s="3">
        <v>46</v>
      </c>
      <c r="FZ79" s="3"/>
      <c r="GA79" s="3" t="s">
        <v>3</v>
      </c>
      <c r="GB79" s="3"/>
      <c r="GC79" s="3"/>
      <c r="GD79" s="3">
        <v>1</v>
      </c>
      <c r="GE79" s="3"/>
      <c r="GF79" s="3">
        <v>1872550327</v>
      </c>
      <c r="GG79" s="3">
        <v>2</v>
      </c>
      <c r="GH79" s="3">
        <v>1</v>
      </c>
      <c r="GI79" s="3">
        <v>2</v>
      </c>
      <c r="GJ79" s="3">
        <v>0</v>
      </c>
      <c r="GK79" s="3">
        <v>0</v>
      </c>
      <c r="GL79" s="3">
        <f t="shared" si="84"/>
        <v>0</v>
      </c>
      <c r="GM79" s="3">
        <f t="shared" si="85"/>
        <v>390.68</v>
      </c>
      <c r="GN79" s="3">
        <f t="shared" si="86"/>
        <v>390.68</v>
      </c>
      <c r="GO79" s="3">
        <f t="shared" si="87"/>
        <v>0</v>
      </c>
      <c r="GP79" s="3">
        <f t="shared" si="88"/>
        <v>0</v>
      </c>
      <c r="GQ79" s="3"/>
      <c r="GR79" s="3">
        <v>0</v>
      </c>
      <c r="GS79" s="3">
        <v>3</v>
      </c>
      <c r="GT79" s="3">
        <v>0</v>
      </c>
      <c r="GU79" s="3" t="s">
        <v>3</v>
      </c>
      <c r="GV79" s="3">
        <f t="shared" si="89"/>
        <v>0</v>
      </c>
      <c r="GW79" s="3">
        <v>1</v>
      </c>
      <c r="GX79" s="3">
        <f t="shared" si="90"/>
        <v>0</v>
      </c>
      <c r="GY79" s="3"/>
      <c r="GZ79" s="3"/>
      <c r="HA79" s="3">
        <v>0</v>
      </c>
      <c r="HB79" s="3">
        <v>0</v>
      </c>
      <c r="HC79" s="3">
        <f t="shared" si="91"/>
        <v>0</v>
      </c>
      <c r="HD79" s="3"/>
      <c r="HE79" s="3" t="s">
        <v>3</v>
      </c>
      <c r="HF79" s="3" t="s">
        <v>3</v>
      </c>
      <c r="HG79" s="3"/>
      <c r="HH79" s="3"/>
      <c r="HI79" s="3"/>
      <c r="HJ79" s="3"/>
      <c r="HK79" s="3"/>
      <c r="HL79" s="3"/>
      <c r="HM79" s="3" t="s">
        <v>3</v>
      </c>
      <c r="HN79" s="3" t="s">
        <v>54</v>
      </c>
      <c r="HO79" s="3" t="s">
        <v>55</v>
      </c>
      <c r="HP79" s="3" t="s">
        <v>56</v>
      </c>
      <c r="HQ79" s="3" t="s">
        <v>56</v>
      </c>
      <c r="HR79" s="3"/>
      <c r="HS79" s="3">
        <v>0</v>
      </c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>
        <v>0</v>
      </c>
      <c r="IL79" s="3"/>
      <c r="IM79" s="3"/>
      <c r="IN79" s="3"/>
      <c r="IO79" s="3"/>
      <c r="IP79" s="3"/>
      <c r="IQ79" s="3"/>
      <c r="IR79" s="3"/>
      <c r="IS79" s="3"/>
      <c r="IT79" s="3"/>
      <c r="IU79" s="3"/>
    </row>
    <row r="80" spans="1:255" ht="13.15" hidden="1" customHeight="1" x14ac:dyDescent="0.2">
      <c r="A80" s="2">
        <v>18</v>
      </c>
      <c r="B80" s="2">
        <v>1</v>
      </c>
      <c r="C80" s="2">
        <v>153</v>
      </c>
      <c r="D80" s="2"/>
      <c r="E80" s="2" t="s">
        <v>156</v>
      </c>
      <c r="F80" s="2" t="s">
        <v>157</v>
      </c>
      <c r="G80" s="2" t="s">
        <v>158</v>
      </c>
      <c r="H80" s="2" t="s">
        <v>146</v>
      </c>
      <c r="I80" s="2">
        <f>I72*J80</f>
        <v>4</v>
      </c>
      <c r="J80" s="2">
        <v>3.3333333333333335</v>
      </c>
      <c r="K80" s="2">
        <v>3.3333333000000001</v>
      </c>
      <c r="L80" s="2"/>
      <c r="M80" s="2"/>
      <c r="N80" s="2"/>
      <c r="O80" s="2">
        <f t="shared" si="71"/>
        <v>2663.16</v>
      </c>
      <c r="P80" s="2">
        <f t="shared" si="95"/>
        <v>2663.16</v>
      </c>
      <c r="Q80" s="2">
        <f t="shared" si="96"/>
        <v>0</v>
      </c>
      <c r="R80" s="2">
        <f t="shared" si="97"/>
        <v>0</v>
      </c>
      <c r="S80" s="2">
        <f t="shared" si="98"/>
        <v>0</v>
      </c>
      <c r="T80" s="2">
        <f t="shared" si="72"/>
        <v>0</v>
      </c>
      <c r="U80" s="2">
        <f t="shared" si="99"/>
        <v>0</v>
      </c>
      <c r="V80" s="2">
        <f t="shared" si="100"/>
        <v>0</v>
      </c>
      <c r="W80" s="2">
        <f t="shared" si="73"/>
        <v>0</v>
      </c>
      <c r="X80" s="2">
        <f t="shared" si="74"/>
        <v>0</v>
      </c>
      <c r="Y80" s="2">
        <f t="shared" si="75"/>
        <v>0</v>
      </c>
      <c r="Z80" s="2"/>
      <c r="AA80" s="2">
        <v>60841590</v>
      </c>
      <c r="AB80" s="2">
        <f t="shared" si="76"/>
        <v>628.1</v>
      </c>
      <c r="AC80" s="2">
        <f t="shared" si="101"/>
        <v>628.1</v>
      </c>
      <c r="AD80" s="2">
        <f t="shared" si="102"/>
        <v>0</v>
      </c>
      <c r="AE80" s="2">
        <f t="shared" si="103"/>
        <v>0</v>
      </c>
      <c r="AF80" s="2">
        <f t="shared" si="104"/>
        <v>0</v>
      </c>
      <c r="AG80" s="2">
        <f t="shared" si="77"/>
        <v>0</v>
      </c>
      <c r="AH80" s="2">
        <f t="shared" si="105"/>
        <v>0</v>
      </c>
      <c r="AI80" s="2">
        <f t="shared" si="106"/>
        <v>0</v>
      </c>
      <c r="AJ80" s="2">
        <f t="shared" si="78"/>
        <v>0</v>
      </c>
      <c r="AK80" s="2">
        <v>628.1</v>
      </c>
      <c r="AL80" s="2">
        <v>628.1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90</v>
      </c>
      <c r="AU80" s="2">
        <v>46</v>
      </c>
      <c r="AV80" s="2">
        <v>1</v>
      </c>
      <c r="AW80" s="2">
        <v>1</v>
      </c>
      <c r="AX80" s="2"/>
      <c r="AY80" s="2"/>
      <c r="AZ80" s="2">
        <v>1</v>
      </c>
      <c r="BA80" s="2">
        <v>1</v>
      </c>
      <c r="BB80" s="2">
        <v>1</v>
      </c>
      <c r="BC80" s="2">
        <v>1.06</v>
      </c>
      <c r="BD80" s="2" t="s">
        <v>3</v>
      </c>
      <c r="BE80" s="2" t="s">
        <v>3</v>
      </c>
      <c r="BF80" s="2" t="s">
        <v>3</v>
      </c>
      <c r="BG80" s="2" t="s">
        <v>3</v>
      </c>
      <c r="BH80" s="2">
        <v>3</v>
      </c>
      <c r="BI80" s="2">
        <v>1</v>
      </c>
      <c r="BJ80" s="2" t="s">
        <v>159</v>
      </c>
      <c r="BK80" s="2"/>
      <c r="BL80" s="2"/>
      <c r="BM80" s="2">
        <v>58001</v>
      </c>
      <c r="BN80" s="2">
        <v>0</v>
      </c>
      <c r="BO80" s="2" t="s">
        <v>157</v>
      </c>
      <c r="BP80" s="2">
        <v>1</v>
      </c>
      <c r="BQ80" s="2">
        <v>6</v>
      </c>
      <c r="BR80" s="2">
        <v>0</v>
      </c>
      <c r="BS80" s="2">
        <v>1</v>
      </c>
      <c r="BT80" s="2">
        <v>1</v>
      </c>
      <c r="BU80" s="2">
        <v>1</v>
      </c>
      <c r="BV80" s="2">
        <v>1</v>
      </c>
      <c r="BW80" s="2">
        <v>1</v>
      </c>
      <c r="BX80" s="2">
        <v>1</v>
      </c>
      <c r="BY80" s="2" t="s">
        <v>3</v>
      </c>
      <c r="BZ80" s="2">
        <v>90</v>
      </c>
      <c r="CA80" s="2">
        <v>46</v>
      </c>
      <c r="CB80" s="2" t="s">
        <v>3</v>
      </c>
      <c r="CC80" s="2"/>
      <c r="CD80" s="2"/>
      <c r="CE80" s="2">
        <v>0</v>
      </c>
      <c r="CF80" s="2">
        <v>0</v>
      </c>
      <c r="CG80" s="2">
        <v>0</v>
      </c>
      <c r="CH80" s="2"/>
      <c r="CI80" s="2"/>
      <c r="CJ80" s="2"/>
      <c r="CK80" s="2"/>
      <c r="CL80" s="2"/>
      <c r="CM80" s="2">
        <v>0</v>
      </c>
      <c r="CN80" s="2" t="s">
        <v>3</v>
      </c>
      <c r="CO80" s="2">
        <v>0</v>
      </c>
      <c r="CP80" s="2">
        <f t="shared" si="79"/>
        <v>2663.16</v>
      </c>
      <c r="CQ80" s="2">
        <f t="shared" si="107"/>
        <v>665.79</v>
      </c>
      <c r="CR80" s="2">
        <f t="shared" si="108"/>
        <v>0</v>
      </c>
      <c r="CS80" s="2">
        <f t="shared" si="109"/>
        <v>0</v>
      </c>
      <c r="CT80" s="2">
        <f t="shared" si="110"/>
        <v>0</v>
      </c>
      <c r="CU80" s="2">
        <f t="shared" si="80"/>
        <v>0</v>
      </c>
      <c r="CV80" s="2">
        <f t="shared" si="111"/>
        <v>0</v>
      </c>
      <c r="CW80" s="2">
        <f t="shared" si="112"/>
        <v>0</v>
      </c>
      <c r="CX80" s="2">
        <f t="shared" si="81"/>
        <v>0</v>
      </c>
      <c r="CY80" s="2">
        <f t="shared" si="82"/>
        <v>0</v>
      </c>
      <c r="CZ80" s="2">
        <f t="shared" si="83"/>
        <v>0</v>
      </c>
      <c r="DA80" s="2"/>
      <c r="DB80" s="2"/>
      <c r="DC80" s="2" t="s">
        <v>3</v>
      </c>
      <c r="DD80" s="2" t="s">
        <v>3</v>
      </c>
      <c r="DE80" s="2" t="s">
        <v>3</v>
      </c>
      <c r="DF80" s="2" t="s">
        <v>3</v>
      </c>
      <c r="DG80" s="2" t="s">
        <v>3</v>
      </c>
      <c r="DH80" s="2" t="s">
        <v>3</v>
      </c>
      <c r="DI80" s="2" t="s">
        <v>3</v>
      </c>
      <c r="DJ80" s="2" t="s">
        <v>3</v>
      </c>
      <c r="DK80" s="2" t="s">
        <v>3</v>
      </c>
      <c r="DL80" s="2" t="s">
        <v>3</v>
      </c>
      <c r="DM80" s="2" t="s">
        <v>3</v>
      </c>
      <c r="DN80" s="2">
        <v>0</v>
      </c>
      <c r="DO80" s="2">
        <v>0</v>
      </c>
      <c r="DP80" s="2">
        <v>1</v>
      </c>
      <c r="DQ80" s="2">
        <v>1</v>
      </c>
      <c r="DR80" s="2"/>
      <c r="DS80" s="2"/>
      <c r="DT80" s="2"/>
      <c r="DU80" s="2">
        <v>1013</v>
      </c>
      <c r="DV80" s="2" t="s">
        <v>146</v>
      </c>
      <c r="DW80" s="2" t="s">
        <v>146</v>
      </c>
      <c r="DX80" s="2">
        <v>1</v>
      </c>
      <c r="DY80" s="2"/>
      <c r="DZ80" s="2" t="s">
        <v>3</v>
      </c>
      <c r="EA80" s="2" t="s">
        <v>3</v>
      </c>
      <c r="EB80" s="2" t="s">
        <v>3</v>
      </c>
      <c r="EC80" s="2" t="s">
        <v>3</v>
      </c>
      <c r="ED80" s="2"/>
      <c r="EE80" s="2">
        <v>58905933</v>
      </c>
      <c r="EF80" s="2">
        <v>6</v>
      </c>
      <c r="EG80" s="2" t="s">
        <v>51</v>
      </c>
      <c r="EH80" s="2">
        <v>92</v>
      </c>
      <c r="EI80" s="2" t="s">
        <v>52</v>
      </c>
      <c r="EJ80" s="2">
        <v>1</v>
      </c>
      <c r="EK80" s="2">
        <v>58001</v>
      </c>
      <c r="EL80" s="2" t="s">
        <v>52</v>
      </c>
      <c r="EM80" s="2" t="s">
        <v>53</v>
      </c>
      <c r="EN80" s="2"/>
      <c r="EO80" s="2" t="s">
        <v>3</v>
      </c>
      <c r="EP80" s="2"/>
      <c r="EQ80" s="2">
        <v>0</v>
      </c>
      <c r="ER80" s="2">
        <v>628.1</v>
      </c>
      <c r="ES80" s="2">
        <v>628.1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>
        <v>0</v>
      </c>
      <c r="FR80" s="2">
        <v>0</v>
      </c>
      <c r="FS80" s="2">
        <v>0</v>
      </c>
      <c r="FT80" s="2"/>
      <c r="FU80" s="2"/>
      <c r="FV80" s="2"/>
      <c r="FW80" s="2"/>
      <c r="FX80" s="2">
        <v>90</v>
      </c>
      <c r="FY80" s="2">
        <v>46</v>
      </c>
      <c r="FZ80" s="2"/>
      <c r="GA80" s="2" t="s">
        <v>3</v>
      </c>
      <c r="GB80" s="2"/>
      <c r="GC80" s="2"/>
      <c r="GD80" s="2">
        <v>1</v>
      </c>
      <c r="GE80" s="2"/>
      <c r="GF80" s="2">
        <v>-104363092</v>
      </c>
      <c r="GG80" s="2">
        <v>2</v>
      </c>
      <c r="GH80" s="2">
        <v>1</v>
      </c>
      <c r="GI80" s="2">
        <v>2</v>
      </c>
      <c r="GJ80" s="2">
        <v>0</v>
      </c>
      <c r="GK80" s="2">
        <v>0</v>
      </c>
      <c r="GL80" s="2">
        <f t="shared" si="84"/>
        <v>0</v>
      </c>
      <c r="GM80" s="2">
        <f t="shared" si="85"/>
        <v>2663.16</v>
      </c>
      <c r="GN80" s="2">
        <f t="shared" si="86"/>
        <v>2663.16</v>
      </c>
      <c r="GO80" s="2">
        <f t="shared" si="87"/>
        <v>0</v>
      </c>
      <c r="GP80" s="2">
        <f t="shared" si="88"/>
        <v>0</v>
      </c>
      <c r="GQ80" s="2"/>
      <c r="GR80" s="2">
        <v>0</v>
      </c>
      <c r="GS80" s="2">
        <v>3</v>
      </c>
      <c r="GT80" s="2">
        <v>0</v>
      </c>
      <c r="GU80" s="2" t="s">
        <v>3</v>
      </c>
      <c r="GV80" s="2">
        <f t="shared" si="89"/>
        <v>0</v>
      </c>
      <c r="GW80" s="2">
        <v>1</v>
      </c>
      <c r="GX80" s="2">
        <f t="shared" si="90"/>
        <v>0</v>
      </c>
      <c r="GY80" s="2"/>
      <c r="GZ80" s="2"/>
      <c r="HA80" s="2">
        <v>0</v>
      </c>
      <c r="HB80" s="2">
        <v>0</v>
      </c>
      <c r="HC80" s="2">
        <f t="shared" si="91"/>
        <v>0</v>
      </c>
      <c r="HD80" s="2"/>
      <c r="HE80" s="2" t="s">
        <v>3</v>
      </c>
      <c r="HF80" s="2" t="s">
        <v>3</v>
      </c>
      <c r="HG80" s="2"/>
      <c r="HH80" s="2"/>
      <c r="HI80" s="2"/>
      <c r="HJ80" s="2"/>
      <c r="HK80" s="2"/>
      <c r="HL80" s="2"/>
      <c r="HM80" s="2" t="s">
        <v>3</v>
      </c>
      <c r="HN80" s="2" t="s">
        <v>54</v>
      </c>
      <c r="HO80" s="2" t="s">
        <v>55</v>
      </c>
      <c r="HP80" s="2" t="s">
        <v>56</v>
      </c>
      <c r="HQ80" s="2" t="s">
        <v>56</v>
      </c>
      <c r="HR80" s="2"/>
      <c r="HS80" s="2">
        <v>0</v>
      </c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>
        <v>0</v>
      </c>
      <c r="IL80" s="2"/>
      <c r="IM80" s="2"/>
      <c r="IN80" s="2"/>
      <c r="IO80" s="2"/>
      <c r="IP80" s="2"/>
      <c r="IQ80" s="2"/>
      <c r="IR80" s="2"/>
      <c r="IS80" s="2"/>
      <c r="IT80" s="2"/>
      <c r="IU80" s="2"/>
    </row>
    <row r="81" spans="1:255" ht="13.15" customHeight="1" x14ac:dyDescent="0.2">
      <c r="A81" s="3">
        <v>18</v>
      </c>
      <c r="B81" s="3">
        <v>1</v>
      </c>
      <c r="C81" s="3">
        <v>165</v>
      </c>
      <c r="D81" s="3"/>
      <c r="E81" s="3" t="s">
        <v>156</v>
      </c>
      <c r="F81" s="3" t="s">
        <v>157</v>
      </c>
      <c r="G81" s="3" t="s">
        <v>158</v>
      </c>
      <c r="H81" s="3" t="s">
        <v>146</v>
      </c>
      <c r="I81" s="3">
        <f>I73*J81</f>
        <v>4</v>
      </c>
      <c r="J81" s="3">
        <v>3.3333333333333335</v>
      </c>
      <c r="K81" s="3">
        <v>3.3333333000000001</v>
      </c>
      <c r="L81" s="3"/>
      <c r="M81" s="3"/>
      <c r="N81" s="3"/>
      <c r="O81" s="3">
        <f t="shared" si="71"/>
        <v>2612.88</v>
      </c>
      <c r="P81" s="3">
        <f t="shared" si="95"/>
        <v>2612.88</v>
      </c>
      <c r="Q81" s="3">
        <f t="shared" si="96"/>
        <v>0</v>
      </c>
      <c r="R81" s="3">
        <f t="shared" si="97"/>
        <v>0</v>
      </c>
      <c r="S81" s="3">
        <f t="shared" si="98"/>
        <v>0</v>
      </c>
      <c r="T81" s="3">
        <f t="shared" si="72"/>
        <v>0</v>
      </c>
      <c r="U81" s="3">
        <f t="shared" si="99"/>
        <v>0</v>
      </c>
      <c r="V81" s="3">
        <f t="shared" si="100"/>
        <v>0</v>
      </c>
      <c r="W81" s="3">
        <f t="shared" si="73"/>
        <v>0</v>
      </c>
      <c r="X81" s="3">
        <f t="shared" si="74"/>
        <v>0</v>
      </c>
      <c r="Y81" s="3">
        <f t="shared" si="75"/>
        <v>0</v>
      </c>
      <c r="Z81" s="3"/>
      <c r="AA81" s="3">
        <v>60854600</v>
      </c>
      <c r="AB81" s="3">
        <f t="shared" si="76"/>
        <v>628.1</v>
      </c>
      <c r="AC81" s="3">
        <f t="shared" si="101"/>
        <v>628.1</v>
      </c>
      <c r="AD81" s="3">
        <f t="shared" si="102"/>
        <v>0</v>
      </c>
      <c r="AE81" s="3">
        <f t="shared" si="103"/>
        <v>0</v>
      </c>
      <c r="AF81" s="3">
        <f t="shared" si="104"/>
        <v>0</v>
      </c>
      <c r="AG81" s="3">
        <f t="shared" si="77"/>
        <v>0</v>
      </c>
      <c r="AH81" s="3">
        <f t="shared" si="105"/>
        <v>0</v>
      </c>
      <c r="AI81" s="3">
        <f t="shared" si="106"/>
        <v>0</v>
      </c>
      <c r="AJ81" s="3">
        <f t="shared" si="78"/>
        <v>0</v>
      </c>
      <c r="AK81" s="3">
        <v>628.1</v>
      </c>
      <c r="AL81" s="3">
        <v>628.1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90</v>
      </c>
      <c r="AU81" s="3">
        <v>46</v>
      </c>
      <c r="AV81" s="3">
        <v>1</v>
      </c>
      <c r="AW81" s="3">
        <v>1</v>
      </c>
      <c r="AX81" s="3"/>
      <c r="AY81" s="3"/>
      <c r="AZ81" s="3">
        <v>1</v>
      </c>
      <c r="BA81" s="3">
        <v>1</v>
      </c>
      <c r="BB81" s="3">
        <v>1</v>
      </c>
      <c r="BC81" s="3">
        <v>1.04</v>
      </c>
      <c r="BD81" s="3" t="s">
        <v>3</v>
      </c>
      <c r="BE81" s="3" t="s">
        <v>3</v>
      </c>
      <c r="BF81" s="3" t="s">
        <v>3</v>
      </c>
      <c r="BG81" s="3" t="s">
        <v>3</v>
      </c>
      <c r="BH81" s="3">
        <v>3</v>
      </c>
      <c r="BI81" s="3">
        <v>1</v>
      </c>
      <c r="BJ81" s="3" t="s">
        <v>159</v>
      </c>
      <c r="BK81" s="3"/>
      <c r="BL81" s="3"/>
      <c r="BM81" s="3">
        <v>58001</v>
      </c>
      <c r="BN81" s="3">
        <v>0</v>
      </c>
      <c r="BO81" s="3" t="s">
        <v>157</v>
      </c>
      <c r="BP81" s="3">
        <v>1</v>
      </c>
      <c r="BQ81" s="3">
        <v>6</v>
      </c>
      <c r="BR81" s="3">
        <v>0</v>
      </c>
      <c r="BS81" s="3">
        <v>1</v>
      </c>
      <c r="BT81" s="3">
        <v>1</v>
      </c>
      <c r="BU81" s="3">
        <v>1</v>
      </c>
      <c r="BV81" s="3">
        <v>1</v>
      </c>
      <c r="BW81" s="3">
        <v>1</v>
      </c>
      <c r="BX81" s="3">
        <v>1</v>
      </c>
      <c r="BY81" s="3" t="s">
        <v>3</v>
      </c>
      <c r="BZ81" s="3">
        <v>90</v>
      </c>
      <c r="CA81" s="3">
        <v>46</v>
      </c>
      <c r="CB81" s="3" t="s">
        <v>3</v>
      </c>
      <c r="CC81" s="3"/>
      <c r="CD81" s="3"/>
      <c r="CE81" s="3">
        <v>0</v>
      </c>
      <c r="CF81" s="3">
        <v>0</v>
      </c>
      <c r="CG81" s="3">
        <v>0</v>
      </c>
      <c r="CH81" s="3"/>
      <c r="CI81" s="3"/>
      <c r="CJ81" s="3"/>
      <c r="CK81" s="3"/>
      <c r="CL81" s="3"/>
      <c r="CM81" s="3">
        <v>0</v>
      </c>
      <c r="CN81" s="3" t="s">
        <v>3</v>
      </c>
      <c r="CO81" s="3">
        <v>0</v>
      </c>
      <c r="CP81" s="3">
        <f t="shared" si="79"/>
        <v>2612.88</v>
      </c>
      <c r="CQ81" s="3">
        <f t="shared" si="107"/>
        <v>653.22</v>
      </c>
      <c r="CR81" s="3">
        <f t="shared" si="108"/>
        <v>0</v>
      </c>
      <c r="CS81" s="3">
        <f t="shared" si="109"/>
        <v>0</v>
      </c>
      <c r="CT81" s="3">
        <f t="shared" si="110"/>
        <v>0</v>
      </c>
      <c r="CU81" s="3">
        <f t="shared" si="80"/>
        <v>0</v>
      </c>
      <c r="CV81" s="3">
        <f t="shared" si="111"/>
        <v>0</v>
      </c>
      <c r="CW81" s="3">
        <f t="shared" si="112"/>
        <v>0</v>
      </c>
      <c r="CX81" s="3">
        <f t="shared" si="81"/>
        <v>0</v>
      </c>
      <c r="CY81" s="3">
        <f t="shared" si="82"/>
        <v>0</v>
      </c>
      <c r="CZ81" s="3">
        <f t="shared" si="83"/>
        <v>0</v>
      </c>
      <c r="DA81" s="3"/>
      <c r="DB81" s="3"/>
      <c r="DC81" s="3" t="s">
        <v>3</v>
      </c>
      <c r="DD81" s="3" t="s">
        <v>3</v>
      </c>
      <c r="DE81" s="3" t="s">
        <v>3</v>
      </c>
      <c r="DF81" s="3" t="s">
        <v>3</v>
      </c>
      <c r="DG81" s="3" t="s">
        <v>3</v>
      </c>
      <c r="DH81" s="3" t="s">
        <v>3</v>
      </c>
      <c r="DI81" s="3" t="s">
        <v>3</v>
      </c>
      <c r="DJ81" s="3" t="s">
        <v>3</v>
      </c>
      <c r="DK81" s="3" t="s">
        <v>3</v>
      </c>
      <c r="DL81" s="3" t="s">
        <v>3</v>
      </c>
      <c r="DM81" s="3" t="s">
        <v>3</v>
      </c>
      <c r="DN81" s="3">
        <v>0</v>
      </c>
      <c r="DO81" s="3">
        <v>0</v>
      </c>
      <c r="DP81" s="3">
        <v>1</v>
      </c>
      <c r="DQ81" s="3">
        <v>1</v>
      </c>
      <c r="DR81" s="3"/>
      <c r="DS81" s="3"/>
      <c r="DT81" s="3"/>
      <c r="DU81" s="3">
        <v>1013</v>
      </c>
      <c r="DV81" s="3" t="s">
        <v>146</v>
      </c>
      <c r="DW81" s="3" t="s">
        <v>146</v>
      </c>
      <c r="DX81" s="3">
        <v>1</v>
      </c>
      <c r="DY81" s="3"/>
      <c r="DZ81" s="3" t="s">
        <v>3</v>
      </c>
      <c r="EA81" s="3" t="s">
        <v>3</v>
      </c>
      <c r="EB81" s="3" t="s">
        <v>3</v>
      </c>
      <c r="EC81" s="3" t="s">
        <v>3</v>
      </c>
      <c r="ED81" s="3"/>
      <c r="EE81" s="3">
        <v>58905933</v>
      </c>
      <c r="EF81" s="3">
        <v>6</v>
      </c>
      <c r="EG81" s="3" t="s">
        <v>51</v>
      </c>
      <c r="EH81" s="3">
        <v>92</v>
      </c>
      <c r="EI81" s="3" t="s">
        <v>52</v>
      </c>
      <c r="EJ81" s="3">
        <v>1</v>
      </c>
      <c r="EK81" s="3">
        <v>58001</v>
      </c>
      <c r="EL81" s="3" t="s">
        <v>52</v>
      </c>
      <c r="EM81" s="3" t="s">
        <v>53</v>
      </c>
      <c r="EN81" s="3"/>
      <c r="EO81" s="3" t="s">
        <v>3</v>
      </c>
      <c r="EP81" s="3"/>
      <c r="EQ81" s="3">
        <v>0</v>
      </c>
      <c r="ER81" s="3">
        <v>628.1</v>
      </c>
      <c r="ES81" s="3">
        <v>628.1</v>
      </c>
      <c r="ET81" s="3">
        <v>0</v>
      </c>
      <c r="EU81" s="3">
        <v>0</v>
      </c>
      <c r="EV81" s="3">
        <v>0</v>
      </c>
      <c r="EW81" s="3">
        <v>0</v>
      </c>
      <c r="EX81" s="3">
        <v>0</v>
      </c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>
        <v>0</v>
      </c>
      <c r="FR81" s="3">
        <v>0</v>
      </c>
      <c r="FS81" s="3">
        <v>0</v>
      </c>
      <c r="FT81" s="3"/>
      <c r="FU81" s="3"/>
      <c r="FV81" s="3"/>
      <c r="FW81" s="3"/>
      <c r="FX81" s="3">
        <v>90</v>
      </c>
      <c r="FY81" s="3">
        <v>46</v>
      </c>
      <c r="FZ81" s="3"/>
      <c r="GA81" s="3" t="s">
        <v>3</v>
      </c>
      <c r="GB81" s="3"/>
      <c r="GC81" s="3"/>
      <c r="GD81" s="3">
        <v>1</v>
      </c>
      <c r="GE81" s="3"/>
      <c r="GF81" s="3">
        <v>-104363092</v>
      </c>
      <c r="GG81" s="3">
        <v>2</v>
      </c>
      <c r="GH81" s="3">
        <v>1</v>
      </c>
      <c r="GI81" s="3">
        <v>2</v>
      </c>
      <c r="GJ81" s="3">
        <v>0</v>
      </c>
      <c r="GK81" s="3">
        <v>0</v>
      </c>
      <c r="GL81" s="3">
        <f t="shared" si="84"/>
        <v>0</v>
      </c>
      <c r="GM81" s="3">
        <f t="shared" si="85"/>
        <v>2612.88</v>
      </c>
      <c r="GN81" s="3">
        <f t="shared" si="86"/>
        <v>2612.88</v>
      </c>
      <c r="GO81" s="3">
        <f t="shared" si="87"/>
        <v>0</v>
      </c>
      <c r="GP81" s="3">
        <f t="shared" si="88"/>
        <v>0</v>
      </c>
      <c r="GQ81" s="3"/>
      <c r="GR81" s="3">
        <v>0</v>
      </c>
      <c r="GS81" s="3">
        <v>3</v>
      </c>
      <c r="GT81" s="3">
        <v>0</v>
      </c>
      <c r="GU81" s="3" t="s">
        <v>3</v>
      </c>
      <c r="GV81" s="3">
        <f t="shared" si="89"/>
        <v>0</v>
      </c>
      <c r="GW81" s="3">
        <v>1</v>
      </c>
      <c r="GX81" s="3">
        <f t="shared" si="90"/>
        <v>0</v>
      </c>
      <c r="GY81" s="3"/>
      <c r="GZ81" s="3"/>
      <c r="HA81" s="3">
        <v>0</v>
      </c>
      <c r="HB81" s="3">
        <v>0</v>
      </c>
      <c r="HC81" s="3">
        <f t="shared" si="91"/>
        <v>0</v>
      </c>
      <c r="HD81" s="3"/>
      <c r="HE81" s="3" t="s">
        <v>3</v>
      </c>
      <c r="HF81" s="3" t="s">
        <v>3</v>
      </c>
      <c r="HG81" s="3"/>
      <c r="HH81" s="3"/>
      <c r="HI81" s="3"/>
      <c r="HJ81" s="3"/>
      <c r="HK81" s="3"/>
      <c r="HL81" s="3"/>
      <c r="HM81" s="3" t="s">
        <v>3</v>
      </c>
      <c r="HN81" s="3" t="s">
        <v>54</v>
      </c>
      <c r="HO81" s="3" t="s">
        <v>55</v>
      </c>
      <c r="HP81" s="3" t="s">
        <v>56</v>
      </c>
      <c r="HQ81" s="3" t="s">
        <v>56</v>
      </c>
      <c r="HR81" s="3"/>
      <c r="HS81" s="3">
        <v>0</v>
      </c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>
        <v>0</v>
      </c>
      <c r="IL81" s="3"/>
      <c r="IM81" s="3"/>
      <c r="IN81" s="3"/>
      <c r="IO81" s="3"/>
      <c r="IP81" s="3"/>
      <c r="IQ81" s="3"/>
      <c r="IR81" s="3"/>
      <c r="IS81" s="3"/>
      <c r="IT81" s="3"/>
      <c r="IU81" s="3"/>
    </row>
    <row r="82" spans="1:255" ht="13.15" hidden="1" customHeight="1" x14ac:dyDescent="0.2">
      <c r="A82" s="2">
        <v>18</v>
      </c>
      <c r="B82" s="2">
        <v>1</v>
      </c>
      <c r="C82" s="2">
        <v>154</v>
      </c>
      <c r="D82" s="2"/>
      <c r="E82" s="2" t="s">
        <v>160</v>
      </c>
      <c r="F82" s="2" t="s">
        <v>88</v>
      </c>
      <c r="G82" s="2" t="s">
        <v>89</v>
      </c>
      <c r="H82" s="2" t="s">
        <v>90</v>
      </c>
      <c r="I82" s="2">
        <f>I72*J82</f>
        <v>0.42959999999999998</v>
      </c>
      <c r="J82" s="2">
        <v>0.35799999999999998</v>
      </c>
      <c r="K82" s="2">
        <v>0.35799999999999998</v>
      </c>
      <c r="L82" s="2"/>
      <c r="M82" s="2"/>
      <c r="N82" s="2"/>
      <c r="O82" s="2">
        <f t="shared" si="71"/>
        <v>0</v>
      </c>
      <c r="P82" s="2">
        <f t="shared" si="95"/>
        <v>0</v>
      </c>
      <c r="Q82" s="2">
        <f t="shared" si="96"/>
        <v>0</v>
      </c>
      <c r="R82" s="2">
        <f t="shared" si="97"/>
        <v>0</v>
      </c>
      <c r="S82" s="2">
        <f t="shared" si="98"/>
        <v>0</v>
      </c>
      <c r="T82" s="2">
        <f t="shared" si="72"/>
        <v>0</v>
      </c>
      <c r="U82" s="2">
        <f t="shared" si="99"/>
        <v>0</v>
      </c>
      <c r="V82" s="2">
        <f t="shared" si="100"/>
        <v>0</v>
      </c>
      <c r="W82" s="2">
        <f t="shared" si="73"/>
        <v>0</v>
      </c>
      <c r="X82" s="2">
        <f t="shared" si="74"/>
        <v>0</v>
      </c>
      <c r="Y82" s="2">
        <f t="shared" si="75"/>
        <v>0</v>
      </c>
      <c r="Z82" s="2"/>
      <c r="AA82" s="2">
        <v>60841590</v>
      </c>
      <c r="AB82" s="2">
        <f t="shared" si="76"/>
        <v>0</v>
      </c>
      <c r="AC82" s="2">
        <f t="shared" si="101"/>
        <v>0</v>
      </c>
      <c r="AD82" s="2">
        <f t="shared" si="102"/>
        <v>0</v>
      </c>
      <c r="AE82" s="2">
        <f t="shared" si="103"/>
        <v>0</v>
      </c>
      <c r="AF82" s="2">
        <f t="shared" si="104"/>
        <v>0</v>
      </c>
      <c r="AG82" s="2">
        <f t="shared" si="77"/>
        <v>0</v>
      </c>
      <c r="AH82" s="2">
        <f t="shared" si="105"/>
        <v>0</v>
      </c>
      <c r="AI82" s="2">
        <f t="shared" si="106"/>
        <v>0</v>
      </c>
      <c r="AJ82" s="2">
        <f t="shared" si="78"/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90</v>
      </c>
      <c r="AU82" s="2">
        <v>46</v>
      </c>
      <c r="AV82" s="2">
        <v>1</v>
      </c>
      <c r="AW82" s="2">
        <v>1</v>
      </c>
      <c r="AX82" s="2"/>
      <c r="AY82" s="2"/>
      <c r="AZ82" s="2">
        <v>1</v>
      </c>
      <c r="BA82" s="2">
        <v>1</v>
      </c>
      <c r="BB82" s="2">
        <v>1</v>
      </c>
      <c r="BC82" s="2">
        <v>1</v>
      </c>
      <c r="BD82" s="2" t="s">
        <v>3</v>
      </c>
      <c r="BE82" s="2" t="s">
        <v>3</v>
      </c>
      <c r="BF82" s="2" t="s">
        <v>3</v>
      </c>
      <c r="BG82" s="2" t="s">
        <v>3</v>
      </c>
      <c r="BH82" s="2">
        <v>3</v>
      </c>
      <c r="BI82" s="2">
        <v>1</v>
      </c>
      <c r="BJ82" s="2" t="s">
        <v>3</v>
      </c>
      <c r="BK82" s="2"/>
      <c r="BL82" s="2"/>
      <c r="BM82" s="2">
        <v>58001</v>
      </c>
      <c r="BN82" s="2">
        <v>0</v>
      </c>
      <c r="BO82" s="2" t="s">
        <v>3</v>
      </c>
      <c r="BP82" s="2">
        <v>0</v>
      </c>
      <c r="BQ82" s="2">
        <v>6</v>
      </c>
      <c r="BR82" s="2">
        <v>0</v>
      </c>
      <c r="BS82" s="2">
        <v>1</v>
      </c>
      <c r="BT82" s="2">
        <v>1</v>
      </c>
      <c r="BU82" s="2">
        <v>1</v>
      </c>
      <c r="BV82" s="2">
        <v>1</v>
      </c>
      <c r="BW82" s="2">
        <v>1</v>
      </c>
      <c r="BX82" s="2">
        <v>1</v>
      </c>
      <c r="BY82" s="2" t="s">
        <v>3</v>
      </c>
      <c r="BZ82" s="2">
        <v>90</v>
      </c>
      <c r="CA82" s="2">
        <v>46</v>
      </c>
      <c r="CB82" s="2" t="s">
        <v>3</v>
      </c>
      <c r="CC82" s="2"/>
      <c r="CD82" s="2"/>
      <c r="CE82" s="2">
        <v>0</v>
      </c>
      <c r="CF82" s="2">
        <v>0</v>
      </c>
      <c r="CG82" s="2">
        <v>0</v>
      </c>
      <c r="CH82" s="2"/>
      <c r="CI82" s="2"/>
      <c r="CJ82" s="2"/>
      <c r="CK82" s="2"/>
      <c r="CL82" s="2"/>
      <c r="CM82" s="2">
        <v>0</v>
      </c>
      <c r="CN82" s="2" t="s">
        <v>3</v>
      </c>
      <c r="CO82" s="2">
        <v>0</v>
      </c>
      <c r="CP82" s="2">
        <f t="shared" si="79"/>
        <v>0</v>
      </c>
      <c r="CQ82" s="2">
        <f t="shared" si="107"/>
        <v>0</v>
      </c>
      <c r="CR82" s="2">
        <f t="shared" si="108"/>
        <v>0</v>
      </c>
      <c r="CS82" s="2">
        <f t="shared" si="109"/>
        <v>0</v>
      </c>
      <c r="CT82" s="2">
        <f t="shared" si="110"/>
        <v>0</v>
      </c>
      <c r="CU82" s="2">
        <f t="shared" si="80"/>
        <v>0</v>
      </c>
      <c r="CV82" s="2">
        <f t="shared" si="111"/>
        <v>0</v>
      </c>
      <c r="CW82" s="2">
        <f t="shared" si="112"/>
        <v>0</v>
      </c>
      <c r="CX82" s="2">
        <f t="shared" si="81"/>
        <v>0</v>
      </c>
      <c r="CY82" s="2">
        <f t="shared" si="82"/>
        <v>0</v>
      </c>
      <c r="CZ82" s="2">
        <f t="shared" si="83"/>
        <v>0</v>
      </c>
      <c r="DA82" s="2"/>
      <c r="DB82" s="2"/>
      <c r="DC82" s="2" t="s">
        <v>3</v>
      </c>
      <c r="DD82" s="2" t="s">
        <v>3</v>
      </c>
      <c r="DE82" s="2" t="s">
        <v>3</v>
      </c>
      <c r="DF82" s="2" t="s">
        <v>3</v>
      </c>
      <c r="DG82" s="2" t="s">
        <v>3</v>
      </c>
      <c r="DH82" s="2" t="s">
        <v>3</v>
      </c>
      <c r="DI82" s="2" t="s">
        <v>3</v>
      </c>
      <c r="DJ82" s="2" t="s">
        <v>3</v>
      </c>
      <c r="DK82" s="2" t="s">
        <v>3</v>
      </c>
      <c r="DL82" s="2" t="s">
        <v>3</v>
      </c>
      <c r="DM82" s="2" t="s">
        <v>3</v>
      </c>
      <c r="DN82" s="2">
        <v>0</v>
      </c>
      <c r="DO82" s="2">
        <v>0</v>
      </c>
      <c r="DP82" s="2">
        <v>1</v>
      </c>
      <c r="DQ82" s="2">
        <v>1</v>
      </c>
      <c r="DR82" s="2"/>
      <c r="DS82" s="2"/>
      <c r="DT82" s="2"/>
      <c r="DU82" s="2">
        <v>1009</v>
      </c>
      <c r="DV82" s="2" t="s">
        <v>90</v>
      </c>
      <c r="DW82" s="2" t="s">
        <v>90</v>
      </c>
      <c r="DX82" s="2">
        <v>1000</v>
      </c>
      <c r="DY82" s="2"/>
      <c r="DZ82" s="2" t="s">
        <v>3</v>
      </c>
      <c r="EA82" s="2" t="s">
        <v>3</v>
      </c>
      <c r="EB82" s="2" t="s">
        <v>3</v>
      </c>
      <c r="EC82" s="2" t="s">
        <v>3</v>
      </c>
      <c r="ED82" s="2"/>
      <c r="EE82" s="2">
        <v>58905933</v>
      </c>
      <c r="EF82" s="2">
        <v>6</v>
      </c>
      <c r="EG82" s="2" t="s">
        <v>51</v>
      </c>
      <c r="EH82" s="2">
        <v>92</v>
      </c>
      <c r="EI82" s="2" t="s">
        <v>52</v>
      </c>
      <c r="EJ82" s="2">
        <v>1</v>
      </c>
      <c r="EK82" s="2">
        <v>58001</v>
      </c>
      <c r="EL82" s="2" t="s">
        <v>52</v>
      </c>
      <c r="EM82" s="2" t="s">
        <v>53</v>
      </c>
      <c r="EN82" s="2"/>
      <c r="EO82" s="2" t="s">
        <v>3</v>
      </c>
      <c r="EP82" s="2"/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>
        <v>0</v>
      </c>
      <c r="FR82" s="2">
        <v>0</v>
      </c>
      <c r="FS82" s="2">
        <v>0</v>
      </c>
      <c r="FT82" s="2"/>
      <c r="FU82" s="2"/>
      <c r="FV82" s="2"/>
      <c r="FW82" s="2"/>
      <c r="FX82" s="2">
        <v>90</v>
      </c>
      <c r="FY82" s="2">
        <v>46</v>
      </c>
      <c r="FZ82" s="2"/>
      <c r="GA82" s="2" t="s">
        <v>3</v>
      </c>
      <c r="GB82" s="2"/>
      <c r="GC82" s="2"/>
      <c r="GD82" s="2">
        <v>1</v>
      </c>
      <c r="GE82" s="2"/>
      <c r="GF82" s="2">
        <v>2102561428</v>
      </c>
      <c r="GG82" s="2">
        <v>2</v>
      </c>
      <c r="GH82" s="2">
        <v>1</v>
      </c>
      <c r="GI82" s="2">
        <v>-2</v>
      </c>
      <c r="GJ82" s="2">
        <v>0</v>
      </c>
      <c r="GK82" s="2">
        <v>0</v>
      </c>
      <c r="GL82" s="2">
        <f t="shared" si="84"/>
        <v>0</v>
      </c>
      <c r="GM82" s="2">
        <f t="shared" si="85"/>
        <v>0</v>
      </c>
      <c r="GN82" s="2">
        <f t="shared" si="86"/>
        <v>0</v>
      </c>
      <c r="GO82" s="2">
        <f t="shared" si="87"/>
        <v>0</v>
      </c>
      <c r="GP82" s="2">
        <f t="shared" si="88"/>
        <v>0</v>
      </c>
      <c r="GQ82" s="2"/>
      <c r="GR82" s="2">
        <v>0</v>
      </c>
      <c r="GS82" s="2">
        <v>3</v>
      </c>
      <c r="GT82" s="2">
        <v>0</v>
      </c>
      <c r="GU82" s="2" t="s">
        <v>3</v>
      </c>
      <c r="GV82" s="2">
        <f t="shared" si="89"/>
        <v>0</v>
      </c>
      <c r="GW82" s="2">
        <v>1</v>
      </c>
      <c r="GX82" s="2">
        <f t="shared" si="90"/>
        <v>0</v>
      </c>
      <c r="GY82" s="2"/>
      <c r="GZ82" s="2"/>
      <c r="HA82" s="2">
        <v>0</v>
      </c>
      <c r="HB82" s="2">
        <v>0</v>
      </c>
      <c r="HC82" s="2">
        <f t="shared" si="91"/>
        <v>0</v>
      </c>
      <c r="HD82" s="2"/>
      <c r="HE82" s="2" t="s">
        <v>3</v>
      </c>
      <c r="HF82" s="2" t="s">
        <v>3</v>
      </c>
      <c r="HG82" s="2"/>
      <c r="HH82" s="2"/>
      <c r="HI82" s="2"/>
      <c r="HJ82" s="2"/>
      <c r="HK82" s="2"/>
      <c r="HL82" s="2"/>
      <c r="HM82" s="2" t="s">
        <v>3</v>
      </c>
      <c r="HN82" s="2" t="s">
        <v>54</v>
      </c>
      <c r="HO82" s="2" t="s">
        <v>55</v>
      </c>
      <c r="HP82" s="2" t="s">
        <v>56</v>
      </c>
      <c r="HQ82" s="2" t="s">
        <v>56</v>
      </c>
      <c r="HR82" s="2"/>
      <c r="HS82" s="2">
        <v>0</v>
      </c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>
        <v>0</v>
      </c>
      <c r="IL82" s="2"/>
      <c r="IM82" s="2"/>
      <c r="IN82" s="2"/>
      <c r="IO82" s="2"/>
      <c r="IP82" s="2"/>
      <c r="IQ82" s="2"/>
      <c r="IR82" s="2"/>
      <c r="IS82" s="2"/>
      <c r="IT82" s="2"/>
      <c r="IU82" s="2"/>
    </row>
    <row r="83" spans="1:255" ht="13.15" customHeight="1" x14ac:dyDescent="0.2">
      <c r="A83" s="3">
        <v>18</v>
      </c>
      <c r="B83" s="3">
        <v>1</v>
      </c>
      <c r="C83" s="3">
        <v>166</v>
      </c>
      <c r="D83" s="3"/>
      <c r="E83" s="3" t="s">
        <v>160</v>
      </c>
      <c r="F83" s="3" t="s">
        <v>88</v>
      </c>
      <c r="G83" s="3" t="s">
        <v>89</v>
      </c>
      <c r="H83" s="3" t="s">
        <v>90</v>
      </c>
      <c r="I83" s="3">
        <f>I73*J83</f>
        <v>0.42959999999999998</v>
      </c>
      <c r="J83" s="3">
        <v>0.35799999999999998</v>
      </c>
      <c r="K83" s="3">
        <v>0.35799999999999998</v>
      </c>
      <c r="L83" s="3"/>
      <c r="M83" s="3"/>
      <c r="N83" s="3"/>
      <c r="O83" s="3">
        <f t="shared" si="71"/>
        <v>0</v>
      </c>
      <c r="P83" s="3">
        <f t="shared" si="95"/>
        <v>0</v>
      </c>
      <c r="Q83" s="3">
        <f t="shared" si="96"/>
        <v>0</v>
      </c>
      <c r="R83" s="3">
        <f t="shared" si="97"/>
        <v>0</v>
      </c>
      <c r="S83" s="3">
        <f t="shared" si="98"/>
        <v>0</v>
      </c>
      <c r="T83" s="3">
        <f t="shared" si="72"/>
        <v>0</v>
      </c>
      <c r="U83" s="3">
        <f t="shared" si="99"/>
        <v>0</v>
      </c>
      <c r="V83" s="3">
        <f t="shared" si="100"/>
        <v>0</v>
      </c>
      <c r="W83" s="3">
        <f t="shared" si="73"/>
        <v>0</v>
      </c>
      <c r="X83" s="3">
        <f t="shared" si="74"/>
        <v>0</v>
      </c>
      <c r="Y83" s="3">
        <f t="shared" si="75"/>
        <v>0</v>
      </c>
      <c r="Z83" s="3"/>
      <c r="AA83" s="3">
        <v>60854600</v>
      </c>
      <c r="AB83" s="3">
        <f t="shared" si="76"/>
        <v>0</v>
      </c>
      <c r="AC83" s="3">
        <f t="shared" si="101"/>
        <v>0</v>
      </c>
      <c r="AD83" s="3">
        <f t="shared" si="102"/>
        <v>0</v>
      </c>
      <c r="AE83" s="3">
        <f t="shared" si="103"/>
        <v>0</v>
      </c>
      <c r="AF83" s="3">
        <f t="shared" si="104"/>
        <v>0</v>
      </c>
      <c r="AG83" s="3">
        <f t="shared" si="77"/>
        <v>0</v>
      </c>
      <c r="AH83" s="3">
        <f t="shared" si="105"/>
        <v>0</v>
      </c>
      <c r="AI83" s="3">
        <f t="shared" si="106"/>
        <v>0</v>
      </c>
      <c r="AJ83" s="3">
        <f t="shared" si="78"/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90</v>
      </c>
      <c r="AU83" s="3">
        <v>46</v>
      </c>
      <c r="AV83" s="3">
        <v>1</v>
      </c>
      <c r="AW83" s="3">
        <v>1</v>
      </c>
      <c r="AX83" s="3"/>
      <c r="AY83" s="3"/>
      <c r="AZ83" s="3">
        <v>1</v>
      </c>
      <c r="BA83" s="3">
        <v>1</v>
      </c>
      <c r="BB83" s="3">
        <v>1</v>
      </c>
      <c r="BC83" s="3">
        <v>1</v>
      </c>
      <c r="BD83" s="3" t="s">
        <v>3</v>
      </c>
      <c r="BE83" s="3" t="s">
        <v>3</v>
      </c>
      <c r="BF83" s="3" t="s">
        <v>3</v>
      </c>
      <c r="BG83" s="3" t="s">
        <v>3</v>
      </c>
      <c r="BH83" s="3">
        <v>3</v>
      </c>
      <c r="BI83" s="3">
        <v>1</v>
      </c>
      <c r="BJ83" s="3" t="s">
        <v>3</v>
      </c>
      <c r="BK83" s="3"/>
      <c r="BL83" s="3"/>
      <c r="BM83" s="3">
        <v>58001</v>
      </c>
      <c r="BN83" s="3">
        <v>0</v>
      </c>
      <c r="BO83" s="3" t="s">
        <v>3</v>
      </c>
      <c r="BP83" s="3">
        <v>0</v>
      </c>
      <c r="BQ83" s="3">
        <v>6</v>
      </c>
      <c r="BR83" s="3">
        <v>0</v>
      </c>
      <c r="BS83" s="3">
        <v>1</v>
      </c>
      <c r="BT83" s="3">
        <v>1</v>
      </c>
      <c r="BU83" s="3">
        <v>1</v>
      </c>
      <c r="BV83" s="3">
        <v>1</v>
      </c>
      <c r="BW83" s="3">
        <v>1</v>
      </c>
      <c r="BX83" s="3">
        <v>1</v>
      </c>
      <c r="BY83" s="3" t="s">
        <v>3</v>
      </c>
      <c r="BZ83" s="3">
        <v>90</v>
      </c>
      <c r="CA83" s="3">
        <v>46</v>
      </c>
      <c r="CB83" s="3" t="s">
        <v>3</v>
      </c>
      <c r="CC83" s="3"/>
      <c r="CD83" s="3"/>
      <c r="CE83" s="3">
        <v>0</v>
      </c>
      <c r="CF83" s="3">
        <v>0</v>
      </c>
      <c r="CG83" s="3">
        <v>0</v>
      </c>
      <c r="CH83" s="3"/>
      <c r="CI83" s="3"/>
      <c r="CJ83" s="3"/>
      <c r="CK83" s="3"/>
      <c r="CL83" s="3"/>
      <c r="CM83" s="3">
        <v>0</v>
      </c>
      <c r="CN83" s="3" t="s">
        <v>3</v>
      </c>
      <c r="CO83" s="3">
        <v>0</v>
      </c>
      <c r="CP83" s="3">
        <f t="shared" si="79"/>
        <v>0</v>
      </c>
      <c r="CQ83" s="3">
        <f t="shared" si="107"/>
        <v>0</v>
      </c>
      <c r="CR83" s="3">
        <f t="shared" si="108"/>
        <v>0</v>
      </c>
      <c r="CS83" s="3">
        <f t="shared" si="109"/>
        <v>0</v>
      </c>
      <c r="CT83" s="3">
        <f t="shared" si="110"/>
        <v>0</v>
      </c>
      <c r="CU83" s="3">
        <f t="shared" si="80"/>
        <v>0</v>
      </c>
      <c r="CV83" s="3">
        <f t="shared" si="111"/>
        <v>0</v>
      </c>
      <c r="CW83" s="3">
        <f t="shared" si="112"/>
        <v>0</v>
      </c>
      <c r="CX83" s="3">
        <f t="shared" si="81"/>
        <v>0</v>
      </c>
      <c r="CY83" s="3">
        <f t="shared" si="82"/>
        <v>0</v>
      </c>
      <c r="CZ83" s="3">
        <f t="shared" si="83"/>
        <v>0</v>
      </c>
      <c r="DA83" s="3"/>
      <c r="DB83" s="3"/>
      <c r="DC83" s="3" t="s">
        <v>3</v>
      </c>
      <c r="DD83" s="3" t="s">
        <v>3</v>
      </c>
      <c r="DE83" s="3" t="s">
        <v>3</v>
      </c>
      <c r="DF83" s="3" t="s">
        <v>3</v>
      </c>
      <c r="DG83" s="3" t="s">
        <v>3</v>
      </c>
      <c r="DH83" s="3" t="s">
        <v>3</v>
      </c>
      <c r="DI83" s="3" t="s">
        <v>3</v>
      </c>
      <c r="DJ83" s="3" t="s">
        <v>3</v>
      </c>
      <c r="DK83" s="3" t="s">
        <v>3</v>
      </c>
      <c r="DL83" s="3" t="s">
        <v>3</v>
      </c>
      <c r="DM83" s="3" t="s">
        <v>3</v>
      </c>
      <c r="DN83" s="3">
        <v>0</v>
      </c>
      <c r="DO83" s="3">
        <v>0</v>
      </c>
      <c r="DP83" s="3">
        <v>1</v>
      </c>
      <c r="DQ83" s="3">
        <v>1</v>
      </c>
      <c r="DR83" s="3"/>
      <c r="DS83" s="3"/>
      <c r="DT83" s="3"/>
      <c r="DU83" s="3">
        <v>1009</v>
      </c>
      <c r="DV83" s="3" t="s">
        <v>90</v>
      </c>
      <c r="DW83" s="3" t="s">
        <v>90</v>
      </c>
      <c r="DX83" s="3">
        <v>1000</v>
      </c>
      <c r="DY83" s="3"/>
      <c r="DZ83" s="3" t="s">
        <v>3</v>
      </c>
      <c r="EA83" s="3" t="s">
        <v>3</v>
      </c>
      <c r="EB83" s="3" t="s">
        <v>3</v>
      </c>
      <c r="EC83" s="3" t="s">
        <v>3</v>
      </c>
      <c r="ED83" s="3"/>
      <c r="EE83" s="3">
        <v>58905933</v>
      </c>
      <c r="EF83" s="3">
        <v>6</v>
      </c>
      <c r="EG83" s="3" t="s">
        <v>51</v>
      </c>
      <c r="EH83" s="3">
        <v>92</v>
      </c>
      <c r="EI83" s="3" t="s">
        <v>52</v>
      </c>
      <c r="EJ83" s="3">
        <v>1</v>
      </c>
      <c r="EK83" s="3">
        <v>58001</v>
      </c>
      <c r="EL83" s="3" t="s">
        <v>52</v>
      </c>
      <c r="EM83" s="3" t="s">
        <v>53</v>
      </c>
      <c r="EN83" s="3"/>
      <c r="EO83" s="3" t="s">
        <v>3</v>
      </c>
      <c r="EP83" s="3"/>
      <c r="EQ83" s="3">
        <v>0</v>
      </c>
      <c r="ER83" s="3">
        <v>0</v>
      </c>
      <c r="ES83" s="3">
        <v>0</v>
      </c>
      <c r="ET83" s="3">
        <v>0</v>
      </c>
      <c r="EU83" s="3">
        <v>0</v>
      </c>
      <c r="EV83" s="3">
        <v>0</v>
      </c>
      <c r="EW83" s="3">
        <v>0</v>
      </c>
      <c r="EX83" s="3">
        <v>0</v>
      </c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>
        <v>0</v>
      </c>
      <c r="FR83" s="3">
        <v>0</v>
      </c>
      <c r="FS83" s="3">
        <v>0</v>
      </c>
      <c r="FT83" s="3"/>
      <c r="FU83" s="3"/>
      <c r="FV83" s="3"/>
      <c r="FW83" s="3"/>
      <c r="FX83" s="3">
        <v>90</v>
      </c>
      <c r="FY83" s="3">
        <v>46</v>
      </c>
      <c r="FZ83" s="3"/>
      <c r="GA83" s="3" t="s">
        <v>3</v>
      </c>
      <c r="GB83" s="3"/>
      <c r="GC83" s="3"/>
      <c r="GD83" s="3">
        <v>1</v>
      </c>
      <c r="GE83" s="3"/>
      <c r="GF83" s="3">
        <v>2102561428</v>
      </c>
      <c r="GG83" s="3">
        <v>2</v>
      </c>
      <c r="GH83" s="3">
        <v>1</v>
      </c>
      <c r="GI83" s="3">
        <v>-2</v>
      </c>
      <c r="GJ83" s="3">
        <v>0</v>
      </c>
      <c r="GK83" s="3">
        <v>0</v>
      </c>
      <c r="GL83" s="3">
        <f t="shared" si="84"/>
        <v>0</v>
      </c>
      <c r="GM83" s="3">
        <f t="shared" si="85"/>
        <v>0</v>
      </c>
      <c r="GN83" s="3">
        <f t="shared" si="86"/>
        <v>0</v>
      </c>
      <c r="GO83" s="3">
        <f t="shared" si="87"/>
        <v>0</v>
      </c>
      <c r="GP83" s="3">
        <f t="shared" si="88"/>
        <v>0</v>
      </c>
      <c r="GQ83" s="3"/>
      <c r="GR83" s="3">
        <v>0</v>
      </c>
      <c r="GS83" s="3">
        <v>3</v>
      </c>
      <c r="GT83" s="3">
        <v>0</v>
      </c>
      <c r="GU83" s="3" t="s">
        <v>3</v>
      </c>
      <c r="GV83" s="3">
        <f t="shared" si="89"/>
        <v>0</v>
      </c>
      <c r="GW83" s="3">
        <v>1</v>
      </c>
      <c r="GX83" s="3">
        <f t="shared" si="90"/>
        <v>0</v>
      </c>
      <c r="GY83" s="3"/>
      <c r="GZ83" s="3"/>
      <c r="HA83" s="3">
        <v>0</v>
      </c>
      <c r="HB83" s="3">
        <v>0</v>
      </c>
      <c r="HC83" s="3">
        <f t="shared" si="91"/>
        <v>0</v>
      </c>
      <c r="HD83" s="3"/>
      <c r="HE83" s="3" t="s">
        <v>3</v>
      </c>
      <c r="HF83" s="3" t="s">
        <v>3</v>
      </c>
      <c r="HG83" s="3"/>
      <c r="HH83" s="3"/>
      <c r="HI83" s="3"/>
      <c r="HJ83" s="3"/>
      <c r="HK83" s="3"/>
      <c r="HL83" s="3"/>
      <c r="HM83" s="3" t="s">
        <v>3</v>
      </c>
      <c r="HN83" s="3" t="s">
        <v>54</v>
      </c>
      <c r="HO83" s="3" t="s">
        <v>55</v>
      </c>
      <c r="HP83" s="3" t="s">
        <v>56</v>
      </c>
      <c r="HQ83" s="3" t="s">
        <v>56</v>
      </c>
      <c r="HR83" s="3"/>
      <c r="HS83" s="3">
        <v>0</v>
      </c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>
        <v>0</v>
      </c>
      <c r="IL83" s="3"/>
      <c r="IM83" s="3"/>
      <c r="IN83" s="3"/>
      <c r="IO83" s="3"/>
      <c r="IP83" s="3"/>
      <c r="IQ83" s="3"/>
      <c r="IR83" s="3"/>
      <c r="IS83" s="3"/>
      <c r="IT83" s="3"/>
      <c r="IU83" s="3"/>
    </row>
    <row r="84" spans="1:255" ht="13.15" hidden="1" customHeight="1" x14ac:dyDescent="0.2">
      <c r="A84" s="2">
        <v>17</v>
      </c>
      <c r="B84" s="2">
        <v>1</v>
      </c>
      <c r="C84" s="2">
        <f>ROW(SmtRes!A172)</f>
        <v>172</v>
      </c>
      <c r="D84" s="2">
        <f>ROW(EtalonRes!A154)</f>
        <v>154</v>
      </c>
      <c r="E84" s="2" t="s">
        <v>161</v>
      </c>
      <c r="F84" s="2" t="s">
        <v>162</v>
      </c>
      <c r="G84" s="2" t="s">
        <v>163</v>
      </c>
      <c r="H84" s="2" t="s">
        <v>49</v>
      </c>
      <c r="I84" s="2">
        <f>ROUND(4/100,7)</f>
        <v>0.04</v>
      </c>
      <c r="J84" s="2">
        <v>0</v>
      </c>
      <c r="K84" s="2">
        <f>ROUND(4/100,7)</f>
        <v>0.04</v>
      </c>
      <c r="L84" s="2"/>
      <c r="M84" s="2"/>
      <c r="N84" s="2"/>
      <c r="O84" s="2">
        <f t="shared" si="71"/>
        <v>833.65</v>
      </c>
      <c r="P84" s="2">
        <f>SUMIF(SmtRes!AQ167:'SmtRes'!AQ172,"=1",SmtRes!DF167:'SmtRes'!DF172)</f>
        <v>181.36</v>
      </c>
      <c r="Q84" s="2">
        <f>SUMIF(SmtRes!AQ167:'SmtRes'!AQ172,"=1",SmtRes!DG167:'SmtRes'!DG172)</f>
        <v>2.1800000000000002</v>
      </c>
      <c r="R84" s="2">
        <f>SUMIF(SmtRes!AQ167:'SmtRes'!AQ172,"=1",SmtRes!DH167:'SmtRes'!DH172)</f>
        <v>1.3</v>
      </c>
      <c r="S84" s="2">
        <f>SUMIF(SmtRes!AQ167:'SmtRes'!AQ172,"=1",SmtRes!DI167:'SmtRes'!DI172)</f>
        <v>648.80999999999995</v>
      </c>
      <c r="T84" s="2">
        <f t="shared" si="72"/>
        <v>0</v>
      </c>
      <c r="U84" s="2">
        <f>SUMIF(SmtRes!AQ167:'SmtRes'!AQ172,"=1",SmtRes!CV167:'SmtRes'!CV172)</f>
        <v>1.804</v>
      </c>
      <c r="V84" s="2">
        <f>SUMIF(SmtRes!AQ167:'SmtRes'!AQ172,"=1",SmtRes!CW167:'SmtRes'!CW172)</f>
        <v>3.2000000000000002E-3</v>
      </c>
      <c r="W84" s="2">
        <f t="shared" si="73"/>
        <v>0</v>
      </c>
      <c r="X84" s="2">
        <f t="shared" si="74"/>
        <v>585.1</v>
      </c>
      <c r="Y84" s="2">
        <f t="shared" si="75"/>
        <v>299.05</v>
      </c>
      <c r="Z84" s="2"/>
      <c r="AA84" s="2">
        <v>60841590</v>
      </c>
      <c r="AB84" s="2">
        <f t="shared" si="76"/>
        <v>20251.912700000001</v>
      </c>
      <c r="AC84" s="2">
        <f>ROUND((SUM(SmtRes!BQ167:'SmtRes'!BQ172)),6)</f>
        <v>3977.2377000000001</v>
      </c>
      <c r="AD84" s="2">
        <f>ROUND((((SUM(SmtRes!BR167:'SmtRes'!BR172))-(SUM(SmtRes!BS167:'SmtRes'!BS172)))+AE84),6)</f>
        <v>54.46</v>
      </c>
      <c r="AE84" s="2">
        <f>ROUND((SUM(SmtRes!BS167:'SmtRes'!BS172)),6)</f>
        <v>32.3992</v>
      </c>
      <c r="AF84" s="2">
        <f>ROUND((SUM(SmtRes!BT167:'SmtRes'!BT172)),6)</f>
        <v>16220.215</v>
      </c>
      <c r="AG84" s="2">
        <f t="shared" si="77"/>
        <v>0</v>
      </c>
      <c r="AH84" s="2">
        <f>(SUM(SmtRes!BU167:'SmtRes'!BU172))</f>
        <v>45.1</v>
      </c>
      <c r="AI84" s="2">
        <f>(SUM(SmtRes!BV167:'SmtRes'!BV172))</f>
        <v>0.08</v>
      </c>
      <c r="AJ84" s="2">
        <f t="shared" si="78"/>
        <v>0</v>
      </c>
      <c r="AK84" s="2">
        <v>20284.311900000001</v>
      </c>
      <c r="AL84" s="2">
        <v>3977.2376999999997</v>
      </c>
      <c r="AM84" s="2">
        <v>54.46</v>
      </c>
      <c r="AN84" s="2">
        <v>32.3992</v>
      </c>
      <c r="AO84" s="2">
        <v>16220.215</v>
      </c>
      <c r="AP84" s="2">
        <v>0</v>
      </c>
      <c r="AQ84" s="2">
        <v>45.1</v>
      </c>
      <c r="AR84" s="2">
        <v>0.08</v>
      </c>
      <c r="AS84" s="2">
        <v>0</v>
      </c>
      <c r="AT84" s="2">
        <v>90</v>
      </c>
      <c r="AU84" s="2">
        <v>46</v>
      </c>
      <c r="AV84" s="2">
        <v>1</v>
      </c>
      <c r="AW84" s="2">
        <v>1</v>
      </c>
      <c r="AX84" s="2"/>
      <c r="AY84" s="2"/>
      <c r="AZ84" s="2">
        <v>1</v>
      </c>
      <c r="BA84" s="2">
        <v>1</v>
      </c>
      <c r="BB84" s="2">
        <v>1</v>
      </c>
      <c r="BC84" s="2">
        <v>1</v>
      </c>
      <c r="BD84" s="2" t="s">
        <v>3</v>
      </c>
      <c r="BE84" s="2" t="s">
        <v>3</v>
      </c>
      <c r="BF84" s="2" t="s">
        <v>3</v>
      </c>
      <c r="BG84" s="2" t="s">
        <v>3</v>
      </c>
      <c r="BH84" s="2">
        <v>0</v>
      </c>
      <c r="BI84" s="2">
        <v>1</v>
      </c>
      <c r="BJ84" s="2" t="s">
        <v>164</v>
      </c>
      <c r="BK84" s="2"/>
      <c r="BL84" s="2"/>
      <c r="BM84" s="2">
        <v>58001</v>
      </c>
      <c r="BN84" s="2">
        <v>0</v>
      </c>
      <c r="BO84" s="2" t="s">
        <v>3</v>
      </c>
      <c r="BP84" s="2">
        <v>0</v>
      </c>
      <c r="BQ84" s="2">
        <v>6</v>
      </c>
      <c r="BR84" s="2">
        <v>0</v>
      </c>
      <c r="BS84" s="2">
        <v>1</v>
      </c>
      <c r="BT84" s="2">
        <v>1</v>
      </c>
      <c r="BU84" s="2">
        <v>1</v>
      </c>
      <c r="BV84" s="2">
        <v>1</v>
      </c>
      <c r="BW84" s="2">
        <v>1</v>
      </c>
      <c r="BX84" s="2">
        <v>1</v>
      </c>
      <c r="BY84" s="2" t="s">
        <v>3</v>
      </c>
      <c r="BZ84" s="2">
        <v>90</v>
      </c>
      <c r="CA84" s="2">
        <v>46</v>
      </c>
      <c r="CB84" s="2" t="s">
        <v>3</v>
      </c>
      <c r="CC84" s="2"/>
      <c r="CD84" s="2"/>
      <c r="CE84" s="2">
        <v>0</v>
      </c>
      <c r="CF84" s="2">
        <v>0</v>
      </c>
      <c r="CG84" s="2">
        <v>0</v>
      </c>
      <c r="CH84" s="2"/>
      <c r="CI84" s="2"/>
      <c r="CJ84" s="2"/>
      <c r="CK84" s="2"/>
      <c r="CL84" s="2"/>
      <c r="CM84" s="2">
        <v>0</v>
      </c>
      <c r="CN84" s="2" t="s">
        <v>3</v>
      </c>
      <c r="CO84" s="2">
        <v>0</v>
      </c>
      <c r="CP84" s="2">
        <f t="shared" si="79"/>
        <v>833.64999999999986</v>
      </c>
      <c r="CQ84" s="2">
        <f>SUMIF(SmtRes!AQ167:'SmtRes'!AQ172,"=1",SmtRes!AA167:'SmtRes'!AA172)</f>
        <v>151135.03</v>
      </c>
      <c r="CR84" s="2">
        <f>SUMIF(SmtRes!AQ167:'SmtRes'!AQ172,"=1",SmtRes!AB167:'SmtRes'!AB172)</f>
        <v>680.75</v>
      </c>
      <c r="CS84" s="2">
        <f>SUMIF(SmtRes!AQ167:'SmtRes'!AQ172,"=1",SmtRes!AC167:'SmtRes'!AC172)</f>
        <v>404.99</v>
      </c>
      <c r="CT84" s="2">
        <f>SUMIF(SmtRes!AQ167:'SmtRes'!AQ172,"=1",SmtRes!AD167:'SmtRes'!AD172)</f>
        <v>359.65</v>
      </c>
      <c r="CU84" s="2">
        <f t="shared" si="80"/>
        <v>0</v>
      </c>
      <c r="CV84" s="2">
        <f>SUMIF(SmtRes!AQ167:'SmtRes'!AQ172,"=1",SmtRes!BU167:'SmtRes'!BU172)</f>
        <v>45.1</v>
      </c>
      <c r="CW84" s="2">
        <f>SUMIF(SmtRes!AQ167:'SmtRes'!AQ172,"=1",SmtRes!BV167:'SmtRes'!BV172)</f>
        <v>0.08</v>
      </c>
      <c r="CX84" s="2">
        <f t="shared" si="81"/>
        <v>0</v>
      </c>
      <c r="CY84" s="2">
        <f t="shared" si="82"/>
        <v>585.09899999999993</v>
      </c>
      <c r="CZ84" s="2">
        <f t="shared" si="83"/>
        <v>299.05059999999992</v>
      </c>
      <c r="DA84" s="2"/>
      <c r="DB84" s="2"/>
      <c r="DC84" s="2" t="s">
        <v>3</v>
      </c>
      <c r="DD84" s="2" t="s">
        <v>3</v>
      </c>
      <c r="DE84" s="2" t="s">
        <v>3</v>
      </c>
      <c r="DF84" s="2" t="s">
        <v>3</v>
      </c>
      <c r="DG84" s="2" t="s">
        <v>3</v>
      </c>
      <c r="DH84" s="2" t="s">
        <v>3</v>
      </c>
      <c r="DI84" s="2" t="s">
        <v>3</v>
      </c>
      <c r="DJ84" s="2" t="s">
        <v>3</v>
      </c>
      <c r="DK84" s="2" t="s">
        <v>3</v>
      </c>
      <c r="DL84" s="2" t="s">
        <v>3</v>
      </c>
      <c r="DM84" s="2" t="s">
        <v>3</v>
      </c>
      <c r="DN84" s="2">
        <v>0</v>
      </c>
      <c r="DO84" s="2">
        <v>0</v>
      </c>
      <c r="DP84" s="2">
        <v>1</v>
      </c>
      <c r="DQ84" s="2">
        <v>1</v>
      </c>
      <c r="DR84" s="2"/>
      <c r="DS84" s="2"/>
      <c r="DT84" s="2"/>
      <c r="DU84" s="2">
        <v>1013</v>
      </c>
      <c r="DV84" s="2" t="s">
        <v>49</v>
      </c>
      <c r="DW84" s="2" t="s">
        <v>49</v>
      </c>
      <c r="DX84" s="2">
        <v>1</v>
      </c>
      <c r="DY84" s="2"/>
      <c r="DZ84" s="2" t="s">
        <v>3</v>
      </c>
      <c r="EA84" s="2" t="s">
        <v>3</v>
      </c>
      <c r="EB84" s="2" t="s">
        <v>3</v>
      </c>
      <c r="EC84" s="2" t="s">
        <v>3</v>
      </c>
      <c r="ED84" s="2"/>
      <c r="EE84" s="2">
        <v>58905933</v>
      </c>
      <c r="EF84" s="2">
        <v>6</v>
      </c>
      <c r="EG84" s="2" t="s">
        <v>51</v>
      </c>
      <c r="EH84" s="2">
        <v>92</v>
      </c>
      <c r="EI84" s="2" t="s">
        <v>52</v>
      </c>
      <c r="EJ84" s="2">
        <v>1</v>
      </c>
      <c r="EK84" s="2">
        <v>58001</v>
      </c>
      <c r="EL84" s="2" t="s">
        <v>52</v>
      </c>
      <c r="EM84" s="2" t="s">
        <v>53</v>
      </c>
      <c r="EN84" s="2"/>
      <c r="EO84" s="2" t="s">
        <v>3</v>
      </c>
      <c r="EP84" s="2"/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45.1</v>
      </c>
      <c r="EX84" s="2">
        <v>0.08</v>
      </c>
      <c r="EY84" s="2">
        <v>0</v>
      </c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>
        <v>0</v>
      </c>
      <c r="FR84" s="2">
        <v>0</v>
      </c>
      <c r="FS84" s="2">
        <v>0</v>
      </c>
      <c r="FT84" s="2"/>
      <c r="FU84" s="2"/>
      <c r="FV84" s="2"/>
      <c r="FW84" s="2"/>
      <c r="FX84" s="2">
        <v>90</v>
      </c>
      <c r="FY84" s="2">
        <v>46</v>
      </c>
      <c r="FZ84" s="2"/>
      <c r="GA84" s="2" t="s">
        <v>3</v>
      </c>
      <c r="GB84" s="2"/>
      <c r="GC84" s="2"/>
      <c r="GD84" s="2">
        <v>1</v>
      </c>
      <c r="GE84" s="2"/>
      <c r="GF84" s="2">
        <v>-1644203008</v>
      </c>
      <c r="GG84" s="2">
        <v>2</v>
      </c>
      <c r="GH84" s="2">
        <v>1</v>
      </c>
      <c r="GI84" s="2">
        <v>-2</v>
      </c>
      <c r="GJ84" s="2">
        <v>0</v>
      </c>
      <c r="GK84" s="2">
        <v>0</v>
      </c>
      <c r="GL84" s="2">
        <f t="shared" si="84"/>
        <v>0</v>
      </c>
      <c r="GM84" s="2">
        <f t="shared" si="85"/>
        <v>1717.8</v>
      </c>
      <c r="GN84" s="2">
        <f t="shared" si="86"/>
        <v>1717.8</v>
      </c>
      <c r="GO84" s="2">
        <f t="shared" si="87"/>
        <v>0</v>
      </c>
      <c r="GP84" s="2">
        <f t="shared" si="88"/>
        <v>0</v>
      </c>
      <c r="GQ84" s="2"/>
      <c r="GR84" s="2">
        <v>0</v>
      </c>
      <c r="GS84" s="2">
        <v>3</v>
      </c>
      <c r="GT84" s="2">
        <v>0</v>
      </c>
      <c r="GU84" s="2" t="s">
        <v>3</v>
      </c>
      <c r="GV84" s="2">
        <f t="shared" si="89"/>
        <v>0</v>
      </c>
      <c r="GW84" s="2">
        <v>1</v>
      </c>
      <c r="GX84" s="2">
        <f t="shared" si="90"/>
        <v>0</v>
      </c>
      <c r="GY84" s="2"/>
      <c r="GZ84" s="2"/>
      <c r="HA84" s="2">
        <v>0</v>
      </c>
      <c r="HB84" s="2">
        <v>0</v>
      </c>
      <c r="HC84" s="2">
        <f t="shared" si="91"/>
        <v>0</v>
      </c>
      <c r="HD84" s="2"/>
      <c r="HE84" s="2" t="s">
        <v>3</v>
      </c>
      <c r="HF84" s="2" t="s">
        <v>3</v>
      </c>
      <c r="HG84" s="2"/>
      <c r="HH84" s="2"/>
      <c r="HI84" s="2"/>
      <c r="HJ84" s="2"/>
      <c r="HK84" s="2"/>
      <c r="HL84" s="2"/>
      <c r="HM84" s="2" t="s">
        <v>3</v>
      </c>
      <c r="HN84" s="2" t="s">
        <v>54</v>
      </c>
      <c r="HO84" s="2" t="s">
        <v>55</v>
      </c>
      <c r="HP84" s="2" t="s">
        <v>56</v>
      </c>
      <c r="HQ84" s="2" t="s">
        <v>56</v>
      </c>
      <c r="HR84" s="2"/>
      <c r="HS84" s="2">
        <v>0</v>
      </c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>
        <v>0</v>
      </c>
      <c r="IL84" s="2"/>
      <c r="IM84" s="2"/>
      <c r="IN84" s="2"/>
      <c r="IO84" s="2"/>
      <c r="IP84" s="2"/>
      <c r="IQ84" s="2"/>
      <c r="IR84" s="2"/>
      <c r="IS84" s="2"/>
      <c r="IT84" s="2"/>
      <c r="IU84" s="2"/>
    </row>
    <row r="85" spans="1:255" ht="13.15" customHeight="1" x14ac:dyDescent="0.2">
      <c r="A85" s="3">
        <v>17</v>
      </c>
      <c r="B85" s="3">
        <v>1</v>
      </c>
      <c r="C85" s="3">
        <f>ROW(SmtRes!A178)</f>
        <v>178</v>
      </c>
      <c r="D85" s="3">
        <f>ROW(EtalonRes!A160)</f>
        <v>160</v>
      </c>
      <c r="E85" s="3" t="s">
        <v>161</v>
      </c>
      <c r="F85" s="3" t="s">
        <v>162</v>
      </c>
      <c r="G85" s="3" t="s">
        <v>163</v>
      </c>
      <c r="H85" s="3" t="s">
        <v>49</v>
      </c>
      <c r="I85" s="3">
        <f>ROUND(4/100,7)</f>
        <v>0.04</v>
      </c>
      <c r="J85" s="3">
        <v>0</v>
      </c>
      <c r="K85" s="3">
        <f>ROUND(4/100,7)</f>
        <v>0.04</v>
      </c>
      <c r="L85" s="3"/>
      <c r="M85" s="3"/>
      <c r="N85" s="3"/>
      <c r="O85" s="3">
        <f t="shared" si="71"/>
        <v>874.51</v>
      </c>
      <c r="P85" s="3">
        <f>SUMIF(SmtRes!AQ173:'SmtRes'!AQ178,"=1",SmtRes!DF173:'SmtRes'!DF178)</f>
        <v>179.77</v>
      </c>
      <c r="Q85" s="3">
        <f>SUMIF(SmtRes!AQ173:'SmtRes'!AQ178,"=1",SmtRes!DG173:'SmtRes'!DG178)</f>
        <v>2.1</v>
      </c>
      <c r="R85" s="3">
        <f>SUMIF(SmtRes!AQ173:'SmtRes'!AQ178,"=1",SmtRes!DH173:'SmtRes'!DH178)</f>
        <v>1.38</v>
      </c>
      <c r="S85" s="3">
        <f>SUMIF(SmtRes!AQ173:'SmtRes'!AQ178,"=1",SmtRes!DI173:'SmtRes'!DI178)</f>
        <v>691.26</v>
      </c>
      <c r="T85" s="3">
        <f t="shared" si="72"/>
        <v>0</v>
      </c>
      <c r="U85" s="3">
        <f>SUMIF(SmtRes!AQ173:'SmtRes'!AQ178,"=1",SmtRes!CV173:'SmtRes'!CV178)</f>
        <v>1.804</v>
      </c>
      <c r="V85" s="3">
        <f>SUMIF(SmtRes!AQ173:'SmtRes'!AQ178,"=1",SmtRes!CW173:'SmtRes'!CW178)</f>
        <v>3.2000000000000002E-3</v>
      </c>
      <c r="W85" s="3">
        <f t="shared" si="73"/>
        <v>0</v>
      </c>
      <c r="X85" s="3">
        <f t="shared" si="74"/>
        <v>623.38</v>
      </c>
      <c r="Y85" s="3">
        <f t="shared" si="75"/>
        <v>318.61</v>
      </c>
      <c r="Z85" s="3"/>
      <c r="AA85" s="3">
        <v>60854600</v>
      </c>
      <c r="AB85" s="3">
        <f t="shared" si="76"/>
        <v>21311.207699999999</v>
      </c>
      <c r="AC85" s="3">
        <f>ROUND((SUM(SmtRes!BQ173:'SmtRes'!BQ178)),6)</f>
        <v>3977.2377000000001</v>
      </c>
      <c r="AD85" s="3">
        <f>ROUND((((SUM(SmtRes!BR173:'SmtRes'!BR178))-(SUM(SmtRes!BS173:'SmtRes'!BS178)))+AE85),6)</f>
        <v>52.552</v>
      </c>
      <c r="AE85" s="3">
        <f>ROUND((SUM(SmtRes!BS173:'SmtRes'!BS178)),6)</f>
        <v>34.5184</v>
      </c>
      <c r="AF85" s="3">
        <f>ROUND((SUM(SmtRes!BT173:'SmtRes'!BT178)),6)</f>
        <v>17281.418000000001</v>
      </c>
      <c r="AG85" s="3">
        <f t="shared" si="77"/>
        <v>0</v>
      </c>
      <c r="AH85" s="3">
        <f>(SUM(SmtRes!BU173:'SmtRes'!BU178))</f>
        <v>45.1</v>
      </c>
      <c r="AI85" s="3">
        <f>(SUM(SmtRes!BV173:'SmtRes'!BV178))</f>
        <v>0.08</v>
      </c>
      <c r="AJ85" s="3">
        <f t="shared" si="78"/>
        <v>0</v>
      </c>
      <c r="AK85" s="3">
        <v>21345.726100000003</v>
      </c>
      <c r="AL85" s="3">
        <v>3977.2376999999997</v>
      </c>
      <c r="AM85" s="3">
        <v>52.552</v>
      </c>
      <c r="AN85" s="3">
        <v>34.5184</v>
      </c>
      <c r="AO85" s="3">
        <v>17281.418000000001</v>
      </c>
      <c r="AP85" s="3">
        <v>0</v>
      </c>
      <c r="AQ85" s="3">
        <v>45.1</v>
      </c>
      <c r="AR85" s="3">
        <v>0.08</v>
      </c>
      <c r="AS85" s="3">
        <v>0</v>
      </c>
      <c r="AT85" s="3">
        <v>90</v>
      </c>
      <c r="AU85" s="3">
        <v>46</v>
      </c>
      <c r="AV85" s="3">
        <v>1</v>
      </c>
      <c r="AW85" s="3">
        <v>1</v>
      </c>
      <c r="AX85" s="3"/>
      <c r="AY85" s="3"/>
      <c r="AZ85" s="3">
        <v>1</v>
      </c>
      <c r="BA85" s="3">
        <v>1</v>
      </c>
      <c r="BB85" s="3">
        <v>1</v>
      </c>
      <c r="BC85" s="3">
        <v>1</v>
      </c>
      <c r="BD85" s="3" t="s">
        <v>3</v>
      </c>
      <c r="BE85" s="3" t="s">
        <v>3</v>
      </c>
      <c r="BF85" s="3" t="s">
        <v>3</v>
      </c>
      <c r="BG85" s="3" t="s">
        <v>3</v>
      </c>
      <c r="BH85" s="3">
        <v>0</v>
      </c>
      <c r="BI85" s="3">
        <v>1</v>
      </c>
      <c r="BJ85" s="3" t="s">
        <v>164</v>
      </c>
      <c r="BK85" s="3"/>
      <c r="BL85" s="3"/>
      <c r="BM85" s="3">
        <v>58001</v>
      </c>
      <c r="BN85" s="3">
        <v>0</v>
      </c>
      <c r="BO85" s="3" t="s">
        <v>3</v>
      </c>
      <c r="BP85" s="3">
        <v>0</v>
      </c>
      <c r="BQ85" s="3">
        <v>6</v>
      </c>
      <c r="BR85" s="3">
        <v>0</v>
      </c>
      <c r="BS85" s="3">
        <v>1</v>
      </c>
      <c r="BT85" s="3">
        <v>1</v>
      </c>
      <c r="BU85" s="3">
        <v>1</v>
      </c>
      <c r="BV85" s="3">
        <v>1</v>
      </c>
      <c r="BW85" s="3">
        <v>1</v>
      </c>
      <c r="BX85" s="3">
        <v>1</v>
      </c>
      <c r="BY85" s="3" t="s">
        <v>3</v>
      </c>
      <c r="BZ85" s="3">
        <v>90</v>
      </c>
      <c r="CA85" s="3">
        <v>46</v>
      </c>
      <c r="CB85" s="3" t="s">
        <v>3</v>
      </c>
      <c r="CC85" s="3"/>
      <c r="CD85" s="3"/>
      <c r="CE85" s="3">
        <v>0</v>
      </c>
      <c r="CF85" s="3">
        <v>0</v>
      </c>
      <c r="CG85" s="3">
        <v>0</v>
      </c>
      <c r="CH85" s="3"/>
      <c r="CI85" s="3"/>
      <c r="CJ85" s="3"/>
      <c r="CK85" s="3"/>
      <c r="CL85" s="3"/>
      <c r="CM85" s="3">
        <v>0</v>
      </c>
      <c r="CN85" s="3" t="s">
        <v>3</v>
      </c>
      <c r="CO85" s="3">
        <v>0</v>
      </c>
      <c r="CP85" s="3">
        <f t="shared" si="79"/>
        <v>874.51</v>
      </c>
      <c r="CQ85" s="3">
        <f>SUMIF(SmtRes!AQ173:'SmtRes'!AQ178,"=1",SmtRes!AA173:'SmtRes'!AA178)</f>
        <v>149809.29</v>
      </c>
      <c r="CR85" s="3">
        <f>SUMIF(SmtRes!AQ173:'SmtRes'!AQ178,"=1",SmtRes!AB173:'SmtRes'!AB178)</f>
        <v>656.9</v>
      </c>
      <c r="CS85" s="3">
        <f>SUMIF(SmtRes!AQ173:'SmtRes'!AQ178,"=1",SmtRes!AC173:'SmtRes'!AC178)</f>
        <v>431.48</v>
      </c>
      <c r="CT85" s="3">
        <f>SUMIF(SmtRes!AQ173:'SmtRes'!AQ178,"=1",SmtRes!AD173:'SmtRes'!AD178)</f>
        <v>383.18</v>
      </c>
      <c r="CU85" s="3">
        <f t="shared" si="80"/>
        <v>0</v>
      </c>
      <c r="CV85" s="3">
        <f>SUMIF(SmtRes!AQ173:'SmtRes'!AQ178,"=1",SmtRes!BU173:'SmtRes'!BU178)</f>
        <v>45.1</v>
      </c>
      <c r="CW85" s="3">
        <f>SUMIF(SmtRes!AQ173:'SmtRes'!AQ178,"=1",SmtRes!BV173:'SmtRes'!BV178)</f>
        <v>0.08</v>
      </c>
      <c r="CX85" s="3">
        <f t="shared" si="81"/>
        <v>0</v>
      </c>
      <c r="CY85" s="3">
        <f t="shared" si="82"/>
        <v>623.37599999999998</v>
      </c>
      <c r="CZ85" s="3">
        <f t="shared" si="83"/>
        <v>318.61439999999999</v>
      </c>
      <c r="DA85" s="3"/>
      <c r="DB85" s="3"/>
      <c r="DC85" s="3" t="s">
        <v>3</v>
      </c>
      <c r="DD85" s="3" t="s">
        <v>3</v>
      </c>
      <c r="DE85" s="3" t="s">
        <v>3</v>
      </c>
      <c r="DF85" s="3" t="s">
        <v>3</v>
      </c>
      <c r="DG85" s="3" t="s">
        <v>3</v>
      </c>
      <c r="DH85" s="3" t="s">
        <v>3</v>
      </c>
      <c r="DI85" s="3" t="s">
        <v>3</v>
      </c>
      <c r="DJ85" s="3" t="s">
        <v>3</v>
      </c>
      <c r="DK85" s="3" t="s">
        <v>3</v>
      </c>
      <c r="DL85" s="3" t="s">
        <v>3</v>
      </c>
      <c r="DM85" s="3" t="s">
        <v>3</v>
      </c>
      <c r="DN85" s="3">
        <v>0</v>
      </c>
      <c r="DO85" s="3">
        <v>0</v>
      </c>
      <c r="DP85" s="3">
        <v>1</v>
      </c>
      <c r="DQ85" s="3">
        <v>1</v>
      </c>
      <c r="DR85" s="3"/>
      <c r="DS85" s="3"/>
      <c r="DT85" s="3"/>
      <c r="DU85" s="3">
        <v>1013</v>
      </c>
      <c r="DV85" s="3" t="s">
        <v>49</v>
      </c>
      <c r="DW85" s="3" t="s">
        <v>49</v>
      </c>
      <c r="DX85" s="3">
        <v>1</v>
      </c>
      <c r="DY85" s="3"/>
      <c r="DZ85" s="3" t="s">
        <v>3</v>
      </c>
      <c r="EA85" s="3" t="s">
        <v>3</v>
      </c>
      <c r="EB85" s="3" t="s">
        <v>3</v>
      </c>
      <c r="EC85" s="3" t="s">
        <v>3</v>
      </c>
      <c r="ED85" s="3"/>
      <c r="EE85" s="3">
        <v>58905933</v>
      </c>
      <c r="EF85" s="3">
        <v>6</v>
      </c>
      <c r="EG85" s="3" t="s">
        <v>51</v>
      </c>
      <c r="EH85" s="3">
        <v>92</v>
      </c>
      <c r="EI85" s="3" t="s">
        <v>52</v>
      </c>
      <c r="EJ85" s="3">
        <v>1</v>
      </c>
      <c r="EK85" s="3">
        <v>58001</v>
      </c>
      <c r="EL85" s="3" t="s">
        <v>52</v>
      </c>
      <c r="EM85" s="3" t="s">
        <v>53</v>
      </c>
      <c r="EN85" s="3"/>
      <c r="EO85" s="3" t="s">
        <v>3</v>
      </c>
      <c r="EP85" s="3"/>
      <c r="EQ85" s="3">
        <v>0</v>
      </c>
      <c r="ER85" s="3">
        <v>0</v>
      </c>
      <c r="ES85" s="3">
        <v>0</v>
      </c>
      <c r="ET85" s="3">
        <v>0</v>
      </c>
      <c r="EU85" s="3">
        <v>0</v>
      </c>
      <c r="EV85" s="3">
        <v>0</v>
      </c>
      <c r="EW85" s="3">
        <v>45.1</v>
      </c>
      <c r="EX85" s="3">
        <v>0.08</v>
      </c>
      <c r="EY85" s="3">
        <v>0</v>
      </c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>
        <v>0</v>
      </c>
      <c r="FR85" s="3">
        <v>0</v>
      </c>
      <c r="FS85" s="3">
        <v>0</v>
      </c>
      <c r="FT85" s="3"/>
      <c r="FU85" s="3"/>
      <c r="FV85" s="3"/>
      <c r="FW85" s="3"/>
      <c r="FX85" s="3">
        <v>90</v>
      </c>
      <c r="FY85" s="3">
        <v>46</v>
      </c>
      <c r="FZ85" s="3"/>
      <c r="GA85" s="3" t="s">
        <v>3</v>
      </c>
      <c r="GB85" s="3"/>
      <c r="GC85" s="3"/>
      <c r="GD85" s="3">
        <v>1</v>
      </c>
      <c r="GE85" s="3"/>
      <c r="GF85" s="3">
        <v>-1644203008</v>
      </c>
      <c r="GG85" s="3">
        <v>2</v>
      </c>
      <c r="GH85" s="3">
        <v>1</v>
      </c>
      <c r="GI85" s="3">
        <v>-2</v>
      </c>
      <c r="GJ85" s="3">
        <v>0</v>
      </c>
      <c r="GK85" s="3">
        <v>0</v>
      </c>
      <c r="GL85" s="3">
        <f t="shared" si="84"/>
        <v>0</v>
      </c>
      <c r="GM85" s="3">
        <f t="shared" si="85"/>
        <v>1816.5</v>
      </c>
      <c r="GN85" s="3">
        <f t="shared" si="86"/>
        <v>1816.5</v>
      </c>
      <c r="GO85" s="3">
        <f t="shared" si="87"/>
        <v>0</v>
      </c>
      <c r="GP85" s="3">
        <f t="shared" si="88"/>
        <v>0</v>
      </c>
      <c r="GQ85" s="3"/>
      <c r="GR85" s="3">
        <v>0</v>
      </c>
      <c r="GS85" s="3">
        <v>3</v>
      </c>
      <c r="GT85" s="3">
        <v>0</v>
      </c>
      <c r="GU85" s="3" t="s">
        <v>3</v>
      </c>
      <c r="GV85" s="3">
        <f t="shared" si="89"/>
        <v>0</v>
      </c>
      <c r="GW85" s="3">
        <v>1</v>
      </c>
      <c r="GX85" s="3">
        <f t="shared" si="90"/>
        <v>0</v>
      </c>
      <c r="GY85" s="3"/>
      <c r="GZ85" s="3"/>
      <c r="HA85" s="3">
        <v>0</v>
      </c>
      <c r="HB85" s="3">
        <v>0</v>
      </c>
      <c r="HC85" s="3">
        <f t="shared" si="91"/>
        <v>0</v>
      </c>
      <c r="HD85" s="3"/>
      <c r="HE85" s="3" t="s">
        <v>3</v>
      </c>
      <c r="HF85" s="3" t="s">
        <v>3</v>
      </c>
      <c r="HG85" s="3"/>
      <c r="HH85" s="3"/>
      <c r="HI85" s="3"/>
      <c r="HJ85" s="3"/>
      <c r="HK85" s="3"/>
      <c r="HL85" s="3"/>
      <c r="HM85" s="3" t="s">
        <v>3</v>
      </c>
      <c r="HN85" s="3" t="s">
        <v>54</v>
      </c>
      <c r="HO85" s="3" t="s">
        <v>55</v>
      </c>
      <c r="HP85" s="3" t="s">
        <v>56</v>
      </c>
      <c r="HQ85" s="3" t="s">
        <v>56</v>
      </c>
      <c r="HR85" s="3"/>
      <c r="HS85" s="3">
        <v>0</v>
      </c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>
        <v>0</v>
      </c>
      <c r="IL85" s="3"/>
      <c r="IM85" s="3"/>
      <c r="IN85" s="3"/>
      <c r="IO85" s="3"/>
      <c r="IP85" s="3"/>
      <c r="IQ85" s="3"/>
      <c r="IR85" s="3"/>
      <c r="IS85" s="3"/>
      <c r="IT85" s="3"/>
      <c r="IU85" s="3"/>
    </row>
    <row r="86" spans="1:255" ht="13.15" hidden="1" customHeight="1" x14ac:dyDescent="0.2">
      <c r="A86" s="2">
        <v>18</v>
      </c>
      <c r="B86" s="2">
        <v>1</v>
      </c>
      <c r="C86" s="2">
        <v>171</v>
      </c>
      <c r="D86" s="2"/>
      <c r="E86" s="2" t="s">
        <v>165</v>
      </c>
      <c r="F86" s="2" t="s">
        <v>166</v>
      </c>
      <c r="G86" s="2" t="s">
        <v>167</v>
      </c>
      <c r="H86" s="2" t="s">
        <v>146</v>
      </c>
      <c r="I86" s="2">
        <f>I84*J86</f>
        <v>4</v>
      </c>
      <c r="J86" s="2">
        <v>100</v>
      </c>
      <c r="K86" s="2">
        <v>100</v>
      </c>
      <c r="L86" s="2"/>
      <c r="M86" s="2"/>
      <c r="N86" s="2"/>
      <c r="O86" s="2">
        <f t="shared" si="71"/>
        <v>1808.76</v>
      </c>
      <c r="P86" s="2">
        <f>ROUND(CQ86*I86,2)</f>
        <v>1808.76</v>
      </c>
      <c r="Q86" s="2">
        <f>ROUND(CR86*I86,2)</f>
        <v>0</v>
      </c>
      <c r="R86" s="2">
        <f>ROUND(CS86*I86,2)</f>
        <v>0</v>
      </c>
      <c r="S86" s="2">
        <f>ROUND(CT86*I86,2)</f>
        <v>0</v>
      </c>
      <c r="T86" s="2">
        <f t="shared" si="72"/>
        <v>0</v>
      </c>
      <c r="U86" s="2">
        <f>ROUND(CV86*I86,7)</f>
        <v>0</v>
      </c>
      <c r="V86" s="2">
        <f>ROUND(CW86*I86,7)</f>
        <v>0</v>
      </c>
      <c r="W86" s="2">
        <f t="shared" si="73"/>
        <v>0</v>
      </c>
      <c r="X86" s="2">
        <f t="shared" si="74"/>
        <v>0</v>
      </c>
      <c r="Y86" s="2">
        <f t="shared" si="75"/>
        <v>0</v>
      </c>
      <c r="Z86" s="2"/>
      <c r="AA86" s="2">
        <v>60841590</v>
      </c>
      <c r="AB86" s="2">
        <f t="shared" si="76"/>
        <v>426.59</v>
      </c>
      <c r="AC86" s="2">
        <f>ROUND((ES86),6)</f>
        <v>426.59</v>
      </c>
      <c r="AD86" s="2">
        <f>ROUND((((ET86)-(EU86))+AE86),6)</f>
        <v>0</v>
      </c>
      <c r="AE86" s="2">
        <f t="shared" ref="AE86:AF89" si="113">ROUND((EU86),6)</f>
        <v>0</v>
      </c>
      <c r="AF86" s="2">
        <f t="shared" si="113"/>
        <v>0</v>
      </c>
      <c r="AG86" s="2">
        <f t="shared" si="77"/>
        <v>0</v>
      </c>
      <c r="AH86" s="2">
        <f t="shared" ref="AH86:AI89" si="114">(EW86)</f>
        <v>0</v>
      </c>
      <c r="AI86" s="2">
        <f t="shared" si="114"/>
        <v>0</v>
      </c>
      <c r="AJ86" s="2">
        <f t="shared" si="78"/>
        <v>0</v>
      </c>
      <c r="AK86" s="2">
        <v>426.59</v>
      </c>
      <c r="AL86" s="2">
        <v>426.59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90</v>
      </c>
      <c r="AU86" s="2">
        <v>46</v>
      </c>
      <c r="AV86" s="2">
        <v>1</v>
      </c>
      <c r="AW86" s="2">
        <v>1</v>
      </c>
      <c r="AX86" s="2"/>
      <c r="AY86" s="2"/>
      <c r="AZ86" s="2">
        <v>1</v>
      </c>
      <c r="BA86" s="2">
        <v>1</v>
      </c>
      <c r="BB86" s="2">
        <v>1</v>
      </c>
      <c r="BC86" s="2">
        <v>1.06</v>
      </c>
      <c r="BD86" s="2" t="s">
        <v>3</v>
      </c>
      <c r="BE86" s="2" t="s">
        <v>3</v>
      </c>
      <c r="BF86" s="2" t="s">
        <v>3</v>
      </c>
      <c r="BG86" s="2" t="s">
        <v>3</v>
      </c>
      <c r="BH86" s="2">
        <v>3</v>
      </c>
      <c r="BI86" s="2">
        <v>1</v>
      </c>
      <c r="BJ86" s="2" t="s">
        <v>168</v>
      </c>
      <c r="BK86" s="2"/>
      <c r="BL86" s="2"/>
      <c r="BM86" s="2">
        <v>58001</v>
      </c>
      <c r="BN86" s="2">
        <v>0</v>
      </c>
      <c r="BO86" s="2" t="s">
        <v>166</v>
      </c>
      <c r="BP86" s="2">
        <v>1</v>
      </c>
      <c r="BQ86" s="2">
        <v>6</v>
      </c>
      <c r="BR86" s="2">
        <v>0</v>
      </c>
      <c r="BS86" s="2">
        <v>1</v>
      </c>
      <c r="BT86" s="2">
        <v>1</v>
      </c>
      <c r="BU86" s="2">
        <v>1</v>
      </c>
      <c r="BV86" s="2">
        <v>1</v>
      </c>
      <c r="BW86" s="2">
        <v>1</v>
      </c>
      <c r="BX86" s="2">
        <v>1</v>
      </c>
      <c r="BY86" s="2" t="s">
        <v>3</v>
      </c>
      <c r="BZ86" s="2">
        <v>90</v>
      </c>
      <c r="CA86" s="2">
        <v>46</v>
      </c>
      <c r="CB86" s="2" t="s">
        <v>3</v>
      </c>
      <c r="CC86" s="2"/>
      <c r="CD86" s="2"/>
      <c r="CE86" s="2">
        <v>0</v>
      </c>
      <c r="CF86" s="2">
        <v>0</v>
      </c>
      <c r="CG86" s="2">
        <v>0</v>
      </c>
      <c r="CH86" s="2"/>
      <c r="CI86" s="2"/>
      <c r="CJ86" s="2"/>
      <c r="CK86" s="2"/>
      <c r="CL86" s="2"/>
      <c r="CM86" s="2">
        <v>0</v>
      </c>
      <c r="CN86" s="2" t="s">
        <v>3</v>
      </c>
      <c r="CO86" s="2">
        <v>0</v>
      </c>
      <c r="CP86" s="2">
        <f t="shared" si="79"/>
        <v>1808.76</v>
      </c>
      <c r="CQ86" s="2">
        <f>ROUND(AL86*BC86,2)</f>
        <v>452.19</v>
      </c>
      <c r="CR86" s="2">
        <f>ROUND(AM86*BB86,2)</f>
        <v>0</v>
      </c>
      <c r="CS86" s="2">
        <f>ROUND(AN86*BS86,2)</f>
        <v>0</v>
      </c>
      <c r="CT86" s="2">
        <f>ROUND(AO86*BA86,2)</f>
        <v>0</v>
      </c>
      <c r="CU86" s="2">
        <f t="shared" si="80"/>
        <v>0</v>
      </c>
      <c r="CV86" s="2">
        <f t="shared" ref="CV86:CW89" si="115">AH86</f>
        <v>0</v>
      </c>
      <c r="CW86" s="2">
        <f t="shared" si="115"/>
        <v>0</v>
      </c>
      <c r="CX86" s="2">
        <f t="shared" si="81"/>
        <v>0</v>
      </c>
      <c r="CY86" s="2">
        <f t="shared" si="82"/>
        <v>0</v>
      </c>
      <c r="CZ86" s="2">
        <f t="shared" si="83"/>
        <v>0</v>
      </c>
      <c r="DA86" s="2"/>
      <c r="DB86" s="2"/>
      <c r="DC86" s="2" t="s">
        <v>3</v>
      </c>
      <c r="DD86" s="2" t="s">
        <v>3</v>
      </c>
      <c r="DE86" s="2" t="s">
        <v>3</v>
      </c>
      <c r="DF86" s="2" t="s">
        <v>3</v>
      </c>
      <c r="DG86" s="2" t="s">
        <v>3</v>
      </c>
      <c r="DH86" s="2" t="s">
        <v>3</v>
      </c>
      <c r="DI86" s="2" t="s">
        <v>3</v>
      </c>
      <c r="DJ86" s="2" t="s">
        <v>3</v>
      </c>
      <c r="DK86" s="2" t="s">
        <v>3</v>
      </c>
      <c r="DL86" s="2" t="s">
        <v>3</v>
      </c>
      <c r="DM86" s="2" t="s">
        <v>3</v>
      </c>
      <c r="DN86" s="2">
        <v>0</v>
      </c>
      <c r="DO86" s="2">
        <v>0</v>
      </c>
      <c r="DP86" s="2">
        <v>1</v>
      </c>
      <c r="DQ86" s="2">
        <v>1</v>
      </c>
      <c r="DR86" s="2"/>
      <c r="DS86" s="2"/>
      <c r="DT86" s="2"/>
      <c r="DU86" s="2">
        <v>1013</v>
      </c>
      <c r="DV86" s="2" t="s">
        <v>146</v>
      </c>
      <c r="DW86" s="2" t="s">
        <v>146</v>
      </c>
      <c r="DX86" s="2">
        <v>1</v>
      </c>
      <c r="DY86" s="2"/>
      <c r="DZ86" s="2" t="s">
        <v>3</v>
      </c>
      <c r="EA86" s="2" t="s">
        <v>3</v>
      </c>
      <c r="EB86" s="2" t="s">
        <v>3</v>
      </c>
      <c r="EC86" s="2" t="s">
        <v>3</v>
      </c>
      <c r="ED86" s="2"/>
      <c r="EE86" s="2">
        <v>58905933</v>
      </c>
      <c r="EF86" s="2">
        <v>6</v>
      </c>
      <c r="EG86" s="2" t="s">
        <v>51</v>
      </c>
      <c r="EH86" s="2">
        <v>92</v>
      </c>
      <c r="EI86" s="2" t="s">
        <v>52</v>
      </c>
      <c r="EJ86" s="2">
        <v>1</v>
      </c>
      <c r="EK86" s="2">
        <v>58001</v>
      </c>
      <c r="EL86" s="2" t="s">
        <v>52</v>
      </c>
      <c r="EM86" s="2" t="s">
        <v>53</v>
      </c>
      <c r="EN86" s="2"/>
      <c r="EO86" s="2" t="s">
        <v>3</v>
      </c>
      <c r="EP86" s="2"/>
      <c r="EQ86" s="2">
        <v>0</v>
      </c>
      <c r="ER86" s="2">
        <v>426.59</v>
      </c>
      <c r="ES86" s="2">
        <v>426.59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>
        <v>0</v>
      </c>
      <c r="FR86" s="2">
        <v>0</v>
      </c>
      <c r="FS86" s="2">
        <v>0</v>
      </c>
      <c r="FT86" s="2"/>
      <c r="FU86" s="2"/>
      <c r="FV86" s="2"/>
      <c r="FW86" s="2"/>
      <c r="FX86" s="2">
        <v>90</v>
      </c>
      <c r="FY86" s="2">
        <v>46</v>
      </c>
      <c r="FZ86" s="2"/>
      <c r="GA86" s="2" t="s">
        <v>3</v>
      </c>
      <c r="GB86" s="2"/>
      <c r="GC86" s="2"/>
      <c r="GD86" s="2">
        <v>1</v>
      </c>
      <c r="GE86" s="2"/>
      <c r="GF86" s="2">
        <v>941038799</v>
      </c>
      <c r="GG86" s="2">
        <v>2</v>
      </c>
      <c r="GH86" s="2">
        <v>1</v>
      </c>
      <c r="GI86" s="2">
        <v>2</v>
      </c>
      <c r="GJ86" s="2">
        <v>0</v>
      </c>
      <c r="GK86" s="2">
        <v>0</v>
      </c>
      <c r="GL86" s="2">
        <f t="shared" si="84"/>
        <v>0</v>
      </c>
      <c r="GM86" s="2">
        <f t="shared" si="85"/>
        <v>1808.76</v>
      </c>
      <c r="GN86" s="2">
        <f t="shared" si="86"/>
        <v>1808.76</v>
      </c>
      <c r="GO86" s="2">
        <f t="shared" si="87"/>
        <v>0</v>
      </c>
      <c r="GP86" s="2">
        <f t="shared" si="88"/>
        <v>0</v>
      </c>
      <c r="GQ86" s="2"/>
      <c r="GR86" s="2">
        <v>0</v>
      </c>
      <c r="GS86" s="2">
        <v>3</v>
      </c>
      <c r="GT86" s="2">
        <v>0</v>
      </c>
      <c r="GU86" s="2" t="s">
        <v>3</v>
      </c>
      <c r="GV86" s="2">
        <f t="shared" si="89"/>
        <v>0</v>
      </c>
      <c r="GW86" s="2">
        <v>1</v>
      </c>
      <c r="GX86" s="2">
        <f t="shared" si="90"/>
        <v>0</v>
      </c>
      <c r="GY86" s="2"/>
      <c r="GZ86" s="2"/>
      <c r="HA86" s="2">
        <v>0</v>
      </c>
      <c r="HB86" s="2">
        <v>0</v>
      </c>
      <c r="HC86" s="2">
        <f t="shared" si="91"/>
        <v>0</v>
      </c>
      <c r="HD86" s="2"/>
      <c r="HE86" s="2" t="s">
        <v>3</v>
      </c>
      <c r="HF86" s="2" t="s">
        <v>3</v>
      </c>
      <c r="HG86" s="2"/>
      <c r="HH86" s="2"/>
      <c r="HI86" s="2"/>
      <c r="HJ86" s="2"/>
      <c r="HK86" s="2"/>
      <c r="HL86" s="2"/>
      <c r="HM86" s="2" t="s">
        <v>3</v>
      </c>
      <c r="HN86" s="2" t="s">
        <v>54</v>
      </c>
      <c r="HO86" s="2" t="s">
        <v>55</v>
      </c>
      <c r="HP86" s="2" t="s">
        <v>56</v>
      </c>
      <c r="HQ86" s="2" t="s">
        <v>56</v>
      </c>
      <c r="HR86" s="2"/>
      <c r="HS86" s="2">
        <v>0</v>
      </c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>
        <v>0</v>
      </c>
      <c r="IL86" s="2"/>
      <c r="IM86" s="2"/>
      <c r="IN86" s="2"/>
      <c r="IO86" s="2"/>
      <c r="IP86" s="2"/>
      <c r="IQ86" s="2"/>
      <c r="IR86" s="2"/>
      <c r="IS86" s="2"/>
      <c r="IT86" s="2"/>
      <c r="IU86" s="2"/>
    </row>
    <row r="87" spans="1:255" ht="13.15" customHeight="1" x14ac:dyDescent="0.2">
      <c r="A87" s="3">
        <v>18</v>
      </c>
      <c r="B87" s="3">
        <v>1</v>
      </c>
      <c r="C87" s="3">
        <v>177</v>
      </c>
      <c r="D87" s="3"/>
      <c r="E87" s="3" t="s">
        <v>165</v>
      </c>
      <c r="F87" s="3" t="s">
        <v>166</v>
      </c>
      <c r="G87" s="3" t="s">
        <v>167</v>
      </c>
      <c r="H87" s="3" t="s">
        <v>146</v>
      </c>
      <c r="I87" s="3">
        <f>I85*J87</f>
        <v>4</v>
      </c>
      <c r="J87" s="3">
        <v>100</v>
      </c>
      <c r="K87" s="3">
        <v>100</v>
      </c>
      <c r="L87" s="3"/>
      <c r="M87" s="3"/>
      <c r="N87" s="3"/>
      <c r="O87" s="3">
        <f t="shared" si="71"/>
        <v>1774.6</v>
      </c>
      <c r="P87" s="3">
        <f>ROUND(CQ87*I87,2)</f>
        <v>1774.6</v>
      </c>
      <c r="Q87" s="3">
        <f>ROUND(CR87*I87,2)</f>
        <v>0</v>
      </c>
      <c r="R87" s="3">
        <f>ROUND(CS87*I87,2)</f>
        <v>0</v>
      </c>
      <c r="S87" s="3">
        <f>ROUND(CT87*I87,2)</f>
        <v>0</v>
      </c>
      <c r="T87" s="3">
        <f t="shared" si="72"/>
        <v>0</v>
      </c>
      <c r="U87" s="3">
        <f>ROUND(CV87*I87,7)</f>
        <v>0</v>
      </c>
      <c r="V87" s="3">
        <f>ROUND(CW87*I87,7)</f>
        <v>0</v>
      </c>
      <c r="W87" s="3">
        <f t="shared" si="73"/>
        <v>0</v>
      </c>
      <c r="X87" s="3">
        <f t="shared" si="74"/>
        <v>0</v>
      </c>
      <c r="Y87" s="3">
        <f t="shared" si="75"/>
        <v>0</v>
      </c>
      <c r="Z87" s="3"/>
      <c r="AA87" s="3">
        <v>60854600</v>
      </c>
      <c r="AB87" s="3">
        <f t="shared" si="76"/>
        <v>426.59</v>
      </c>
      <c r="AC87" s="3">
        <f>ROUND((ES87),6)</f>
        <v>426.59</v>
      </c>
      <c r="AD87" s="3">
        <f>ROUND((((ET87)-(EU87))+AE87),6)</f>
        <v>0</v>
      </c>
      <c r="AE87" s="3">
        <f t="shared" si="113"/>
        <v>0</v>
      </c>
      <c r="AF87" s="3">
        <f t="shared" si="113"/>
        <v>0</v>
      </c>
      <c r="AG87" s="3">
        <f t="shared" si="77"/>
        <v>0</v>
      </c>
      <c r="AH87" s="3">
        <f t="shared" si="114"/>
        <v>0</v>
      </c>
      <c r="AI87" s="3">
        <f t="shared" si="114"/>
        <v>0</v>
      </c>
      <c r="AJ87" s="3">
        <f t="shared" si="78"/>
        <v>0</v>
      </c>
      <c r="AK87" s="3">
        <v>426.59</v>
      </c>
      <c r="AL87" s="3">
        <v>426.59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90</v>
      </c>
      <c r="AU87" s="3">
        <v>46</v>
      </c>
      <c r="AV87" s="3">
        <v>1</v>
      </c>
      <c r="AW87" s="3">
        <v>1</v>
      </c>
      <c r="AX87" s="3"/>
      <c r="AY87" s="3"/>
      <c r="AZ87" s="3">
        <v>1</v>
      </c>
      <c r="BA87" s="3">
        <v>1</v>
      </c>
      <c r="BB87" s="3">
        <v>1</v>
      </c>
      <c r="BC87" s="3">
        <v>1.04</v>
      </c>
      <c r="BD87" s="3" t="s">
        <v>3</v>
      </c>
      <c r="BE87" s="3" t="s">
        <v>3</v>
      </c>
      <c r="BF87" s="3" t="s">
        <v>3</v>
      </c>
      <c r="BG87" s="3" t="s">
        <v>3</v>
      </c>
      <c r="BH87" s="3">
        <v>3</v>
      </c>
      <c r="BI87" s="3">
        <v>1</v>
      </c>
      <c r="BJ87" s="3" t="s">
        <v>168</v>
      </c>
      <c r="BK87" s="3"/>
      <c r="BL87" s="3"/>
      <c r="BM87" s="3">
        <v>58001</v>
      </c>
      <c r="BN87" s="3">
        <v>0</v>
      </c>
      <c r="BO87" s="3" t="s">
        <v>166</v>
      </c>
      <c r="BP87" s="3">
        <v>1</v>
      </c>
      <c r="BQ87" s="3">
        <v>6</v>
      </c>
      <c r="BR87" s="3">
        <v>0</v>
      </c>
      <c r="BS87" s="3">
        <v>1</v>
      </c>
      <c r="BT87" s="3">
        <v>1</v>
      </c>
      <c r="BU87" s="3">
        <v>1</v>
      </c>
      <c r="BV87" s="3">
        <v>1</v>
      </c>
      <c r="BW87" s="3">
        <v>1</v>
      </c>
      <c r="BX87" s="3">
        <v>1</v>
      </c>
      <c r="BY87" s="3" t="s">
        <v>3</v>
      </c>
      <c r="BZ87" s="3">
        <v>90</v>
      </c>
      <c r="CA87" s="3">
        <v>46</v>
      </c>
      <c r="CB87" s="3" t="s">
        <v>3</v>
      </c>
      <c r="CC87" s="3"/>
      <c r="CD87" s="3"/>
      <c r="CE87" s="3">
        <v>0</v>
      </c>
      <c r="CF87" s="3">
        <v>0</v>
      </c>
      <c r="CG87" s="3">
        <v>0</v>
      </c>
      <c r="CH87" s="3"/>
      <c r="CI87" s="3"/>
      <c r="CJ87" s="3"/>
      <c r="CK87" s="3"/>
      <c r="CL87" s="3"/>
      <c r="CM87" s="3">
        <v>0</v>
      </c>
      <c r="CN87" s="3" t="s">
        <v>3</v>
      </c>
      <c r="CO87" s="3">
        <v>0</v>
      </c>
      <c r="CP87" s="3">
        <f t="shared" si="79"/>
        <v>1774.6</v>
      </c>
      <c r="CQ87" s="3">
        <f>ROUND(AL87*BC87,2)</f>
        <v>443.65</v>
      </c>
      <c r="CR87" s="3">
        <f>ROUND(AM87*BB87,2)</f>
        <v>0</v>
      </c>
      <c r="CS87" s="3">
        <f>ROUND(AN87*BS87,2)</f>
        <v>0</v>
      </c>
      <c r="CT87" s="3">
        <f>ROUND(AO87*BA87,2)</f>
        <v>0</v>
      </c>
      <c r="CU87" s="3">
        <f t="shared" si="80"/>
        <v>0</v>
      </c>
      <c r="CV87" s="3">
        <f t="shared" si="115"/>
        <v>0</v>
      </c>
      <c r="CW87" s="3">
        <f t="shared" si="115"/>
        <v>0</v>
      </c>
      <c r="CX87" s="3">
        <f t="shared" si="81"/>
        <v>0</v>
      </c>
      <c r="CY87" s="3">
        <f t="shared" si="82"/>
        <v>0</v>
      </c>
      <c r="CZ87" s="3">
        <f t="shared" si="83"/>
        <v>0</v>
      </c>
      <c r="DA87" s="3"/>
      <c r="DB87" s="3"/>
      <c r="DC87" s="3" t="s">
        <v>3</v>
      </c>
      <c r="DD87" s="3" t="s">
        <v>3</v>
      </c>
      <c r="DE87" s="3" t="s">
        <v>3</v>
      </c>
      <c r="DF87" s="3" t="s">
        <v>3</v>
      </c>
      <c r="DG87" s="3" t="s">
        <v>3</v>
      </c>
      <c r="DH87" s="3" t="s">
        <v>3</v>
      </c>
      <c r="DI87" s="3" t="s">
        <v>3</v>
      </c>
      <c r="DJ87" s="3" t="s">
        <v>3</v>
      </c>
      <c r="DK87" s="3" t="s">
        <v>3</v>
      </c>
      <c r="DL87" s="3" t="s">
        <v>3</v>
      </c>
      <c r="DM87" s="3" t="s">
        <v>3</v>
      </c>
      <c r="DN87" s="3">
        <v>0</v>
      </c>
      <c r="DO87" s="3">
        <v>0</v>
      </c>
      <c r="DP87" s="3">
        <v>1</v>
      </c>
      <c r="DQ87" s="3">
        <v>1</v>
      </c>
      <c r="DR87" s="3"/>
      <c r="DS87" s="3"/>
      <c r="DT87" s="3"/>
      <c r="DU87" s="3">
        <v>1013</v>
      </c>
      <c r="DV87" s="3" t="s">
        <v>146</v>
      </c>
      <c r="DW87" s="3" t="s">
        <v>146</v>
      </c>
      <c r="DX87" s="3">
        <v>1</v>
      </c>
      <c r="DY87" s="3"/>
      <c r="DZ87" s="3" t="s">
        <v>3</v>
      </c>
      <c r="EA87" s="3" t="s">
        <v>3</v>
      </c>
      <c r="EB87" s="3" t="s">
        <v>3</v>
      </c>
      <c r="EC87" s="3" t="s">
        <v>3</v>
      </c>
      <c r="ED87" s="3"/>
      <c r="EE87" s="3">
        <v>58905933</v>
      </c>
      <c r="EF87" s="3">
        <v>6</v>
      </c>
      <c r="EG87" s="3" t="s">
        <v>51</v>
      </c>
      <c r="EH87" s="3">
        <v>92</v>
      </c>
      <c r="EI87" s="3" t="s">
        <v>52</v>
      </c>
      <c r="EJ87" s="3">
        <v>1</v>
      </c>
      <c r="EK87" s="3">
        <v>58001</v>
      </c>
      <c r="EL87" s="3" t="s">
        <v>52</v>
      </c>
      <c r="EM87" s="3" t="s">
        <v>53</v>
      </c>
      <c r="EN87" s="3"/>
      <c r="EO87" s="3" t="s">
        <v>3</v>
      </c>
      <c r="EP87" s="3"/>
      <c r="EQ87" s="3">
        <v>0</v>
      </c>
      <c r="ER87" s="3">
        <v>426.59</v>
      </c>
      <c r="ES87" s="3">
        <v>426.59</v>
      </c>
      <c r="ET87" s="3">
        <v>0</v>
      </c>
      <c r="EU87" s="3">
        <v>0</v>
      </c>
      <c r="EV87" s="3">
        <v>0</v>
      </c>
      <c r="EW87" s="3">
        <v>0</v>
      </c>
      <c r="EX87" s="3">
        <v>0</v>
      </c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>
        <v>0</v>
      </c>
      <c r="FR87" s="3">
        <v>0</v>
      </c>
      <c r="FS87" s="3">
        <v>0</v>
      </c>
      <c r="FT87" s="3"/>
      <c r="FU87" s="3"/>
      <c r="FV87" s="3"/>
      <c r="FW87" s="3"/>
      <c r="FX87" s="3">
        <v>90</v>
      </c>
      <c r="FY87" s="3">
        <v>46</v>
      </c>
      <c r="FZ87" s="3"/>
      <c r="GA87" s="3" t="s">
        <v>3</v>
      </c>
      <c r="GB87" s="3"/>
      <c r="GC87" s="3"/>
      <c r="GD87" s="3">
        <v>1</v>
      </c>
      <c r="GE87" s="3"/>
      <c r="GF87" s="3">
        <v>941038799</v>
      </c>
      <c r="GG87" s="3">
        <v>2</v>
      </c>
      <c r="GH87" s="3">
        <v>1</v>
      </c>
      <c r="GI87" s="3">
        <v>2</v>
      </c>
      <c r="GJ87" s="3">
        <v>0</v>
      </c>
      <c r="GK87" s="3">
        <v>0</v>
      </c>
      <c r="GL87" s="3">
        <f t="shared" si="84"/>
        <v>0</v>
      </c>
      <c r="GM87" s="3">
        <f t="shared" si="85"/>
        <v>1774.6</v>
      </c>
      <c r="GN87" s="3">
        <f t="shared" si="86"/>
        <v>1774.6</v>
      </c>
      <c r="GO87" s="3">
        <f t="shared" si="87"/>
        <v>0</v>
      </c>
      <c r="GP87" s="3">
        <f t="shared" si="88"/>
        <v>0</v>
      </c>
      <c r="GQ87" s="3"/>
      <c r="GR87" s="3">
        <v>0</v>
      </c>
      <c r="GS87" s="3">
        <v>3</v>
      </c>
      <c r="GT87" s="3">
        <v>0</v>
      </c>
      <c r="GU87" s="3" t="s">
        <v>3</v>
      </c>
      <c r="GV87" s="3">
        <f t="shared" si="89"/>
        <v>0</v>
      </c>
      <c r="GW87" s="3">
        <v>1</v>
      </c>
      <c r="GX87" s="3">
        <f t="shared" si="90"/>
        <v>0</v>
      </c>
      <c r="GY87" s="3"/>
      <c r="GZ87" s="3"/>
      <c r="HA87" s="3">
        <v>0</v>
      </c>
      <c r="HB87" s="3">
        <v>0</v>
      </c>
      <c r="HC87" s="3">
        <f t="shared" si="91"/>
        <v>0</v>
      </c>
      <c r="HD87" s="3"/>
      <c r="HE87" s="3" t="s">
        <v>3</v>
      </c>
      <c r="HF87" s="3" t="s">
        <v>3</v>
      </c>
      <c r="HG87" s="3"/>
      <c r="HH87" s="3"/>
      <c r="HI87" s="3"/>
      <c r="HJ87" s="3"/>
      <c r="HK87" s="3"/>
      <c r="HL87" s="3"/>
      <c r="HM87" s="3" t="s">
        <v>3</v>
      </c>
      <c r="HN87" s="3" t="s">
        <v>54</v>
      </c>
      <c r="HO87" s="3" t="s">
        <v>55</v>
      </c>
      <c r="HP87" s="3" t="s">
        <v>56</v>
      </c>
      <c r="HQ87" s="3" t="s">
        <v>56</v>
      </c>
      <c r="HR87" s="3"/>
      <c r="HS87" s="3">
        <v>0</v>
      </c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>
        <v>0</v>
      </c>
      <c r="IL87" s="3"/>
      <c r="IM87" s="3"/>
      <c r="IN87" s="3"/>
      <c r="IO87" s="3"/>
      <c r="IP87" s="3"/>
      <c r="IQ87" s="3"/>
      <c r="IR87" s="3"/>
      <c r="IS87" s="3"/>
      <c r="IT87" s="3"/>
      <c r="IU87" s="3"/>
    </row>
    <row r="88" spans="1:255" ht="13.15" hidden="1" customHeight="1" x14ac:dyDescent="0.2">
      <c r="A88" s="2">
        <v>18</v>
      </c>
      <c r="B88" s="2">
        <v>1</v>
      </c>
      <c r="C88" s="2">
        <v>172</v>
      </c>
      <c r="D88" s="2"/>
      <c r="E88" s="2" t="s">
        <v>169</v>
      </c>
      <c r="F88" s="2" t="s">
        <v>88</v>
      </c>
      <c r="G88" s="2" t="s">
        <v>89</v>
      </c>
      <c r="H88" s="2" t="s">
        <v>90</v>
      </c>
      <c r="I88" s="2">
        <f>I84*J88</f>
        <v>3.2000000000000002E-3</v>
      </c>
      <c r="J88" s="2">
        <v>0.08</v>
      </c>
      <c r="K88" s="2">
        <v>0.08</v>
      </c>
      <c r="L88" s="2"/>
      <c r="M88" s="2"/>
      <c r="N88" s="2"/>
      <c r="O88" s="2">
        <f t="shared" ref="O88:O103" si="116">ROUND(CP88,2)</f>
        <v>0</v>
      </c>
      <c r="P88" s="2">
        <f>ROUND(CQ88*I88,2)</f>
        <v>0</v>
      </c>
      <c r="Q88" s="2">
        <f>ROUND(CR88*I88,2)</f>
        <v>0</v>
      </c>
      <c r="R88" s="2">
        <f>ROUND(CS88*I88,2)</f>
        <v>0</v>
      </c>
      <c r="S88" s="2">
        <f>ROUND(CT88*I88,2)</f>
        <v>0</v>
      </c>
      <c r="T88" s="2">
        <f t="shared" ref="T88:T103" si="117">ROUND(CU88*I88,2)</f>
        <v>0</v>
      </c>
      <c r="U88" s="2">
        <f>ROUND(CV88*I88,7)</f>
        <v>0</v>
      </c>
      <c r="V88" s="2">
        <f>ROUND(CW88*I88,7)</f>
        <v>0</v>
      </c>
      <c r="W88" s="2">
        <f t="shared" ref="W88:W103" si="118">ROUND(CX88*I88,2)</f>
        <v>0</v>
      </c>
      <c r="X88" s="2">
        <f t="shared" ref="X88:X103" si="119">ROUND(CY88,2)</f>
        <v>0</v>
      </c>
      <c r="Y88" s="2">
        <f t="shared" ref="Y88:Y103" si="120">ROUND(CZ88,2)</f>
        <v>0</v>
      </c>
      <c r="Z88" s="2"/>
      <c r="AA88" s="2">
        <v>60841590</v>
      </c>
      <c r="AB88" s="2">
        <f t="shared" ref="AB88:AB103" si="121">ROUND((AC88+AD88+AF88),6)</f>
        <v>0</v>
      </c>
      <c r="AC88" s="2">
        <f>ROUND((ES88),6)</f>
        <v>0</v>
      </c>
      <c r="AD88" s="2">
        <f>ROUND((((ET88)-(EU88))+AE88),6)</f>
        <v>0</v>
      </c>
      <c r="AE88" s="2">
        <f t="shared" si="113"/>
        <v>0</v>
      </c>
      <c r="AF88" s="2">
        <f t="shared" si="113"/>
        <v>0</v>
      </c>
      <c r="AG88" s="2">
        <f t="shared" ref="AG88:AG103" si="122">ROUND((AP88),6)</f>
        <v>0</v>
      </c>
      <c r="AH88" s="2">
        <f t="shared" si="114"/>
        <v>0</v>
      </c>
      <c r="AI88" s="2">
        <f t="shared" si="114"/>
        <v>0</v>
      </c>
      <c r="AJ88" s="2">
        <f t="shared" ref="AJ88:AJ103" si="123">(AS88)</f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90</v>
      </c>
      <c r="AU88" s="2">
        <v>46</v>
      </c>
      <c r="AV88" s="2">
        <v>1</v>
      </c>
      <c r="AW88" s="2">
        <v>1</v>
      </c>
      <c r="AX88" s="2"/>
      <c r="AY88" s="2"/>
      <c r="AZ88" s="2">
        <v>1</v>
      </c>
      <c r="BA88" s="2">
        <v>1</v>
      </c>
      <c r="BB88" s="2">
        <v>1</v>
      </c>
      <c r="BC88" s="2">
        <v>1</v>
      </c>
      <c r="BD88" s="2" t="s">
        <v>3</v>
      </c>
      <c r="BE88" s="2" t="s">
        <v>3</v>
      </c>
      <c r="BF88" s="2" t="s">
        <v>3</v>
      </c>
      <c r="BG88" s="2" t="s">
        <v>3</v>
      </c>
      <c r="BH88" s="2">
        <v>3</v>
      </c>
      <c r="BI88" s="2">
        <v>1</v>
      </c>
      <c r="BJ88" s="2" t="s">
        <v>3</v>
      </c>
      <c r="BK88" s="2"/>
      <c r="BL88" s="2"/>
      <c r="BM88" s="2">
        <v>58001</v>
      </c>
      <c r="BN88" s="2">
        <v>0</v>
      </c>
      <c r="BO88" s="2" t="s">
        <v>3</v>
      </c>
      <c r="BP88" s="2">
        <v>0</v>
      </c>
      <c r="BQ88" s="2">
        <v>6</v>
      </c>
      <c r="BR88" s="2">
        <v>0</v>
      </c>
      <c r="BS88" s="2">
        <v>1</v>
      </c>
      <c r="BT88" s="2">
        <v>1</v>
      </c>
      <c r="BU88" s="2">
        <v>1</v>
      </c>
      <c r="BV88" s="2">
        <v>1</v>
      </c>
      <c r="BW88" s="2">
        <v>1</v>
      </c>
      <c r="BX88" s="2">
        <v>1</v>
      </c>
      <c r="BY88" s="2" t="s">
        <v>3</v>
      </c>
      <c r="BZ88" s="2">
        <v>90</v>
      </c>
      <c r="CA88" s="2">
        <v>46</v>
      </c>
      <c r="CB88" s="2" t="s">
        <v>3</v>
      </c>
      <c r="CC88" s="2"/>
      <c r="CD88" s="2"/>
      <c r="CE88" s="2">
        <v>0</v>
      </c>
      <c r="CF88" s="2">
        <v>0</v>
      </c>
      <c r="CG88" s="2">
        <v>0</v>
      </c>
      <c r="CH88" s="2"/>
      <c r="CI88" s="2"/>
      <c r="CJ88" s="2"/>
      <c r="CK88" s="2"/>
      <c r="CL88" s="2"/>
      <c r="CM88" s="2">
        <v>0</v>
      </c>
      <c r="CN88" s="2" t="s">
        <v>3</v>
      </c>
      <c r="CO88" s="2">
        <v>0</v>
      </c>
      <c r="CP88" s="2">
        <f t="shared" ref="CP88:CP103" si="124">(P88+Q88+S88+R88)</f>
        <v>0</v>
      </c>
      <c r="CQ88" s="2">
        <f>ROUND(AL88*BC88,2)</f>
        <v>0</v>
      </c>
      <c r="CR88" s="2">
        <f>ROUND(AM88*BB88,2)</f>
        <v>0</v>
      </c>
      <c r="CS88" s="2">
        <f>ROUND(AN88*BS88,2)</f>
        <v>0</v>
      </c>
      <c r="CT88" s="2">
        <f>ROUND(AO88*BA88,2)</f>
        <v>0</v>
      </c>
      <c r="CU88" s="2">
        <f t="shared" ref="CU88:CU103" si="125">AG88</f>
        <v>0</v>
      </c>
      <c r="CV88" s="2">
        <f t="shared" si="115"/>
        <v>0</v>
      </c>
      <c r="CW88" s="2">
        <f t="shared" si="115"/>
        <v>0</v>
      </c>
      <c r="CX88" s="2">
        <f t="shared" ref="CX88:CX103" si="126">AJ88</f>
        <v>0</v>
      </c>
      <c r="CY88" s="2">
        <f t="shared" ref="CY88:CY103" si="127">(((S88+R88)*AT88)/100)</f>
        <v>0</v>
      </c>
      <c r="CZ88" s="2">
        <f t="shared" ref="CZ88:CZ103" si="128">(((S88+R88)*AU88)/100)</f>
        <v>0</v>
      </c>
      <c r="DA88" s="2"/>
      <c r="DB88" s="2"/>
      <c r="DC88" s="2" t="s">
        <v>3</v>
      </c>
      <c r="DD88" s="2" t="s">
        <v>3</v>
      </c>
      <c r="DE88" s="2" t="s">
        <v>3</v>
      </c>
      <c r="DF88" s="2" t="s">
        <v>3</v>
      </c>
      <c r="DG88" s="2" t="s">
        <v>3</v>
      </c>
      <c r="DH88" s="2" t="s">
        <v>3</v>
      </c>
      <c r="DI88" s="2" t="s">
        <v>3</v>
      </c>
      <c r="DJ88" s="2" t="s">
        <v>3</v>
      </c>
      <c r="DK88" s="2" t="s">
        <v>3</v>
      </c>
      <c r="DL88" s="2" t="s">
        <v>3</v>
      </c>
      <c r="DM88" s="2" t="s">
        <v>3</v>
      </c>
      <c r="DN88" s="2">
        <v>0</v>
      </c>
      <c r="DO88" s="2">
        <v>0</v>
      </c>
      <c r="DP88" s="2">
        <v>1</v>
      </c>
      <c r="DQ88" s="2">
        <v>1</v>
      </c>
      <c r="DR88" s="2"/>
      <c r="DS88" s="2"/>
      <c r="DT88" s="2"/>
      <c r="DU88" s="2">
        <v>1009</v>
      </c>
      <c r="DV88" s="2" t="s">
        <v>90</v>
      </c>
      <c r="DW88" s="2" t="s">
        <v>90</v>
      </c>
      <c r="DX88" s="2">
        <v>1000</v>
      </c>
      <c r="DY88" s="2"/>
      <c r="DZ88" s="2" t="s">
        <v>3</v>
      </c>
      <c r="EA88" s="2" t="s">
        <v>3</v>
      </c>
      <c r="EB88" s="2" t="s">
        <v>3</v>
      </c>
      <c r="EC88" s="2" t="s">
        <v>3</v>
      </c>
      <c r="ED88" s="2"/>
      <c r="EE88" s="2">
        <v>58905933</v>
      </c>
      <c r="EF88" s="2">
        <v>6</v>
      </c>
      <c r="EG88" s="2" t="s">
        <v>51</v>
      </c>
      <c r="EH88" s="2">
        <v>92</v>
      </c>
      <c r="EI88" s="2" t="s">
        <v>52</v>
      </c>
      <c r="EJ88" s="2">
        <v>1</v>
      </c>
      <c r="EK88" s="2">
        <v>58001</v>
      </c>
      <c r="EL88" s="2" t="s">
        <v>52</v>
      </c>
      <c r="EM88" s="2" t="s">
        <v>53</v>
      </c>
      <c r="EN88" s="2"/>
      <c r="EO88" s="2" t="s">
        <v>3</v>
      </c>
      <c r="EP88" s="2"/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>
        <v>0</v>
      </c>
      <c r="FR88" s="2">
        <v>0</v>
      </c>
      <c r="FS88" s="2">
        <v>0</v>
      </c>
      <c r="FT88" s="2"/>
      <c r="FU88" s="2"/>
      <c r="FV88" s="2"/>
      <c r="FW88" s="2"/>
      <c r="FX88" s="2">
        <v>90</v>
      </c>
      <c r="FY88" s="2">
        <v>46</v>
      </c>
      <c r="FZ88" s="2"/>
      <c r="GA88" s="2" t="s">
        <v>3</v>
      </c>
      <c r="GB88" s="2"/>
      <c r="GC88" s="2"/>
      <c r="GD88" s="2">
        <v>1</v>
      </c>
      <c r="GE88" s="2"/>
      <c r="GF88" s="2">
        <v>2102561428</v>
      </c>
      <c r="GG88" s="2">
        <v>2</v>
      </c>
      <c r="GH88" s="2">
        <v>1</v>
      </c>
      <c r="GI88" s="2">
        <v>-2</v>
      </c>
      <c r="GJ88" s="2">
        <v>0</v>
      </c>
      <c r="GK88" s="2">
        <v>0</v>
      </c>
      <c r="GL88" s="2">
        <f t="shared" ref="GL88:GL107" si="129">ROUND(IF(AND(BH88=3,BI88=3,FS88&lt;&gt;0),P88,0),2)</f>
        <v>0</v>
      </c>
      <c r="GM88" s="2">
        <f t="shared" ref="GM88:GM103" si="130">ROUND(O88+X88+Y88,2)+GX88</f>
        <v>0</v>
      </c>
      <c r="GN88" s="2">
        <f t="shared" ref="GN88:GN107" si="131">IF(OR(BI88=0,BI88=1),GM88-GX88,0)</f>
        <v>0</v>
      </c>
      <c r="GO88" s="2">
        <f t="shared" ref="GO88:GO107" si="132">IF(BI88=2,GM88-GX88,0)</f>
        <v>0</v>
      </c>
      <c r="GP88" s="2">
        <f t="shared" ref="GP88:GP107" si="133">IF(BI88=4,GM88-GX88,0)</f>
        <v>0</v>
      </c>
      <c r="GQ88" s="2"/>
      <c r="GR88" s="2">
        <v>0</v>
      </c>
      <c r="GS88" s="2">
        <v>3</v>
      </c>
      <c r="GT88" s="2">
        <v>0</v>
      </c>
      <c r="GU88" s="2" t="s">
        <v>3</v>
      </c>
      <c r="GV88" s="2">
        <f t="shared" ref="GV88:GV103" si="134">ROUND((GT88),6)</f>
        <v>0</v>
      </c>
      <c r="GW88" s="2">
        <v>1</v>
      </c>
      <c r="GX88" s="2">
        <f t="shared" ref="GX88:GX103" si="135">ROUND(HC88*I88,2)</f>
        <v>0</v>
      </c>
      <c r="GY88" s="2"/>
      <c r="GZ88" s="2"/>
      <c r="HA88" s="2">
        <v>0</v>
      </c>
      <c r="HB88" s="2">
        <v>0</v>
      </c>
      <c r="HC88" s="2">
        <f t="shared" ref="HC88:HC103" si="136">GV88*GW88</f>
        <v>0</v>
      </c>
      <c r="HD88" s="2"/>
      <c r="HE88" s="2" t="s">
        <v>3</v>
      </c>
      <c r="HF88" s="2" t="s">
        <v>3</v>
      </c>
      <c r="HG88" s="2"/>
      <c r="HH88" s="2"/>
      <c r="HI88" s="2"/>
      <c r="HJ88" s="2"/>
      <c r="HK88" s="2"/>
      <c r="HL88" s="2"/>
      <c r="HM88" s="2" t="s">
        <v>3</v>
      </c>
      <c r="HN88" s="2" t="s">
        <v>54</v>
      </c>
      <c r="HO88" s="2" t="s">
        <v>55</v>
      </c>
      <c r="HP88" s="2" t="s">
        <v>56</v>
      </c>
      <c r="HQ88" s="2" t="s">
        <v>56</v>
      </c>
      <c r="HR88" s="2"/>
      <c r="HS88" s="2">
        <v>0</v>
      </c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>
        <v>0</v>
      </c>
      <c r="IL88" s="2"/>
      <c r="IM88" s="2"/>
      <c r="IN88" s="2"/>
      <c r="IO88" s="2"/>
      <c r="IP88" s="2"/>
      <c r="IQ88" s="2"/>
      <c r="IR88" s="2"/>
      <c r="IS88" s="2"/>
      <c r="IT88" s="2"/>
      <c r="IU88" s="2"/>
    </row>
    <row r="89" spans="1:255" ht="13.15" customHeight="1" x14ac:dyDescent="0.2">
      <c r="A89" s="3">
        <v>18</v>
      </c>
      <c r="B89" s="3">
        <v>1</v>
      </c>
      <c r="C89" s="3">
        <v>178</v>
      </c>
      <c r="D89" s="3"/>
      <c r="E89" s="3" t="s">
        <v>169</v>
      </c>
      <c r="F89" s="3" t="s">
        <v>88</v>
      </c>
      <c r="G89" s="3" t="s">
        <v>89</v>
      </c>
      <c r="H89" s="3" t="s">
        <v>90</v>
      </c>
      <c r="I89" s="3">
        <f>I85*J89</f>
        <v>3.2000000000000002E-3</v>
      </c>
      <c r="J89" s="3">
        <v>0.08</v>
      </c>
      <c r="K89" s="3">
        <v>0.08</v>
      </c>
      <c r="L89" s="3"/>
      <c r="M89" s="3"/>
      <c r="N89" s="3"/>
      <c r="O89" s="3">
        <f t="shared" si="116"/>
        <v>0</v>
      </c>
      <c r="P89" s="3">
        <f>ROUND(CQ89*I89,2)</f>
        <v>0</v>
      </c>
      <c r="Q89" s="3">
        <f>ROUND(CR89*I89,2)</f>
        <v>0</v>
      </c>
      <c r="R89" s="3">
        <f>ROUND(CS89*I89,2)</f>
        <v>0</v>
      </c>
      <c r="S89" s="3">
        <f>ROUND(CT89*I89,2)</f>
        <v>0</v>
      </c>
      <c r="T89" s="3">
        <f t="shared" si="117"/>
        <v>0</v>
      </c>
      <c r="U89" s="3">
        <f>ROUND(CV89*I89,7)</f>
        <v>0</v>
      </c>
      <c r="V89" s="3">
        <f>ROUND(CW89*I89,7)</f>
        <v>0</v>
      </c>
      <c r="W89" s="3">
        <f t="shared" si="118"/>
        <v>0</v>
      </c>
      <c r="X89" s="3">
        <f t="shared" si="119"/>
        <v>0</v>
      </c>
      <c r="Y89" s="3">
        <f t="shared" si="120"/>
        <v>0</v>
      </c>
      <c r="Z89" s="3"/>
      <c r="AA89" s="3">
        <v>60854600</v>
      </c>
      <c r="AB89" s="3">
        <f t="shared" si="121"/>
        <v>0</v>
      </c>
      <c r="AC89" s="3">
        <f>ROUND((ES89),6)</f>
        <v>0</v>
      </c>
      <c r="AD89" s="3">
        <f>ROUND((((ET89)-(EU89))+AE89),6)</f>
        <v>0</v>
      </c>
      <c r="AE89" s="3">
        <f t="shared" si="113"/>
        <v>0</v>
      </c>
      <c r="AF89" s="3">
        <f t="shared" si="113"/>
        <v>0</v>
      </c>
      <c r="AG89" s="3">
        <f t="shared" si="122"/>
        <v>0</v>
      </c>
      <c r="AH89" s="3">
        <f t="shared" si="114"/>
        <v>0</v>
      </c>
      <c r="AI89" s="3">
        <f t="shared" si="114"/>
        <v>0</v>
      </c>
      <c r="AJ89" s="3">
        <f t="shared" si="123"/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90</v>
      </c>
      <c r="AU89" s="3">
        <v>46</v>
      </c>
      <c r="AV89" s="3">
        <v>1</v>
      </c>
      <c r="AW89" s="3">
        <v>1</v>
      </c>
      <c r="AX89" s="3"/>
      <c r="AY89" s="3"/>
      <c r="AZ89" s="3">
        <v>1</v>
      </c>
      <c r="BA89" s="3">
        <v>1</v>
      </c>
      <c r="BB89" s="3">
        <v>1</v>
      </c>
      <c r="BC89" s="3">
        <v>1</v>
      </c>
      <c r="BD89" s="3" t="s">
        <v>3</v>
      </c>
      <c r="BE89" s="3" t="s">
        <v>3</v>
      </c>
      <c r="BF89" s="3" t="s">
        <v>3</v>
      </c>
      <c r="BG89" s="3" t="s">
        <v>3</v>
      </c>
      <c r="BH89" s="3">
        <v>3</v>
      </c>
      <c r="BI89" s="3">
        <v>1</v>
      </c>
      <c r="BJ89" s="3" t="s">
        <v>3</v>
      </c>
      <c r="BK89" s="3"/>
      <c r="BL89" s="3"/>
      <c r="BM89" s="3">
        <v>58001</v>
      </c>
      <c r="BN89" s="3">
        <v>0</v>
      </c>
      <c r="BO89" s="3" t="s">
        <v>3</v>
      </c>
      <c r="BP89" s="3">
        <v>0</v>
      </c>
      <c r="BQ89" s="3">
        <v>6</v>
      </c>
      <c r="BR89" s="3">
        <v>0</v>
      </c>
      <c r="BS89" s="3">
        <v>1</v>
      </c>
      <c r="BT89" s="3">
        <v>1</v>
      </c>
      <c r="BU89" s="3">
        <v>1</v>
      </c>
      <c r="BV89" s="3">
        <v>1</v>
      </c>
      <c r="BW89" s="3">
        <v>1</v>
      </c>
      <c r="BX89" s="3">
        <v>1</v>
      </c>
      <c r="BY89" s="3" t="s">
        <v>3</v>
      </c>
      <c r="BZ89" s="3">
        <v>90</v>
      </c>
      <c r="CA89" s="3">
        <v>46</v>
      </c>
      <c r="CB89" s="3" t="s">
        <v>3</v>
      </c>
      <c r="CC89" s="3"/>
      <c r="CD89" s="3"/>
      <c r="CE89" s="3">
        <v>0</v>
      </c>
      <c r="CF89" s="3">
        <v>0</v>
      </c>
      <c r="CG89" s="3">
        <v>0</v>
      </c>
      <c r="CH89" s="3"/>
      <c r="CI89" s="3"/>
      <c r="CJ89" s="3"/>
      <c r="CK89" s="3"/>
      <c r="CL89" s="3"/>
      <c r="CM89" s="3">
        <v>0</v>
      </c>
      <c r="CN89" s="3" t="s">
        <v>3</v>
      </c>
      <c r="CO89" s="3">
        <v>0</v>
      </c>
      <c r="CP89" s="3">
        <f t="shared" si="124"/>
        <v>0</v>
      </c>
      <c r="CQ89" s="3">
        <f>ROUND(AL89*BC89,2)</f>
        <v>0</v>
      </c>
      <c r="CR89" s="3">
        <f>ROUND(AM89*BB89,2)</f>
        <v>0</v>
      </c>
      <c r="CS89" s="3">
        <f>ROUND(AN89*BS89,2)</f>
        <v>0</v>
      </c>
      <c r="CT89" s="3">
        <f>ROUND(AO89*BA89,2)</f>
        <v>0</v>
      </c>
      <c r="CU89" s="3">
        <f t="shared" si="125"/>
        <v>0</v>
      </c>
      <c r="CV89" s="3">
        <f t="shared" si="115"/>
        <v>0</v>
      </c>
      <c r="CW89" s="3">
        <f t="shared" si="115"/>
        <v>0</v>
      </c>
      <c r="CX89" s="3">
        <f t="shared" si="126"/>
        <v>0</v>
      </c>
      <c r="CY89" s="3">
        <f t="shared" si="127"/>
        <v>0</v>
      </c>
      <c r="CZ89" s="3">
        <f t="shared" si="128"/>
        <v>0</v>
      </c>
      <c r="DA89" s="3"/>
      <c r="DB89" s="3"/>
      <c r="DC89" s="3" t="s">
        <v>3</v>
      </c>
      <c r="DD89" s="3" t="s">
        <v>3</v>
      </c>
      <c r="DE89" s="3" t="s">
        <v>3</v>
      </c>
      <c r="DF89" s="3" t="s">
        <v>3</v>
      </c>
      <c r="DG89" s="3" t="s">
        <v>3</v>
      </c>
      <c r="DH89" s="3" t="s">
        <v>3</v>
      </c>
      <c r="DI89" s="3" t="s">
        <v>3</v>
      </c>
      <c r="DJ89" s="3" t="s">
        <v>3</v>
      </c>
      <c r="DK89" s="3" t="s">
        <v>3</v>
      </c>
      <c r="DL89" s="3" t="s">
        <v>3</v>
      </c>
      <c r="DM89" s="3" t="s">
        <v>3</v>
      </c>
      <c r="DN89" s="3">
        <v>0</v>
      </c>
      <c r="DO89" s="3">
        <v>0</v>
      </c>
      <c r="DP89" s="3">
        <v>1</v>
      </c>
      <c r="DQ89" s="3">
        <v>1</v>
      </c>
      <c r="DR89" s="3"/>
      <c r="DS89" s="3"/>
      <c r="DT89" s="3"/>
      <c r="DU89" s="3">
        <v>1009</v>
      </c>
      <c r="DV89" s="3" t="s">
        <v>90</v>
      </c>
      <c r="DW89" s="3" t="s">
        <v>90</v>
      </c>
      <c r="DX89" s="3">
        <v>1000</v>
      </c>
      <c r="DY89" s="3"/>
      <c r="DZ89" s="3" t="s">
        <v>3</v>
      </c>
      <c r="EA89" s="3" t="s">
        <v>3</v>
      </c>
      <c r="EB89" s="3" t="s">
        <v>3</v>
      </c>
      <c r="EC89" s="3" t="s">
        <v>3</v>
      </c>
      <c r="ED89" s="3"/>
      <c r="EE89" s="3">
        <v>58905933</v>
      </c>
      <c r="EF89" s="3">
        <v>6</v>
      </c>
      <c r="EG89" s="3" t="s">
        <v>51</v>
      </c>
      <c r="EH89" s="3">
        <v>92</v>
      </c>
      <c r="EI89" s="3" t="s">
        <v>52</v>
      </c>
      <c r="EJ89" s="3">
        <v>1</v>
      </c>
      <c r="EK89" s="3">
        <v>58001</v>
      </c>
      <c r="EL89" s="3" t="s">
        <v>52</v>
      </c>
      <c r="EM89" s="3" t="s">
        <v>53</v>
      </c>
      <c r="EN89" s="3"/>
      <c r="EO89" s="3" t="s">
        <v>3</v>
      </c>
      <c r="EP89" s="3"/>
      <c r="EQ89" s="3">
        <v>0</v>
      </c>
      <c r="ER89" s="3">
        <v>0</v>
      </c>
      <c r="ES89" s="3">
        <v>0</v>
      </c>
      <c r="ET89" s="3">
        <v>0</v>
      </c>
      <c r="EU89" s="3">
        <v>0</v>
      </c>
      <c r="EV89" s="3">
        <v>0</v>
      </c>
      <c r="EW89" s="3">
        <v>0</v>
      </c>
      <c r="EX89" s="3">
        <v>0</v>
      </c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>
        <v>0</v>
      </c>
      <c r="FR89" s="3">
        <v>0</v>
      </c>
      <c r="FS89" s="3">
        <v>0</v>
      </c>
      <c r="FT89" s="3"/>
      <c r="FU89" s="3"/>
      <c r="FV89" s="3"/>
      <c r="FW89" s="3"/>
      <c r="FX89" s="3">
        <v>90</v>
      </c>
      <c r="FY89" s="3">
        <v>46</v>
      </c>
      <c r="FZ89" s="3"/>
      <c r="GA89" s="3" t="s">
        <v>3</v>
      </c>
      <c r="GB89" s="3"/>
      <c r="GC89" s="3"/>
      <c r="GD89" s="3">
        <v>1</v>
      </c>
      <c r="GE89" s="3"/>
      <c r="GF89" s="3">
        <v>2102561428</v>
      </c>
      <c r="GG89" s="3">
        <v>2</v>
      </c>
      <c r="GH89" s="3">
        <v>1</v>
      </c>
      <c r="GI89" s="3">
        <v>-2</v>
      </c>
      <c r="GJ89" s="3">
        <v>0</v>
      </c>
      <c r="GK89" s="3">
        <v>0</v>
      </c>
      <c r="GL89" s="3">
        <f t="shared" si="129"/>
        <v>0</v>
      </c>
      <c r="GM89" s="3">
        <f t="shared" si="130"/>
        <v>0</v>
      </c>
      <c r="GN89" s="3">
        <f t="shared" si="131"/>
        <v>0</v>
      </c>
      <c r="GO89" s="3">
        <f t="shared" si="132"/>
        <v>0</v>
      </c>
      <c r="GP89" s="3">
        <f t="shared" si="133"/>
        <v>0</v>
      </c>
      <c r="GQ89" s="3"/>
      <c r="GR89" s="3">
        <v>0</v>
      </c>
      <c r="GS89" s="3">
        <v>3</v>
      </c>
      <c r="GT89" s="3">
        <v>0</v>
      </c>
      <c r="GU89" s="3" t="s">
        <v>3</v>
      </c>
      <c r="GV89" s="3">
        <f t="shared" si="134"/>
        <v>0</v>
      </c>
      <c r="GW89" s="3">
        <v>1</v>
      </c>
      <c r="GX89" s="3">
        <f t="shared" si="135"/>
        <v>0</v>
      </c>
      <c r="GY89" s="3"/>
      <c r="GZ89" s="3"/>
      <c r="HA89" s="3">
        <v>0</v>
      </c>
      <c r="HB89" s="3">
        <v>0</v>
      </c>
      <c r="HC89" s="3">
        <f t="shared" si="136"/>
        <v>0</v>
      </c>
      <c r="HD89" s="3"/>
      <c r="HE89" s="3" t="s">
        <v>3</v>
      </c>
      <c r="HF89" s="3" t="s">
        <v>3</v>
      </c>
      <c r="HG89" s="3"/>
      <c r="HH89" s="3"/>
      <c r="HI89" s="3"/>
      <c r="HJ89" s="3"/>
      <c r="HK89" s="3"/>
      <c r="HL89" s="3"/>
      <c r="HM89" s="3" t="s">
        <v>3</v>
      </c>
      <c r="HN89" s="3" t="s">
        <v>54</v>
      </c>
      <c r="HO89" s="3" t="s">
        <v>55</v>
      </c>
      <c r="HP89" s="3" t="s">
        <v>56</v>
      </c>
      <c r="HQ89" s="3" t="s">
        <v>56</v>
      </c>
      <c r="HR89" s="3"/>
      <c r="HS89" s="3">
        <v>0</v>
      </c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>
        <v>0</v>
      </c>
      <c r="IL89" s="3"/>
      <c r="IM89" s="3"/>
      <c r="IN89" s="3"/>
      <c r="IO89" s="3"/>
      <c r="IP89" s="3"/>
      <c r="IQ89" s="3"/>
      <c r="IR89" s="3"/>
      <c r="IS89" s="3"/>
      <c r="IT89" s="3"/>
      <c r="IU89" s="3"/>
    </row>
    <row r="90" spans="1:255" ht="13.15" hidden="1" customHeight="1" x14ac:dyDescent="0.2">
      <c r="A90" s="2">
        <v>17</v>
      </c>
      <c r="B90" s="2">
        <v>1</v>
      </c>
      <c r="C90" s="2">
        <f>ROW(SmtRes!A184)</f>
        <v>184</v>
      </c>
      <c r="D90" s="2">
        <f>ROW(EtalonRes!A165)</f>
        <v>165</v>
      </c>
      <c r="E90" s="2" t="s">
        <v>170</v>
      </c>
      <c r="F90" s="2" t="s">
        <v>171</v>
      </c>
      <c r="G90" s="2" t="s">
        <v>172</v>
      </c>
      <c r="H90" s="2" t="s">
        <v>106</v>
      </c>
      <c r="I90" s="2">
        <f>ROUND(30/100,7)</f>
        <v>0.3</v>
      </c>
      <c r="J90" s="2">
        <v>0</v>
      </c>
      <c r="K90" s="2">
        <f>ROUND(30/100,7)</f>
        <v>0.3</v>
      </c>
      <c r="L90" s="2"/>
      <c r="M90" s="2"/>
      <c r="N90" s="2"/>
      <c r="O90" s="2">
        <f t="shared" si="116"/>
        <v>4021.74</v>
      </c>
      <c r="P90" s="2">
        <f>SUMIF(SmtRes!AQ179:'SmtRes'!AQ184,"=1",SmtRes!DF179:'SmtRes'!DF184)</f>
        <v>8.86</v>
      </c>
      <c r="Q90" s="2">
        <f>SUMIF(SmtRes!AQ179:'SmtRes'!AQ184,"=1",SmtRes!DG179:'SmtRes'!DG184)</f>
        <v>26.55</v>
      </c>
      <c r="R90" s="2">
        <f>SUMIF(SmtRes!AQ179:'SmtRes'!AQ184,"=1",SmtRes!DH179:'SmtRes'!DH184)</f>
        <v>15.79</v>
      </c>
      <c r="S90" s="2">
        <f>SUMIF(SmtRes!AQ179:'SmtRes'!AQ184,"=1",SmtRes!DI179:'SmtRes'!DI184)</f>
        <v>3970.54</v>
      </c>
      <c r="T90" s="2">
        <f t="shared" si="117"/>
        <v>0</v>
      </c>
      <c r="U90" s="2">
        <f>SUMIF(SmtRes!AQ179:'SmtRes'!AQ184,"=1",SmtRes!CV179:'SmtRes'!CV184)</f>
        <v>11.04</v>
      </c>
      <c r="V90" s="2">
        <f>SUMIF(SmtRes!AQ179:'SmtRes'!AQ184,"=1",SmtRes!CW179:'SmtRes'!CW184)</f>
        <v>3.9E-2</v>
      </c>
      <c r="W90" s="2">
        <f t="shared" si="118"/>
        <v>0</v>
      </c>
      <c r="X90" s="2">
        <f t="shared" si="119"/>
        <v>3587.7</v>
      </c>
      <c r="Y90" s="2">
        <f t="shared" si="120"/>
        <v>1833.71</v>
      </c>
      <c r="Z90" s="2"/>
      <c r="AA90" s="2">
        <v>60841590</v>
      </c>
      <c r="AB90" s="2">
        <f t="shared" si="121"/>
        <v>13353.7466</v>
      </c>
      <c r="AC90" s="2">
        <f>ROUND((SUM(SmtRes!BQ179:'SmtRes'!BQ184)),6)</f>
        <v>30.129100000000001</v>
      </c>
      <c r="AD90" s="2">
        <f>ROUND((((SUM(SmtRes!BR179:'SmtRes'!BR184))-(SUM(SmtRes!BS179:'SmtRes'!BS184)))+AE90),6)</f>
        <v>88.497500000000002</v>
      </c>
      <c r="AE90" s="2">
        <f>ROUND((SUM(SmtRes!BS179:'SmtRes'!BS184)),6)</f>
        <v>52.648699999999998</v>
      </c>
      <c r="AF90" s="2">
        <f>ROUND((SUM(SmtRes!BT179:'SmtRes'!BT184)),6)</f>
        <v>13235.12</v>
      </c>
      <c r="AG90" s="2">
        <f t="shared" si="122"/>
        <v>0</v>
      </c>
      <c r="AH90" s="2">
        <f>(SUM(SmtRes!BU179:'SmtRes'!BU184))</f>
        <v>36.799999999999997</v>
      </c>
      <c r="AI90" s="2">
        <f>(SUM(SmtRes!BV179:'SmtRes'!BV184))</f>
        <v>0.13</v>
      </c>
      <c r="AJ90" s="2">
        <f t="shared" si="123"/>
        <v>0</v>
      </c>
      <c r="AK90" s="2">
        <v>13406.395299999998</v>
      </c>
      <c r="AL90" s="2">
        <v>30.129099999999998</v>
      </c>
      <c r="AM90" s="2">
        <v>88.497500000000002</v>
      </c>
      <c r="AN90" s="2">
        <v>52.648700000000005</v>
      </c>
      <c r="AO90" s="2">
        <v>13235.119999999999</v>
      </c>
      <c r="AP90" s="2">
        <v>0</v>
      </c>
      <c r="AQ90" s="2">
        <v>36.799999999999997</v>
      </c>
      <c r="AR90" s="2">
        <v>0.13</v>
      </c>
      <c r="AS90" s="2">
        <v>0</v>
      </c>
      <c r="AT90" s="2">
        <v>90</v>
      </c>
      <c r="AU90" s="2">
        <v>46</v>
      </c>
      <c r="AV90" s="2">
        <v>1</v>
      </c>
      <c r="AW90" s="2">
        <v>1</v>
      </c>
      <c r="AX90" s="2"/>
      <c r="AY90" s="2"/>
      <c r="AZ90" s="2">
        <v>1</v>
      </c>
      <c r="BA90" s="2">
        <v>1</v>
      </c>
      <c r="BB90" s="2">
        <v>1</v>
      </c>
      <c r="BC90" s="2">
        <v>1</v>
      </c>
      <c r="BD90" s="2" t="s">
        <v>3</v>
      </c>
      <c r="BE90" s="2" t="s">
        <v>3</v>
      </c>
      <c r="BF90" s="2" t="s">
        <v>3</v>
      </c>
      <c r="BG90" s="2" t="s">
        <v>3</v>
      </c>
      <c r="BH90" s="2">
        <v>0</v>
      </c>
      <c r="BI90" s="2">
        <v>1</v>
      </c>
      <c r="BJ90" s="2" t="s">
        <v>173</v>
      </c>
      <c r="BK90" s="2"/>
      <c r="BL90" s="2"/>
      <c r="BM90" s="2">
        <v>58001</v>
      </c>
      <c r="BN90" s="2">
        <v>0</v>
      </c>
      <c r="BO90" s="2" t="s">
        <v>3</v>
      </c>
      <c r="BP90" s="2">
        <v>0</v>
      </c>
      <c r="BQ90" s="2">
        <v>6</v>
      </c>
      <c r="BR90" s="2">
        <v>0</v>
      </c>
      <c r="BS90" s="2">
        <v>1</v>
      </c>
      <c r="BT90" s="2">
        <v>1</v>
      </c>
      <c r="BU90" s="2">
        <v>1</v>
      </c>
      <c r="BV90" s="2">
        <v>1</v>
      </c>
      <c r="BW90" s="2">
        <v>1</v>
      </c>
      <c r="BX90" s="2">
        <v>1</v>
      </c>
      <c r="BY90" s="2" t="s">
        <v>3</v>
      </c>
      <c r="BZ90" s="2">
        <v>90</v>
      </c>
      <c r="CA90" s="2">
        <v>46</v>
      </c>
      <c r="CB90" s="2" t="s">
        <v>3</v>
      </c>
      <c r="CC90" s="2"/>
      <c r="CD90" s="2"/>
      <c r="CE90" s="2">
        <v>0</v>
      </c>
      <c r="CF90" s="2">
        <v>0</v>
      </c>
      <c r="CG90" s="2">
        <v>0</v>
      </c>
      <c r="CH90" s="2"/>
      <c r="CI90" s="2"/>
      <c r="CJ90" s="2"/>
      <c r="CK90" s="2"/>
      <c r="CL90" s="2"/>
      <c r="CM90" s="2">
        <v>0</v>
      </c>
      <c r="CN90" s="2" t="s">
        <v>3</v>
      </c>
      <c r="CO90" s="2">
        <v>0</v>
      </c>
      <c r="CP90" s="2">
        <f t="shared" si="124"/>
        <v>4021.74</v>
      </c>
      <c r="CQ90" s="2">
        <f>SUMIF(SmtRes!AQ179:'SmtRes'!AQ184,"=1",SmtRes!AA179:'SmtRes'!AA184)</f>
        <v>59053.04</v>
      </c>
      <c r="CR90" s="2">
        <f>SUMIF(SmtRes!AQ179:'SmtRes'!AQ184,"=1",SmtRes!AB179:'SmtRes'!AB184)</f>
        <v>680.75</v>
      </c>
      <c r="CS90" s="2">
        <f>SUMIF(SmtRes!AQ179:'SmtRes'!AQ184,"=1",SmtRes!AC179:'SmtRes'!AC184)</f>
        <v>404.99</v>
      </c>
      <c r="CT90" s="2">
        <f>SUMIF(SmtRes!AQ179:'SmtRes'!AQ184,"=1",SmtRes!AD179:'SmtRes'!AD184)</f>
        <v>359.65</v>
      </c>
      <c r="CU90" s="2">
        <f t="shared" si="125"/>
        <v>0</v>
      </c>
      <c r="CV90" s="2">
        <f>SUMIF(SmtRes!AQ179:'SmtRes'!AQ184,"=1",SmtRes!BU179:'SmtRes'!BU184)</f>
        <v>36.799999999999997</v>
      </c>
      <c r="CW90" s="2">
        <f>SUMIF(SmtRes!AQ179:'SmtRes'!AQ184,"=1",SmtRes!BV179:'SmtRes'!BV184)</f>
        <v>0.13</v>
      </c>
      <c r="CX90" s="2">
        <f t="shared" si="126"/>
        <v>0</v>
      </c>
      <c r="CY90" s="2">
        <f t="shared" si="127"/>
        <v>3587.6970000000001</v>
      </c>
      <c r="CZ90" s="2">
        <f t="shared" si="128"/>
        <v>1833.7118</v>
      </c>
      <c r="DA90" s="2"/>
      <c r="DB90" s="2"/>
      <c r="DC90" s="2" t="s">
        <v>3</v>
      </c>
      <c r="DD90" s="2" t="s">
        <v>3</v>
      </c>
      <c r="DE90" s="2" t="s">
        <v>3</v>
      </c>
      <c r="DF90" s="2" t="s">
        <v>3</v>
      </c>
      <c r="DG90" s="2" t="s">
        <v>3</v>
      </c>
      <c r="DH90" s="2" t="s">
        <v>3</v>
      </c>
      <c r="DI90" s="2" t="s">
        <v>3</v>
      </c>
      <c r="DJ90" s="2" t="s">
        <v>3</v>
      </c>
      <c r="DK90" s="2" t="s">
        <v>3</v>
      </c>
      <c r="DL90" s="2" t="s">
        <v>3</v>
      </c>
      <c r="DM90" s="2" t="s">
        <v>3</v>
      </c>
      <c r="DN90" s="2">
        <v>0</v>
      </c>
      <c r="DO90" s="2">
        <v>0</v>
      </c>
      <c r="DP90" s="2">
        <v>1</v>
      </c>
      <c r="DQ90" s="2">
        <v>1</v>
      </c>
      <c r="DR90" s="2"/>
      <c r="DS90" s="2"/>
      <c r="DT90" s="2"/>
      <c r="DU90" s="2">
        <v>1003</v>
      </c>
      <c r="DV90" s="2" t="s">
        <v>106</v>
      </c>
      <c r="DW90" s="2" t="s">
        <v>106</v>
      </c>
      <c r="DX90" s="2">
        <v>100</v>
      </c>
      <c r="DY90" s="2"/>
      <c r="DZ90" s="2" t="s">
        <v>3</v>
      </c>
      <c r="EA90" s="2" t="s">
        <v>3</v>
      </c>
      <c r="EB90" s="2" t="s">
        <v>3</v>
      </c>
      <c r="EC90" s="2" t="s">
        <v>3</v>
      </c>
      <c r="ED90" s="2"/>
      <c r="EE90" s="2">
        <v>58905933</v>
      </c>
      <c r="EF90" s="2">
        <v>6</v>
      </c>
      <c r="EG90" s="2" t="s">
        <v>51</v>
      </c>
      <c r="EH90" s="2">
        <v>92</v>
      </c>
      <c r="EI90" s="2" t="s">
        <v>52</v>
      </c>
      <c r="EJ90" s="2">
        <v>1</v>
      </c>
      <c r="EK90" s="2">
        <v>58001</v>
      </c>
      <c r="EL90" s="2" t="s">
        <v>52</v>
      </c>
      <c r="EM90" s="2" t="s">
        <v>53</v>
      </c>
      <c r="EN90" s="2"/>
      <c r="EO90" s="2" t="s">
        <v>3</v>
      </c>
      <c r="EP90" s="2"/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36.799999999999997</v>
      </c>
      <c r="EX90" s="2">
        <v>0.13</v>
      </c>
      <c r="EY90" s="2">
        <v>0</v>
      </c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>
        <v>0</v>
      </c>
      <c r="FR90" s="2">
        <v>0</v>
      </c>
      <c r="FS90" s="2">
        <v>0</v>
      </c>
      <c r="FT90" s="2"/>
      <c r="FU90" s="2"/>
      <c r="FV90" s="2"/>
      <c r="FW90" s="2"/>
      <c r="FX90" s="2">
        <v>90</v>
      </c>
      <c r="FY90" s="2">
        <v>46</v>
      </c>
      <c r="FZ90" s="2"/>
      <c r="GA90" s="2" t="s">
        <v>3</v>
      </c>
      <c r="GB90" s="2"/>
      <c r="GC90" s="2"/>
      <c r="GD90" s="2">
        <v>1</v>
      </c>
      <c r="GE90" s="2"/>
      <c r="GF90" s="2">
        <v>2138219158</v>
      </c>
      <c r="GG90" s="2">
        <v>2</v>
      </c>
      <c r="GH90" s="2">
        <v>1</v>
      </c>
      <c r="GI90" s="2">
        <v>-2</v>
      </c>
      <c r="GJ90" s="2">
        <v>0</v>
      </c>
      <c r="GK90" s="2">
        <v>0</v>
      </c>
      <c r="GL90" s="2">
        <f t="shared" si="129"/>
        <v>0</v>
      </c>
      <c r="GM90" s="2">
        <f t="shared" si="130"/>
        <v>9443.15</v>
      </c>
      <c r="GN90" s="2">
        <f t="shared" si="131"/>
        <v>9443.15</v>
      </c>
      <c r="GO90" s="2">
        <f t="shared" si="132"/>
        <v>0</v>
      </c>
      <c r="GP90" s="2">
        <f t="shared" si="133"/>
        <v>0</v>
      </c>
      <c r="GQ90" s="2"/>
      <c r="GR90" s="2">
        <v>0</v>
      </c>
      <c r="GS90" s="2">
        <v>3</v>
      </c>
      <c r="GT90" s="2">
        <v>0</v>
      </c>
      <c r="GU90" s="2" t="s">
        <v>3</v>
      </c>
      <c r="GV90" s="2">
        <f t="shared" si="134"/>
        <v>0</v>
      </c>
      <c r="GW90" s="2">
        <v>1</v>
      </c>
      <c r="GX90" s="2">
        <f t="shared" si="135"/>
        <v>0</v>
      </c>
      <c r="GY90" s="2"/>
      <c r="GZ90" s="2"/>
      <c r="HA90" s="2">
        <v>0</v>
      </c>
      <c r="HB90" s="2">
        <v>0</v>
      </c>
      <c r="HC90" s="2">
        <f t="shared" si="136"/>
        <v>0</v>
      </c>
      <c r="HD90" s="2"/>
      <c r="HE90" s="2" t="s">
        <v>3</v>
      </c>
      <c r="HF90" s="2" t="s">
        <v>3</v>
      </c>
      <c r="HG90" s="2"/>
      <c r="HH90" s="2"/>
      <c r="HI90" s="2"/>
      <c r="HJ90" s="2"/>
      <c r="HK90" s="2"/>
      <c r="HL90" s="2"/>
      <c r="HM90" s="2" t="s">
        <v>3</v>
      </c>
      <c r="HN90" s="2" t="s">
        <v>54</v>
      </c>
      <c r="HO90" s="2" t="s">
        <v>55</v>
      </c>
      <c r="HP90" s="2" t="s">
        <v>56</v>
      </c>
      <c r="HQ90" s="2" t="s">
        <v>56</v>
      </c>
      <c r="HR90" s="2"/>
      <c r="HS90" s="2">
        <v>0</v>
      </c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>
        <v>0</v>
      </c>
      <c r="IL90" s="2"/>
      <c r="IM90" s="2"/>
      <c r="IN90" s="2"/>
      <c r="IO90" s="2"/>
      <c r="IP90" s="2"/>
      <c r="IQ90" s="2"/>
      <c r="IR90" s="2"/>
      <c r="IS90" s="2"/>
      <c r="IT90" s="2"/>
      <c r="IU90" s="2"/>
    </row>
    <row r="91" spans="1:255" ht="13.15" customHeight="1" x14ac:dyDescent="0.2">
      <c r="A91" s="3">
        <v>17</v>
      </c>
      <c r="B91" s="3">
        <v>1</v>
      </c>
      <c r="C91" s="3">
        <f>ROW(SmtRes!A190)</f>
        <v>190</v>
      </c>
      <c r="D91" s="3">
        <f>ROW(EtalonRes!A170)</f>
        <v>170</v>
      </c>
      <c r="E91" s="3" t="s">
        <v>170</v>
      </c>
      <c r="F91" s="3" t="s">
        <v>171</v>
      </c>
      <c r="G91" s="3" t="s">
        <v>172</v>
      </c>
      <c r="H91" s="3" t="s">
        <v>106</v>
      </c>
      <c r="I91" s="3">
        <f>ROUND(30/100,7)</f>
        <v>0.3</v>
      </c>
      <c r="J91" s="3">
        <v>0</v>
      </c>
      <c r="K91" s="3">
        <f>ROUND(30/100,7)</f>
        <v>0.3</v>
      </c>
      <c r="L91" s="3"/>
      <c r="M91" s="3"/>
      <c r="N91" s="3"/>
      <c r="O91" s="3">
        <f t="shared" si="116"/>
        <v>4280.8</v>
      </c>
      <c r="P91" s="3">
        <f>SUMIF(SmtRes!AQ185:'SmtRes'!AQ190,"=1",SmtRes!DF185:'SmtRes'!DF190)</f>
        <v>8.0399999999999991</v>
      </c>
      <c r="Q91" s="3">
        <f>SUMIF(SmtRes!AQ185:'SmtRes'!AQ190,"=1",SmtRes!DG185:'SmtRes'!DG190)</f>
        <v>25.62</v>
      </c>
      <c r="R91" s="3">
        <f>SUMIF(SmtRes!AQ185:'SmtRes'!AQ190,"=1",SmtRes!DH185:'SmtRes'!DH190)</f>
        <v>16.829999999999998</v>
      </c>
      <c r="S91" s="3">
        <f>SUMIF(SmtRes!AQ185:'SmtRes'!AQ190,"=1",SmtRes!DI185:'SmtRes'!DI190)</f>
        <v>4230.3100000000004</v>
      </c>
      <c r="T91" s="3">
        <f t="shared" si="117"/>
        <v>0</v>
      </c>
      <c r="U91" s="3">
        <f>SUMIF(SmtRes!AQ185:'SmtRes'!AQ190,"=1",SmtRes!CV185:'SmtRes'!CV190)</f>
        <v>11.04</v>
      </c>
      <c r="V91" s="3">
        <f>SUMIF(SmtRes!AQ185:'SmtRes'!AQ190,"=1",SmtRes!CW185:'SmtRes'!CW190)</f>
        <v>3.9E-2</v>
      </c>
      <c r="W91" s="3">
        <f t="shared" si="118"/>
        <v>0</v>
      </c>
      <c r="X91" s="3">
        <f t="shared" si="119"/>
        <v>3822.43</v>
      </c>
      <c r="Y91" s="3">
        <f t="shared" si="120"/>
        <v>1953.68</v>
      </c>
      <c r="Z91" s="3"/>
      <c r="AA91" s="3">
        <v>60854600</v>
      </c>
      <c r="AB91" s="3">
        <f t="shared" si="121"/>
        <v>14216.5501</v>
      </c>
      <c r="AC91" s="3">
        <f>ROUND((SUM(SmtRes!BQ185:'SmtRes'!BQ190)),6)</f>
        <v>30.129100000000001</v>
      </c>
      <c r="AD91" s="3">
        <f>ROUND((((SUM(SmtRes!BR185:'SmtRes'!BR190))-(SUM(SmtRes!BS185:'SmtRes'!BS190)))+AE91),6)</f>
        <v>85.397000000000006</v>
      </c>
      <c r="AE91" s="3">
        <f>ROUND((SUM(SmtRes!BS185:'SmtRes'!BS190)),6)</f>
        <v>56.092399999999998</v>
      </c>
      <c r="AF91" s="3">
        <f>ROUND((SUM(SmtRes!BT185:'SmtRes'!BT190)),6)</f>
        <v>14101.023999999999</v>
      </c>
      <c r="AG91" s="3">
        <f t="shared" si="122"/>
        <v>0</v>
      </c>
      <c r="AH91" s="3">
        <f>(SUM(SmtRes!BU185:'SmtRes'!BU190))</f>
        <v>36.799999999999997</v>
      </c>
      <c r="AI91" s="3">
        <f>(SUM(SmtRes!BV185:'SmtRes'!BV190))</f>
        <v>0.13</v>
      </c>
      <c r="AJ91" s="3">
        <f t="shared" si="123"/>
        <v>0</v>
      </c>
      <c r="AK91" s="3">
        <v>14272.642499999998</v>
      </c>
      <c r="AL91" s="3">
        <v>30.129099999999998</v>
      </c>
      <c r="AM91" s="3">
        <v>85.397000000000006</v>
      </c>
      <c r="AN91" s="3">
        <v>56.092400000000005</v>
      </c>
      <c r="AO91" s="3">
        <v>14101.023999999999</v>
      </c>
      <c r="AP91" s="3">
        <v>0</v>
      </c>
      <c r="AQ91" s="3">
        <v>36.799999999999997</v>
      </c>
      <c r="AR91" s="3">
        <v>0.13</v>
      </c>
      <c r="AS91" s="3">
        <v>0</v>
      </c>
      <c r="AT91" s="3">
        <v>90</v>
      </c>
      <c r="AU91" s="3">
        <v>46</v>
      </c>
      <c r="AV91" s="3">
        <v>1</v>
      </c>
      <c r="AW91" s="3">
        <v>1</v>
      </c>
      <c r="AX91" s="3"/>
      <c r="AY91" s="3"/>
      <c r="AZ91" s="3">
        <v>1</v>
      </c>
      <c r="BA91" s="3">
        <v>1</v>
      </c>
      <c r="BB91" s="3">
        <v>1</v>
      </c>
      <c r="BC91" s="3">
        <v>1</v>
      </c>
      <c r="BD91" s="3" t="s">
        <v>3</v>
      </c>
      <c r="BE91" s="3" t="s">
        <v>3</v>
      </c>
      <c r="BF91" s="3" t="s">
        <v>3</v>
      </c>
      <c r="BG91" s="3" t="s">
        <v>3</v>
      </c>
      <c r="BH91" s="3">
        <v>0</v>
      </c>
      <c r="BI91" s="3">
        <v>1</v>
      </c>
      <c r="BJ91" s="3" t="s">
        <v>173</v>
      </c>
      <c r="BK91" s="3"/>
      <c r="BL91" s="3"/>
      <c r="BM91" s="3">
        <v>58001</v>
      </c>
      <c r="BN91" s="3">
        <v>0</v>
      </c>
      <c r="BO91" s="3" t="s">
        <v>3</v>
      </c>
      <c r="BP91" s="3">
        <v>0</v>
      </c>
      <c r="BQ91" s="3">
        <v>6</v>
      </c>
      <c r="BR91" s="3">
        <v>0</v>
      </c>
      <c r="BS91" s="3">
        <v>1</v>
      </c>
      <c r="BT91" s="3">
        <v>1</v>
      </c>
      <c r="BU91" s="3">
        <v>1</v>
      </c>
      <c r="BV91" s="3">
        <v>1</v>
      </c>
      <c r="BW91" s="3">
        <v>1</v>
      </c>
      <c r="BX91" s="3">
        <v>1</v>
      </c>
      <c r="BY91" s="3" t="s">
        <v>3</v>
      </c>
      <c r="BZ91" s="3">
        <v>90</v>
      </c>
      <c r="CA91" s="3">
        <v>46</v>
      </c>
      <c r="CB91" s="3" t="s">
        <v>3</v>
      </c>
      <c r="CC91" s="3"/>
      <c r="CD91" s="3"/>
      <c r="CE91" s="3">
        <v>0</v>
      </c>
      <c r="CF91" s="3">
        <v>0</v>
      </c>
      <c r="CG91" s="3">
        <v>0</v>
      </c>
      <c r="CH91" s="3"/>
      <c r="CI91" s="3"/>
      <c r="CJ91" s="3"/>
      <c r="CK91" s="3"/>
      <c r="CL91" s="3"/>
      <c r="CM91" s="3">
        <v>0</v>
      </c>
      <c r="CN91" s="3" t="s">
        <v>3</v>
      </c>
      <c r="CO91" s="3">
        <v>0</v>
      </c>
      <c r="CP91" s="3">
        <f t="shared" si="124"/>
        <v>4280.8</v>
      </c>
      <c r="CQ91" s="3">
        <f>SUMIF(SmtRes!AQ185:'SmtRes'!AQ190,"=1",SmtRes!AA185:'SmtRes'!AA190)</f>
        <v>53629.8</v>
      </c>
      <c r="CR91" s="3">
        <f>SUMIF(SmtRes!AQ185:'SmtRes'!AQ190,"=1",SmtRes!AB185:'SmtRes'!AB190)</f>
        <v>656.9</v>
      </c>
      <c r="CS91" s="3">
        <f>SUMIF(SmtRes!AQ185:'SmtRes'!AQ190,"=1",SmtRes!AC185:'SmtRes'!AC190)</f>
        <v>431.48</v>
      </c>
      <c r="CT91" s="3">
        <f>SUMIF(SmtRes!AQ185:'SmtRes'!AQ190,"=1",SmtRes!AD185:'SmtRes'!AD190)</f>
        <v>383.18</v>
      </c>
      <c r="CU91" s="3">
        <f t="shared" si="125"/>
        <v>0</v>
      </c>
      <c r="CV91" s="3">
        <f>SUMIF(SmtRes!AQ185:'SmtRes'!AQ190,"=1",SmtRes!BU185:'SmtRes'!BU190)</f>
        <v>36.799999999999997</v>
      </c>
      <c r="CW91" s="3">
        <f>SUMIF(SmtRes!AQ185:'SmtRes'!AQ190,"=1",SmtRes!BV185:'SmtRes'!BV190)</f>
        <v>0.13</v>
      </c>
      <c r="CX91" s="3">
        <f t="shared" si="126"/>
        <v>0</v>
      </c>
      <c r="CY91" s="3">
        <f t="shared" si="127"/>
        <v>3822.4260000000004</v>
      </c>
      <c r="CZ91" s="3">
        <f t="shared" si="128"/>
        <v>1953.6844000000001</v>
      </c>
      <c r="DA91" s="3"/>
      <c r="DB91" s="3"/>
      <c r="DC91" s="3" t="s">
        <v>3</v>
      </c>
      <c r="DD91" s="3" t="s">
        <v>3</v>
      </c>
      <c r="DE91" s="3" t="s">
        <v>3</v>
      </c>
      <c r="DF91" s="3" t="s">
        <v>3</v>
      </c>
      <c r="DG91" s="3" t="s">
        <v>3</v>
      </c>
      <c r="DH91" s="3" t="s">
        <v>3</v>
      </c>
      <c r="DI91" s="3" t="s">
        <v>3</v>
      </c>
      <c r="DJ91" s="3" t="s">
        <v>3</v>
      </c>
      <c r="DK91" s="3" t="s">
        <v>3</v>
      </c>
      <c r="DL91" s="3" t="s">
        <v>3</v>
      </c>
      <c r="DM91" s="3" t="s">
        <v>3</v>
      </c>
      <c r="DN91" s="3">
        <v>0</v>
      </c>
      <c r="DO91" s="3">
        <v>0</v>
      </c>
      <c r="DP91" s="3">
        <v>1</v>
      </c>
      <c r="DQ91" s="3">
        <v>1</v>
      </c>
      <c r="DR91" s="3"/>
      <c r="DS91" s="3"/>
      <c r="DT91" s="3"/>
      <c r="DU91" s="3">
        <v>1003</v>
      </c>
      <c r="DV91" s="3" t="s">
        <v>106</v>
      </c>
      <c r="DW91" s="3" t="s">
        <v>106</v>
      </c>
      <c r="DX91" s="3">
        <v>100</v>
      </c>
      <c r="DY91" s="3"/>
      <c r="DZ91" s="3" t="s">
        <v>3</v>
      </c>
      <c r="EA91" s="3" t="s">
        <v>3</v>
      </c>
      <c r="EB91" s="3" t="s">
        <v>3</v>
      </c>
      <c r="EC91" s="3" t="s">
        <v>3</v>
      </c>
      <c r="ED91" s="3"/>
      <c r="EE91" s="3">
        <v>58905933</v>
      </c>
      <c r="EF91" s="3">
        <v>6</v>
      </c>
      <c r="EG91" s="3" t="s">
        <v>51</v>
      </c>
      <c r="EH91" s="3">
        <v>92</v>
      </c>
      <c r="EI91" s="3" t="s">
        <v>52</v>
      </c>
      <c r="EJ91" s="3">
        <v>1</v>
      </c>
      <c r="EK91" s="3">
        <v>58001</v>
      </c>
      <c r="EL91" s="3" t="s">
        <v>52</v>
      </c>
      <c r="EM91" s="3" t="s">
        <v>53</v>
      </c>
      <c r="EN91" s="3"/>
      <c r="EO91" s="3" t="s">
        <v>3</v>
      </c>
      <c r="EP91" s="3"/>
      <c r="EQ91" s="3">
        <v>0</v>
      </c>
      <c r="ER91" s="3">
        <v>0</v>
      </c>
      <c r="ES91" s="3">
        <v>0</v>
      </c>
      <c r="ET91" s="3">
        <v>0</v>
      </c>
      <c r="EU91" s="3">
        <v>0</v>
      </c>
      <c r="EV91" s="3">
        <v>0</v>
      </c>
      <c r="EW91" s="3">
        <v>36.799999999999997</v>
      </c>
      <c r="EX91" s="3">
        <v>0.13</v>
      </c>
      <c r="EY91" s="3">
        <v>0</v>
      </c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>
        <v>0</v>
      </c>
      <c r="FR91" s="3">
        <v>0</v>
      </c>
      <c r="FS91" s="3">
        <v>0</v>
      </c>
      <c r="FT91" s="3"/>
      <c r="FU91" s="3"/>
      <c r="FV91" s="3"/>
      <c r="FW91" s="3"/>
      <c r="FX91" s="3">
        <v>90</v>
      </c>
      <c r="FY91" s="3">
        <v>46</v>
      </c>
      <c r="FZ91" s="3"/>
      <c r="GA91" s="3" t="s">
        <v>3</v>
      </c>
      <c r="GB91" s="3"/>
      <c r="GC91" s="3"/>
      <c r="GD91" s="3">
        <v>1</v>
      </c>
      <c r="GE91" s="3"/>
      <c r="GF91" s="3">
        <v>2138219158</v>
      </c>
      <c r="GG91" s="3">
        <v>2</v>
      </c>
      <c r="GH91" s="3">
        <v>1</v>
      </c>
      <c r="GI91" s="3">
        <v>-2</v>
      </c>
      <c r="GJ91" s="3">
        <v>0</v>
      </c>
      <c r="GK91" s="3">
        <v>0</v>
      </c>
      <c r="GL91" s="3">
        <f t="shared" si="129"/>
        <v>0</v>
      </c>
      <c r="GM91" s="3">
        <f t="shared" si="130"/>
        <v>10056.91</v>
      </c>
      <c r="GN91" s="3">
        <f t="shared" si="131"/>
        <v>10056.91</v>
      </c>
      <c r="GO91" s="3">
        <f t="shared" si="132"/>
        <v>0</v>
      </c>
      <c r="GP91" s="3">
        <f t="shared" si="133"/>
        <v>0</v>
      </c>
      <c r="GQ91" s="3"/>
      <c r="GR91" s="3">
        <v>0</v>
      </c>
      <c r="GS91" s="3">
        <v>3</v>
      </c>
      <c r="GT91" s="3">
        <v>0</v>
      </c>
      <c r="GU91" s="3" t="s">
        <v>3</v>
      </c>
      <c r="GV91" s="3">
        <f t="shared" si="134"/>
        <v>0</v>
      </c>
      <c r="GW91" s="3">
        <v>1</v>
      </c>
      <c r="GX91" s="3">
        <f t="shared" si="135"/>
        <v>0</v>
      </c>
      <c r="GY91" s="3"/>
      <c r="GZ91" s="3"/>
      <c r="HA91" s="3">
        <v>0</v>
      </c>
      <c r="HB91" s="3">
        <v>0</v>
      </c>
      <c r="HC91" s="3">
        <f t="shared" si="136"/>
        <v>0</v>
      </c>
      <c r="HD91" s="3"/>
      <c r="HE91" s="3" t="s">
        <v>3</v>
      </c>
      <c r="HF91" s="3" t="s">
        <v>3</v>
      </c>
      <c r="HG91" s="3"/>
      <c r="HH91" s="3"/>
      <c r="HI91" s="3"/>
      <c r="HJ91" s="3"/>
      <c r="HK91" s="3"/>
      <c r="HL91" s="3"/>
      <c r="HM91" s="3" t="s">
        <v>3</v>
      </c>
      <c r="HN91" s="3" t="s">
        <v>54</v>
      </c>
      <c r="HO91" s="3" t="s">
        <v>55</v>
      </c>
      <c r="HP91" s="3" t="s">
        <v>56</v>
      </c>
      <c r="HQ91" s="3" t="s">
        <v>56</v>
      </c>
      <c r="HR91" s="3"/>
      <c r="HS91" s="3">
        <v>0</v>
      </c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>
        <v>0</v>
      </c>
      <c r="IL91" s="3"/>
      <c r="IM91" s="3"/>
      <c r="IN91" s="3"/>
      <c r="IO91" s="3"/>
      <c r="IP91" s="3"/>
      <c r="IQ91" s="3"/>
      <c r="IR91" s="3"/>
      <c r="IS91" s="3"/>
      <c r="IT91" s="3"/>
      <c r="IU91" s="3"/>
    </row>
    <row r="92" spans="1:255" ht="13.15" hidden="1" customHeight="1" x14ac:dyDescent="0.2">
      <c r="A92" s="2">
        <v>18</v>
      </c>
      <c r="B92" s="2">
        <v>1</v>
      </c>
      <c r="C92" s="2">
        <v>184</v>
      </c>
      <c r="D92" s="2"/>
      <c r="E92" s="2" t="s">
        <v>174</v>
      </c>
      <c r="F92" s="2" t="s">
        <v>175</v>
      </c>
      <c r="G92" s="2" t="s">
        <v>176</v>
      </c>
      <c r="H92" s="2" t="s">
        <v>146</v>
      </c>
      <c r="I92" s="2">
        <f>I90*J92</f>
        <v>15</v>
      </c>
      <c r="J92" s="2">
        <v>50</v>
      </c>
      <c r="K92" s="2">
        <v>50</v>
      </c>
      <c r="L92" s="2"/>
      <c r="M92" s="2"/>
      <c r="N92" s="2"/>
      <c r="O92" s="2">
        <f t="shared" si="116"/>
        <v>10871.7</v>
      </c>
      <c r="P92" s="2">
        <f>ROUND(CQ92*I92,2)</f>
        <v>10871.7</v>
      </c>
      <c r="Q92" s="2">
        <f>ROUND(CR92*I92,2)</f>
        <v>0</v>
      </c>
      <c r="R92" s="2">
        <f>ROUND(CS92*I92,2)</f>
        <v>0</v>
      </c>
      <c r="S92" s="2">
        <f>ROUND(CT92*I92,2)</f>
        <v>0</v>
      </c>
      <c r="T92" s="2">
        <f t="shared" si="117"/>
        <v>0</v>
      </c>
      <c r="U92" s="2">
        <f>ROUND(CV92*I92,7)</f>
        <v>0</v>
      </c>
      <c r="V92" s="2">
        <f>ROUND(CW92*I92,7)</f>
        <v>0</v>
      </c>
      <c r="W92" s="2">
        <f t="shared" si="118"/>
        <v>0</v>
      </c>
      <c r="X92" s="2">
        <f t="shared" si="119"/>
        <v>0</v>
      </c>
      <c r="Y92" s="2">
        <f t="shared" si="120"/>
        <v>0</v>
      </c>
      <c r="Z92" s="2"/>
      <c r="AA92" s="2">
        <v>60841590</v>
      </c>
      <c r="AB92" s="2">
        <f t="shared" si="121"/>
        <v>683.75</v>
      </c>
      <c r="AC92" s="2">
        <f>ROUND((ES92),6)</f>
        <v>683.75</v>
      </c>
      <c r="AD92" s="2">
        <f>ROUND((((ET92)-(EU92))+AE92),6)</f>
        <v>0</v>
      </c>
      <c r="AE92" s="2">
        <f t="shared" ref="AE92:AF95" si="137">ROUND((EU92),6)</f>
        <v>0</v>
      </c>
      <c r="AF92" s="2">
        <f t="shared" si="137"/>
        <v>0</v>
      </c>
      <c r="AG92" s="2">
        <f t="shared" si="122"/>
        <v>0</v>
      </c>
      <c r="AH92" s="2">
        <f t="shared" ref="AH92:AI95" si="138">(EW92)</f>
        <v>0</v>
      </c>
      <c r="AI92" s="2">
        <f t="shared" si="138"/>
        <v>0</v>
      </c>
      <c r="AJ92" s="2">
        <f t="shared" si="123"/>
        <v>0</v>
      </c>
      <c r="AK92" s="2">
        <v>683.75</v>
      </c>
      <c r="AL92" s="2">
        <v>683.75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90</v>
      </c>
      <c r="AU92" s="2">
        <v>46</v>
      </c>
      <c r="AV92" s="2">
        <v>1</v>
      </c>
      <c r="AW92" s="2">
        <v>1</v>
      </c>
      <c r="AX92" s="2"/>
      <c r="AY92" s="2"/>
      <c r="AZ92" s="2">
        <v>1</v>
      </c>
      <c r="BA92" s="2">
        <v>1</v>
      </c>
      <c r="BB92" s="2">
        <v>1</v>
      </c>
      <c r="BC92" s="2">
        <v>1.06</v>
      </c>
      <c r="BD92" s="2" t="s">
        <v>3</v>
      </c>
      <c r="BE92" s="2" t="s">
        <v>3</v>
      </c>
      <c r="BF92" s="2" t="s">
        <v>3</v>
      </c>
      <c r="BG92" s="2" t="s">
        <v>3</v>
      </c>
      <c r="BH92" s="2">
        <v>3</v>
      </c>
      <c r="BI92" s="2">
        <v>1</v>
      </c>
      <c r="BJ92" s="2" t="s">
        <v>177</v>
      </c>
      <c r="BK92" s="2"/>
      <c r="BL92" s="2"/>
      <c r="BM92" s="2">
        <v>58001</v>
      </c>
      <c r="BN92" s="2">
        <v>0</v>
      </c>
      <c r="BO92" s="2" t="s">
        <v>175</v>
      </c>
      <c r="BP92" s="2">
        <v>1</v>
      </c>
      <c r="BQ92" s="2">
        <v>6</v>
      </c>
      <c r="BR92" s="2">
        <v>0</v>
      </c>
      <c r="BS92" s="2">
        <v>1</v>
      </c>
      <c r="BT92" s="2">
        <v>1</v>
      </c>
      <c r="BU92" s="2">
        <v>1</v>
      </c>
      <c r="BV92" s="2">
        <v>1</v>
      </c>
      <c r="BW92" s="2">
        <v>1</v>
      </c>
      <c r="BX92" s="2">
        <v>1</v>
      </c>
      <c r="BY92" s="2" t="s">
        <v>3</v>
      </c>
      <c r="BZ92" s="2">
        <v>90</v>
      </c>
      <c r="CA92" s="2">
        <v>46</v>
      </c>
      <c r="CB92" s="2" t="s">
        <v>3</v>
      </c>
      <c r="CC92" s="2"/>
      <c r="CD92" s="2"/>
      <c r="CE92" s="2">
        <v>0</v>
      </c>
      <c r="CF92" s="2">
        <v>0</v>
      </c>
      <c r="CG92" s="2">
        <v>0</v>
      </c>
      <c r="CH92" s="2"/>
      <c r="CI92" s="2"/>
      <c r="CJ92" s="2"/>
      <c r="CK92" s="2"/>
      <c r="CL92" s="2"/>
      <c r="CM92" s="2">
        <v>0</v>
      </c>
      <c r="CN92" s="2" t="s">
        <v>3</v>
      </c>
      <c r="CO92" s="2">
        <v>0</v>
      </c>
      <c r="CP92" s="2">
        <f t="shared" si="124"/>
        <v>10871.7</v>
      </c>
      <c r="CQ92" s="2">
        <f>ROUND(AL92*BC92,2)</f>
        <v>724.78</v>
      </c>
      <c r="CR92" s="2">
        <f>ROUND(AM92*BB92,2)</f>
        <v>0</v>
      </c>
      <c r="CS92" s="2">
        <f>ROUND(AN92*BS92,2)</f>
        <v>0</v>
      </c>
      <c r="CT92" s="2">
        <f>ROUND(AO92*BA92,2)</f>
        <v>0</v>
      </c>
      <c r="CU92" s="2">
        <f t="shared" si="125"/>
        <v>0</v>
      </c>
      <c r="CV92" s="2">
        <f t="shared" ref="CV92:CW95" si="139">AH92</f>
        <v>0</v>
      </c>
      <c r="CW92" s="2">
        <f t="shared" si="139"/>
        <v>0</v>
      </c>
      <c r="CX92" s="2">
        <f t="shared" si="126"/>
        <v>0</v>
      </c>
      <c r="CY92" s="2">
        <f t="shared" si="127"/>
        <v>0</v>
      </c>
      <c r="CZ92" s="2">
        <f t="shared" si="128"/>
        <v>0</v>
      </c>
      <c r="DA92" s="2"/>
      <c r="DB92" s="2"/>
      <c r="DC92" s="2" t="s">
        <v>3</v>
      </c>
      <c r="DD92" s="2" t="s">
        <v>3</v>
      </c>
      <c r="DE92" s="2" t="s">
        <v>3</v>
      </c>
      <c r="DF92" s="2" t="s">
        <v>3</v>
      </c>
      <c r="DG92" s="2" t="s">
        <v>3</v>
      </c>
      <c r="DH92" s="2" t="s">
        <v>3</v>
      </c>
      <c r="DI92" s="2" t="s">
        <v>3</v>
      </c>
      <c r="DJ92" s="2" t="s">
        <v>3</v>
      </c>
      <c r="DK92" s="2" t="s">
        <v>3</v>
      </c>
      <c r="DL92" s="2" t="s">
        <v>3</v>
      </c>
      <c r="DM92" s="2" t="s">
        <v>3</v>
      </c>
      <c r="DN92" s="2">
        <v>0</v>
      </c>
      <c r="DO92" s="2">
        <v>0</v>
      </c>
      <c r="DP92" s="2">
        <v>1</v>
      </c>
      <c r="DQ92" s="2">
        <v>1</v>
      </c>
      <c r="DR92" s="2"/>
      <c r="DS92" s="2"/>
      <c r="DT92" s="2"/>
      <c r="DU92" s="2">
        <v>1013</v>
      </c>
      <c r="DV92" s="2" t="s">
        <v>146</v>
      </c>
      <c r="DW92" s="2" t="s">
        <v>146</v>
      </c>
      <c r="DX92" s="2">
        <v>1</v>
      </c>
      <c r="DY92" s="2"/>
      <c r="DZ92" s="2" t="s">
        <v>3</v>
      </c>
      <c r="EA92" s="2" t="s">
        <v>3</v>
      </c>
      <c r="EB92" s="2" t="s">
        <v>3</v>
      </c>
      <c r="EC92" s="2" t="s">
        <v>3</v>
      </c>
      <c r="ED92" s="2"/>
      <c r="EE92" s="2">
        <v>58905933</v>
      </c>
      <c r="EF92" s="2">
        <v>6</v>
      </c>
      <c r="EG92" s="2" t="s">
        <v>51</v>
      </c>
      <c r="EH92" s="2">
        <v>92</v>
      </c>
      <c r="EI92" s="2" t="s">
        <v>52</v>
      </c>
      <c r="EJ92" s="2">
        <v>1</v>
      </c>
      <c r="EK92" s="2">
        <v>58001</v>
      </c>
      <c r="EL92" s="2" t="s">
        <v>52</v>
      </c>
      <c r="EM92" s="2" t="s">
        <v>53</v>
      </c>
      <c r="EN92" s="2"/>
      <c r="EO92" s="2" t="s">
        <v>3</v>
      </c>
      <c r="EP92" s="2"/>
      <c r="EQ92" s="2">
        <v>0</v>
      </c>
      <c r="ER92" s="2">
        <v>683.75</v>
      </c>
      <c r="ES92" s="2">
        <v>683.75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>
        <v>0</v>
      </c>
      <c r="FR92" s="2">
        <v>0</v>
      </c>
      <c r="FS92" s="2">
        <v>0</v>
      </c>
      <c r="FT92" s="2"/>
      <c r="FU92" s="2"/>
      <c r="FV92" s="2"/>
      <c r="FW92" s="2"/>
      <c r="FX92" s="2">
        <v>90</v>
      </c>
      <c r="FY92" s="2">
        <v>46</v>
      </c>
      <c r="FZ92" s="2"/>
      <c r="GA92" s="2" t="s">
        <v>3</v>
      </c>
      <c r="GB92" s="2"/>
      <c r="GC92" s="2"/>
      <c r="GD92" s="2">
        <v>1</v>
      </c>
      <c r="GE92" s="2"/>
      <c r="GF92" s="2">
        <v>-1442394100</v>
      </c>
      <c r="GG92" s="2">
        <v>2</v>
      </c>
      <c r="GH92" s="2">
        <v>1</v>
      </c>
      <c r="GI92" s="2">
        <v>2</v>
      </c>
      <c r="GJ92" s="2">
        <v>0</v>
      </c>
      <c r="GK92" s="2">
        <v>0</v>
      </c>
      <c r="GL92" s="2">
        <f t="shared" si="129"/>
        <v>0</v>
      </c>
      <c r="GM92" s="2">
        <f t="shared" si="130"/>
        <v>10871.7</v>
      </c>
      <c r="GN92" s="2">
        <f t="shared" si="131"/>
        <v>10871.7</v>
      </c>
      <c r="GO92" s="2">
        <f t="shared" si="132"/>
        <v>0</v>
      </c>
      <c r="GP92" s="2">
        <f t="shared" si="133"/>
        <v>0</v>
      </c>
      <c r="GQ92" s="2"/>
      <c r="GR92" s="2">
        <v>0</v>
      </c>
      <c r="GS92" s="2">
        <v>3</v>
      </c>
      <c r="GT92" s="2">
        <v>0</v>
      </c>
      <c r="GU92" s="2" t="s">
        <v>3</v>
      </c>
      <c r="GV92" s="2">
        <f t="shared" si="134"/>
        <v>0</v>
      </c>
      <c r="GW92" s="2">
        <v>1</v>
      </c>
      <c r="GX92" s="2">
        <f t="shared" si="135"/>
        <v>0</v>
      </c>
      <c r="GY92" s="2"/>
      <c r="GZ92" s="2"/>
      <c r="HA92" s="2">
        <v>0</v>
      </c>
      <c r="HB92" s="2">
        <v>0</v>
      </c>
      <c r="HC92" s="2">
        <f t="shared" si="136"/>
        <v>0</v>
      </c>
      <c r="HD92" s="2"/>
      <c r="HE92" s="2" t="s">
        <v>3</v>
      </c>
      <c r="HF92" s="2" t="s">
        <v>3</v>
      </c>
      <c r="HG92" s="2"/>
      <c r="HH92" s="2"/>
      <c r="HI92" s="2"/>
      <c r="HJ92" s="2"/>
      <c r="HK92" s="2"/>
      <c r="HL92" s="2"/>
      <c r="HM92" s="2" t="s">
        <v>3</v>
      </c>
      <c r="HN92" s="2" t="s">
        <v>54</v>
      </c>
      <c r="HO92" s="2" t="s">
        <v>55</v>
      </c>
      <c r="HP92" s="2" t="s">
        <v>56</v>
      </c>
      <c r="HQ92" s="2" t="s">
        <v>56</v>
      </c>
      <c r="HR92" s="2"/>
      <c r="HS92" s="2">
        <v>0</v>
      </c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>
        <v>0</v>
      </c>
      <c r="IL92" s="2"/>
      <c r="IM92" s="2"/>
      <c r="IN92" s="2"/>
      <c r="IO92" s="2"/>
      <c r="IP92" s="2"/>
      <c r="IQ92" s="2"/>
      <c r="IR92" s="2"/>
      <c r="IS92" s="2"/>
      <c r="IT92" s="2"/>
      <c r="IU92" s="2"/>
    </row>
    <row r="93" spans="1:255" ht="13.15" customHeight="1" x14ac:dyDescent="0.2">
      <c r="A93" s="3">
        <v>18</v>
      </c>
      <c r="B93" s="3">
        <v>1</v>
      </c>
      <c r="C93" s="3">
        <v>190</v>
      </c>
      <c r="D93" s="3"/>
      <c r="E93" s="3" t="s">
        <v>174</v>
      </c>
      <c r="F93" s="3" t="s">
        <v>175</v>
      </c>
      <c r="G93" s="3" t="s">
        <v>176</v>
      </c>
      <c r="H93" s="3" t="s">
        <v>146</v>
      </c>
      <c r="I93" s="3">
        <f>I91*J93</f>
        <v>15</v>
      </c>
      <c r="J93" s="3">
        <v>50</v>
      </c>
      <c r="K93" s="3">
        <v>50</v>
      </c>
      <c r="L93" s="3"/>
      <c r="M93" s="3"/>
      <c r="N93" s="3"/>
      <c r="O93" s="3">
        <f t="shared" si="116"/>
        <v>10666.5</v>
      </c>
      <c r="P93" s="3">
        <f>ROUND(CQ93*I93,2)</f>
        <v>10666.5</v>
      </c>
      <c r="Q93" s="3">
        <f>ROUND(CR93*I93,2)</f>
        <v>0</v>
      </c>
      <c r="R93" s="3">
        <f>ROUND(CS93*I93,2)</f>
        <v>0</v>
      </c>
      <c r="S93" s="3">
        <f>ROUND(CT93*I93,2)</f>
        <v>0</v>
      </c>
      <c r="T93" s="3">
        <f t="shared" si="117"/>
        <v>0</v>
      </c>
      <c r="U93" s="3">
        <f>ROUND(CV93*I93,7)</f>
        <v>0</v>
      </c>
      <c r="V93" s="3">
        <f>ROUND(CW93*I93,7)</f>
        <v>0</v>
      </c>
      <c r="W93" s="3">
        <f t="shared" si="118"/>
        <v>0</v>
      </c>
      <c r="X93" s="3">
        <f t="shared" si="119"/>
        <v>0</v>
      </c>
      <c r="Y93" s="3">
        <f t="shared" si="120"/>
        <v>0</v>
      </c>
      <c r="Z93" s="3"/>
      <c r="AA93" s="3">
        <v>60854600</v>
      </c>
      <c r="AB93" s="3">
        <f t="shared" si="121"/>
        <v>683.75</v>
      </c>
      <c r="AC93" s="3">
        <f>ROUND((ES93),6)</f>
        <v>683.75</v>
      </c>
      <c r="AD93" s="3">
        <f>ROUND((((ET93)-(EU93))+AE93),6)</f>
        <v>0</v>
      </c>
      <c r="AE93" s="3">
        <f t="shared" si="137"/>
        <v>0</v>
      </c>
      <c r="AF93" s="3">
        <f t="shared" si="137"/>
        <v>0</v>
      </c>
      <c r="AG93" s="3">
        <f t="shared" si="122"/>
        <v>0</v>
      </c>
      <c r="AH93" s="3">
        <f t="shared" si="138"/>
        <v>0</v>
      </c>
      <c r="AI93" s="3">
        <f t="shared" si="138"/>
        <v>0</v>
      </c>
      <c r="AJ93" s="3">
        <f t="shared" si="123"/>
        <v>0</v>
      </c>
      <c r="AK93" s="3">
        <v>683.75</v>
      </c>
      <c r="AL93" s="3">
        <v>683.75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90</v>
      </c>
      <c r="AU93" s="3">
        <v>46</v>
      </c>
      <c r="AV93" s="3">
        <v>1</v>
      </c>
      <c r="AW93" s="3">
        <v>1</v>
      </c>
      <c r="AX93" s="3"/>
      <c r="AY93" s="3"/>
      <c r="AZ93" s="3">
        <v>1</v>
      </c>
      <c r="BA93" s="3">
        <v>1</v>
      </c>
      <c r="BB93" s="3">
        <v>1</v>
      </c>
      <c r="BC93" s="3">
        <v>1.04</v>
      </c>
      <c r="BD93" s="3" t="s">
        <v>3</v>
      </c>
      <c r="BE93" s="3" t="s">
        <v>3</v>
      </c>
      <c r="BF93" s="3" t="s">
        <v>3</v>
      </c>
      <c r="BG93" s="3" t="s">
        <v>3</v>
      </c>
      <c r="BH93" s="3">
        <v>3</v>
      </c>
      <c r="BI93" s="3">
        <v>1</v>
      </c>
      <c r="BJ93" s="3" t="s">
        <v>177</v>
      </c>
      <c r="BK93" s="3"/>
      <c r="BL93" s="3"/>
      <c r="BM93" s="3">
        <v>58001</v>
      </c>
      <c r="BN93" s="3">
        <v>0</v>
      </c>
      <c r="BO93" s="3" t="s">
        <v>175</v>
      </c>
      <c r="BP93" s="3">
        <v>1</v>
      </c>
      <c r="BQ93" s="3">
        <v>6</v>
      </c>
      <c r="BR93" s="3">
        <v>0</v>
      </c>
      <c r="BS93" s="3">
        <v>1</v>
      </c>
      <c r="BT93" s="3">
        <v>1</v>
      </c>
      <c r="BU93" s="3">
        <v>1</v>
      </c>
      <c r="BV93" s="3">
        <v>1</v>
      </c>
      <c r="BW93" s="3">
        <v>1</v>
      </c>
      <c r="BX93" s="3">
        <v>1</v>
      </c>
      <c r="BY93" s="3" t="s">
        <v>3</v>
      </c>
      <c r="BZ93" s="3">
        <v>90</v>
      </c>
      <c r="CA93" s="3">
        <v>46</v>
      </c>
      <c r="CB93" s="3" t="s">
        <v>3</v>
      </c>
      <c r="CC93" s="3"/>
      <c r="CD93" s="3"/>
      <c r="CE93" s="3">
        <v>0</v>
      </c>
      <c r="CF93" s="3">
        <v>0</v>
      </c>
      <c r="CG93" s="3">
        <v>0</v>
      </c>
      <c r="CH93" s="3"/>
      <c r="CI93" s="3"/>
      <c r="CJ93" s="3"/>
      <c r="CK93" s="3"/>
      <c r="CL93" s="3"/>
      <c r="CM93" s="3">
        <v>0</v>
      </c>
      <c r="CN93" s="3" t="s">
        <v>3</v>
      </c>
      <c r="CO93" s="3">
        <v>0</v>
      </c>
      <c r="CP93" s="3">
        <f t="shared" si="124"/>
        <v>10666.5</v>
      </c>
      <c r="CQ93" s="3">
        <f>ROUND(AL93*BC93,2)</f>
        <v>711.1</v>
      </c>
      <c r="CR93" s="3">
        <f>ROUND(AM93*BB93,2)</f>
        <v>0</v>
      </c>
      <c r="CS93" s="3">
        <f>ROUND(AN93*BS93,2)</f>
        <v>0</v>
      </c>
      <c r="CT93" s="3">
        <f>ROUND(AO93*BA93,2)</f>
        <v>0</v>
      </c>
      <c r="CU93" s="3">
        <f t="shared" si="125"/>
        <v>0</v>
      </c>
      <c r="CV93" s="3">
        <f t="shared" si="139"/>
        <v>0</v>
      </c>
      <c r="CW93" s="3">
        <f t="shared" si="139"/>
        <v>0</v>
      </c>
      <c r="CX93" s="3">
        <f t="shared" si="126"/>
        <v>0</v>
      </c>
      <c r="CY93" s="3">
        <f t="shared" si="127"/>
        <v>0</v>
      </c>
      <c r="CZ93" s="3">
        <f t="shared" si="128"/>
        <v>0</v>
      </c>
      <c r="DA93" s="3"/>
      <c r="DB93" s="3"/>
      <c r="DC93" s="3" t="s">
        <v>3</v>
      </c>
      <c r="DD93" s="3" t="s">
        <v>3</v>
      </c>
      <c r="DE93" s="3" t="s">
        <v>3</v>
      </c>
      <c r="DF93" s="3" t="s">
        <v>3</v>
      </c>
      <c r="DG93" s="3" t="s">
        <v>3</v>
      </c>
      <c r="DH93" s="3" t="s">
        <v>3</v>
      </c>
      <c r="DI93" s="3" t="s">
        <v>3</v>
      </c>
      <c r="DJ93" s="3" t="s">
        <v>3</v>
      </c>
      <c r="DK93" s="3" t="s">
        <v>3</v>
      </c>
      <c r="DL93" s="3" t="s">
        <v>3</v>
      </c>
      <c r="DM93" s="3" t="s">
        <v>3</v>
      </c>
      <c r="DN93" s="3">
        <v>0</v>
      </c>
      <c r="DO93" s="3">
        <v>0</v>
      </c>
      <c r="DP93" s="3">
        <v>1</v>
      </c>
      <c r="DQ93" s="3">
        <v>1</v>
      </c>
      <c r="DR93" s="3"/>
      <c r="DS93" s="3"/>
      <c r="DT93" s="3"/>
      <c r="DU93" s="3">
        <v>1013</v>
      </c>
      <c r="DV93" s="3" t="s">
        <v>146</v>
      </c>
      <c r="DW93" s="3" t="s">
        <v>146</v>
      </c>
      <c r="DX93" s="3">
        <v>1</v>
      </c>
      <c r="DY93" s="3"/>
      <c r="DZ93" s="3" t="s">
        <v>3</v>
      </c>
      <c r="EA93" s="3" t="s">
        <v>3</v>
      </c>
      <c r="EB93" s="3" t="s">
        <v>3</v>
      </c>
      <c r="EC93" s="3" t="s">
        <v>3</v>
      </c>
      <c r="ED93" s="3"/>
      <c r="EE93" s="3">
        <v>58905933</v>
      </c>
      <c r="EF93" s="3">
        <v>6</v>
      </c>
      <c r="EG93" s="3" t="s">
        <v>51</v>
      </c>
      <c r="EH93" s="3">
        <v>92</v>
      </c>
      <c r="EI93" s="3" t="s">
        <v>52</v>
      </c>
      <c r="EJ93" s="3">
        <v>1</v>
      </c>
      <c r="EK93" s="3">
        <v>58001</v>
      </c>
      <c r="EL93" s="3" t="s">
        <v>52</v>
      </c>
      <c r="EM93" s="3" t="s">
        <v>53</v>
      </c>
      <c r="EN93" s="3"/>
      <c r="EO93" s="3" t="s">
        <v>3</v>
      </c>
      <c r="EP93" s="3"/>
      <c r="EQ93" s="3">
        <v>0</v>
      </c>
      <c r="ER93" s="3">
        <v>683.75</v>
      </c>
      <c r="ES93" s="3">
        <v>683.75</v>
      </c>
      <c r="ET93" s="3">
        <v>0</v>
      </c>
      <c r="EU93" s="3">
        <v>0</v>
      </c>
      <c r="EV93" s="3">
        <v>0</v>
      </c>
      <c r="EW93" s="3">
        <v>0</v>
      </c>
      <c r="EX93" s="3">
        <v>0</v>
      </c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>
        <v>0</v>
      </c>
      <c r="FR93" s="3">
        <v>0</v>
      </c>
      <c r="FS93" s="3">
        <v>0</v>
      </c>
      <c r="FT93" s="3"/>
      <c r="FU93" s="3"/>
      <c r="FV93" s="3"/>
      <c r="FW93" s="3"/>
      <c r="FX93" s="3">
        <v>90</v>
      </c>
      <c r="FY93" s="3">
        <v>46</v>
      </c>
      <c r="FZ93" s="3"/>
      <c r="GA93" s="3" t="s">
        <v>3</v>
      </c>
      <c r="GB93" s="3"/>
      <c r="GC93" s="3"/>
      <c r="GD93" s="3">
        <v>1</v>
      </c>
      <c r="GE93" s="3"/>
      <c r="GF93" s="3">
        <v>-1442394100</v>
      </c>
      <c r="GG93" s="3">
        <v>2</v>
      </c>
      <c r="GH93" s="3">
        <v>1</v>
      </c>
      <c r="GI93" s="3">
        <v>2</v>
      </c>
      <c r="GJ93" s="3">
        <v>0</v>
      </c>
      <c r="GK93" s="3">
        <v>0</v>
      </c>
      <c r="GL93" s="3">
        <f t="shared" si="129"/>
        <v>0</v>
      </c>
      <c r="GM93" s="3">
        <f t="shared" si="130"/>
        <v>10666.5</v>
      </c>
      <c r="GN93" s="3">
        <f t="shared" si="131"/>
        <v>10666.5</v>
      </c>
      <c r="GO93" s="3">
        <f t="shared" si="132"/>
        <v>0</v>
      </c>
      <c r="GP93" s="3">
        <f t="shared" si="133"/>
        <v>0</v>
      </c>
      <c r="GQ93" s="3"/>
      <c r="GR93" s="3">
        <v>0</v>
      </c>
      <c r="GS93" s="3">
        <v>3</v>
      </c>
      <c r="GT93" s="3">
        <v>0</v>
      </c>
      <c r="GU93" s="3" t="s">
        <v>3</v>
      </c>
      <c r="GV93" s="3">
        <f t="shared" si="134"/>
        <v>0</v>
      </c>
      <c r="GW93" s="3">
        <v>1</v>
      </c>
      <c r="GX93" s="3">
        <f t="shared" si="135"/>
        <v>0</v>
      </c>
      <c r="GY93" s="3"/>
      <c r="GZ93" s="3"/>
      <c r="HA93" s="3">
        <v>0</v>
      </c>
      <c r="HB93" s="3">
        <v>0</v>
      </c>
      <c r="HC93" s="3">
        <f t="shared" si="136"/>
        <v>0</v>
      </c>
      <c r="HD93" s="3"/>
      <c r="HE93" s="3" t="s">
        <v>3</v>
      </c>
      <c r="HF93" s="3" t="s">
        <v>3</v>
      </c>
      <c r="HG93" s="3"/>
      <c r="HH93" s="3"/>
      <c r="HI93" s="3"/>
      <c r="HJ93" s="3"/>
      <c r="HK93" s="3"/>
      <c r="HL93" s="3"/>
      <c r="HM93" s="3" t="s">
        <v>3</v>
      </c>
      <c r="HN93" s="3" t="s">
        <v>54</v>
      </c>
      <c r="HO93" s="3" t="s">
        <v>55</v>
      </c>
      <c r="HP93" s="3" t="s">
        <v>56</v>
      </c>
      <c r="HQ93" s="3" t="s">
        <v>56</v>
      </c>
      <c r="HR93" s="3"/>
      <c r="HS93" s="3">
        <v>0</v>
      </c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>
        <v>0</v>
      </c>
      <c r="IL93" s="3"/>
      <c r="IM93" s="3"/>
      <c r="IN93" s="3"/>
      <c r="IO93" s="3"/>
      <c r="IP93" s="3"/>
      <c r="IQ93" s="3"/>
      <c r="IR93" s="3"/>
      <c r="IS93" s="3"/>
      <c r="IT93" s="3"/>
      <c r="IU93" s="3"/>
    </row>
    <row r="94" spans="1:255" ht="13.15" hidden="1" customHeight="1" x14ac:dyDescent="0.2">
      <c r="A94" s="2">
        <v>18</v>
      </c>
      <c r="B94" s="2">
        <v>1</v>
      </c>
      <c r="C94" s="2">
        <v>183</v>
      </c>
      <c r="D94" s="2"/>
      <c r="E94" s="2" t="s">
        <v>178</v>
      </c>
      <c r="F94" s="2" t="s">
        <v>179</v>
      </c>
      <c r="G94" s="2" t="s">
        <v>180</v>
      </c>
      <c r="H94" s="2" t="s">
        <v>146</v>
      </c>
      <c r="I94" s="2">
        <f>I90*J94</f>
        <v>60</v>
      </c>
      <c r="J94" s="2">
        <v>200</v>
      </c>
      <c r="K94" s="2">
        <v>200</v>
      </c>
      <c r="L94" s="2"/>
      <c r="M94" s="2"/>
      <c r="N94" s="2"/>
      <c r="O94" s="2">
        <f t="shared" si="116"/>
        <v>10952.4</v>
      </c>
      <c r="P94" s="2">
        <f>ROUND(CQ94*I94,2)</f>
        <v>10952.4</v>
      </c>
      <c r="Q94" s="2">
        <f>ROUND(CR94*I94,2)</f>
        <v>0</v>
      </c>
      <c r="R94" s="2">
        <f>ROUND(CS94*I94,2)</f>
        <v>0</v>
      </c>
      <c r="S94" s="2">
        <f>ROUND(CT94*I94,2)</f>
        <v>0</v>
      </c>
      <c r="T94" s="2">
        <f t="shared" si="117"/>
        <v>0</v>
      </c>
      <c r="U94" s="2">
        <f>ROUND(CV94*I94,7)</f>
        <v>0</v>
      </c>
      <c r="V94" s="2">
        <f>ROUND(CW94*I94,7)</f>
        <v>0</v>
      </c>
      <c r="W94" s="2">
        <f t="shared" si="118"/>
        <v>0</v>
      </c>
      <c r="X94" s="2">
        <f t="shared" si="119"/>
        <v>0</v>
      </c>
      <c r="Y94" s="2">
        <f t="shared" si="120"/>
        <v>0</v>
      </c>
      <c r="Z94" s="2"/>
      <c r="AA94" s="2">
        <v>60841590</v>
      </c>
      <c r="AB94" s="2">
        <f t="shared" si="121"/>
        <v>172.21</v>
      </c>
      <c r="AC94" s="2">
        <f>ROUND((ES94),6)</f>
        <v>172.21</v>
      </c>
      <c r="AD94" s="2">
        <f>ROUND((((ET94)-(EU94))+AE94),6)</f>
        <v>0</v>
      </c>
      <c r="AE94" s="2">
        <f t="shared" si="137"/>
        <v>0</v>
      </c>
      <c r="AF94" s="2">
        <f t="shared" si="137"/>
        <v>0</v>
      </c>
      <c r="AG94" s="2">
        <f t="shared" si="122"/>
        <v>0</v>
      </c>
      <c r="AH94" s="2">
        <f t="shared" si="138"/>
        <v>0</v>
      </c>
      <c r="AI94" s="2">
        <f t="shared" si="138"/>
        <v>0</v>
      </c>
      <c r="AJ94" s="2">
        <f t="shared" si="123"/>
        <v>0</v>
      </c>
      <c r="AK94" s="2">
        <v>172.21</v>
      </c>
      <c r="AL94" s="2">
        <v>172.21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90</v>
      </c>
      <c r="AU94" s="2">
        <v>46</v>
      </c>
      <c r="AV94" s="2">
        <v>1</v>
      </c>
      <c r="AW94" s="2">
        <v>1</v>
      </c>
      <c r="AX94" s="2"/>
      <c r="AY94" s="2"/>
      <c r="AZ94" s="2">
        <v>1</v>
      </c>
      <c r="BA94" s="2">
        <v>1</v>
      </c>
      <c r="BB94" s="2">
        <v>1</v>
      </c>
      <c r="BC94" s="2">
        <v>1.06</v>
      </c>
      <c r="BD94" s="2" t="s">
        <v>3</v>
      </c>
      <c r="BE94" s="2" t="s">
        <v>3</v>
      </c>
      <c r="BF94" s="2" t="s">
        <v>3</v>
      </c>
      <c r="BG94" s="2" t="s">
        <v>3</v>
      </c>
      <c r="BH94" s="2">
        <v>3</v>
      </c>
      <c r="BI94" s="2">
        <v>1</v>
      </c>
      <c r="BJ94" s="2" t="s">
        <v>181</v>
      </c>
      <c r="BK94" s="2"/>
      <c r="BL94" s="2"/>
      <c r="BM94" s="2">
        <v>58001</v>
      </c>
      <c r="BN94" s="2">
        <v>0</v>
      </c>
      <c r="BO94" s="2" t="s">
        <v>179</v>
      </c>
      <c r="BP94" s="2">
        <v>1</v>
      </c>
      <c r="BQ94" s="2">
        <v>6</v>
      </c>
      <c r="BR94" s="2">
        <v>0</v>
      </c>
      <c r="BS94" s="2">
        <v>1</v>
      </c>
      <c r="BT94" s="2">
        <v>1</v>
      </c>
      <c r="BU94" s="2">
        <v>1</v>
      </c>
      <c r="BV94" s="2">
        <v>1</v>
      </c>
      <c r="BW94" s="2">
        <v>1</v>
      </c>
      <c r="BX94" s="2">
        <v>1</v>
      </c>
      <c r="BY94" s="2" t="s">
        <v>3</v>
      </c>
      <c r="BZ94" s="2">
        <v>90</v>
      </c>
      <c r="CA94" s="2">
        <v>46</v>
      </c>
      <c r="CB94" s="2" t="s">
        <v>3</v>
      </c>
      <c r="CC94" s="2"/>
      <c r="CD94" s="2"/>
      <c r="CE94" s="2">
        <v>0</v>
      </c>
      <c r="CF94" s="2">
        <v>0</v>
      </c>
      <c r="CG94" s="2">
        <v>0</v>
      </c>
      <c r="CH94" s="2"/>
      <c r="CI94" s="2"/>
      <c r="CJ94" s="2"/>
      <c r="CK94" s="2"/>
      <c r="CL94" s="2"/>
      <c r="CM94" s="2">
        <v>0</v>
      </c>
      <c r="CN94" s="2" t="s">
        <v>3</v>
      </c>
      <c r="CO94" s="2">
        <v>0</v>
      </c>
      <c r="CP94" s="2">
        <f t="shared" si="124"/>
        <v>10952.4</v>
      </c>
      <c r="CQ94" s="2">
        <f>ROUND(AL94*BC94,2)</f>
        <v>182.54</v>
      </c>
      <c r="CR94" s="2">
        <f>ROUND(AM94*BB94,2)</f>
        <v>0</v>
      </c>
      <c r="CS94" s="2">
        <f>ROUND(AN94*BS94,2)</f>
        <v>0</v>
      </c>
      <c r="CT94" s="2">
        <f>ROUND(AO94*BA94,2)</f>
        <v>0</v>
      </c>
      <c r="CU94" s="2">
        <f t="shared" si="125"/>
        <v>0</v>
      </c>
      <c r="CV94" s="2">
        <f t="shared" si="139"/>
        <v>0</v>
      </c>
      <c r="CW94" s="2">
        <f t="shared" si="139"/>
        <v>0</v>
      </c>
      <c r="CX94" s="2">
        <f t="shared" si="126"/>
        <v>0</v>
      </c>
      <c r="CY94" s="2">
        <f t="shared" si="127"/>
        <v>0</v>
      </c>
      <c r="CZ94" s="2">
        <f t="shared" si="128"/>
        <v>0</v>
      </c>
      <c r="DA94" s="2"/>
      <c r="DB94" s="2"/>
      <c r="DC94" s="2" t="s">
        <v>3</v>
      </c>
      <c r="DD94" s="2" t="s">
        <v>3</v>
      </c>
      <c r="DE94" s="2" t="s">
        <v>3</v>
      </c>
      <c r="DF94" s="2" t="s">
        <v>3</v>
      </c>
      <c r="DG94" s="2" t="s">
        <v>3</v>
      </c>
      <c r="DH94" s="2" t="s">
        <v>3</v>
      </c>
      <c r="DI94" s="2" t="s">
        <v>3</v>
      </c>
      <c r="DJ94" s="2" t="s">
        <v>3</v>
      </c>
      <c r="DK94" s="2" t="s">
        <v>3</v>
      </c>
      <c r="DL94" s="2" t="s">
        <v>3</v>
      </c>
      <c r="DM94" s="2" t="s">
        <v>3</v>
      </c>
      <c r="DN94" s="2">
        <v>0</v>
      </c>
      <c r="DO94" s="2">
        <v>0</v>
      </c>
      <c r="DP94" s="2">
        <v>1</v>
      </c>
      <c r="DQ94" s="2">
        <v>1</v>
      </c>
      <c r="DR94" s="2"/>
      <c r="DS94" s="2"/>
      <c r="DT94" s="2"/>
      <c r="DU94" s="2">
        <v>1013</v>
      </c>
      <c r="DV94" s="2" t="s">
        <v>146</v>
      </c>
      <c r="DW94" s="2" t="s">
        <v>146</v>
      </c>
      <c r="DX94" s="2">
        <v>1</v>
      </c>
      <c r="DY94" s="2"/>
      <c r="DZ94" s="2" t="s">
        <v>3</v>
      </c>
      <c r="EA94" s="2" t="s">
        <v>3</v>
      </c>
      <c r="EB94" s="2" t="s">
        <v>3</v>
      </c>
      <c r="EC94" s="2" t="s">
        <v>3</v>
      </c>
      <c r="ED94" s="2"/>
      <c r="EE94" s="2">
        <v>58905933</v>
      </c>
      <c r="EF94" s="2">
        <v>6</v>
      </c>
      <c r="EG94" s="2" t="s">
        <v>51</v>
      </c>
      <c r="EH94" s="2">
        <v>92</v>
      </c>
      <c r="EI94" s="2" t="s">
        <v>52</v>
      </c>
      <c r="EJ94" s="2">
        <v>1</v>
      </c>
      <c r="EK94" s="2">
        <v>58001</v>
      </c>
      <c r="EL94" s="2" t="s">
        <v>52</v>
      </c>
      <c r="EM94" s="2" t="s">
        <v>53</v>
      </c>
      <c r="EN94" s="2"/>
      <c r="EO94" s="2" t="s">
        <v>3</v>
      </c>
      <c r="EP94" s="2"/>
      <c r="EQ94" s="2">
        <v>0</v>
      </c>
      <c r="ER94" s="2">
        <v>172.21</v>
      </c>
      <c r="ES94" s="2">
        <v>172.21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>
        <v>0</v>
      </c>
      <c r="FR94" s="2">
        <v>0</v>
      </c>
      <c r="FS94" s="2">
        <v>0</v>
      </c>
      <c r="FT94" s="2"/>
      <c r="FU94" s="2"/>
      <c r="FV94" s="2"/>
      <c r="FW94" s="2"/>
      <c r="FX94" s="2">
        <v>90</v>
      </c>
      <c r="FY94" s="2">
        <v>46</v>
      </c>
      <c r="FZ94" s="2"/>
      <c r="GA94" s="2" t="s">
        <v>3</v>
      </c>
      <c r="GB94" s="2"/>
      <c r="GC94" s="2"/>
      <c r="GD94" s="2">
        <v>1</v>
      </c>
      <c r="GE94" s="2"/>
      <c r="GF94" s="2">
        <v>-1108283750</v>
      </c>
      <c r="GG94" s="2">
        <v>2</v>
      </c>
      <c r="GH94" s="2">
        <v>1</v>
      </c>
      <c r="GI94" s="2">
        <v>2</v>
      </c>
      <c r="GJ94" s="2">
        <v>0</v>
      </c>
      <c r="GK94" s="2">
        <v>0</v>
      </c>
      <c r="GL94" s="2">
        <f t="shared" si="129"/>
        <v>0</v>
      </c>
      <c r="GM94" s="2">
        <f t="shared" si="130"/>
        <v>10952.4</v>
      </c>
      <c r="GN94" s="2">
        <f t="shared" si="131"/>
        <v>10952.4</v>
      </c>
      <c r="GO94" s="2">
        <f t="shared" si="132"/>
        <v>0</v>
      </c>
      <c r="GP94" s="2">
        <f t="shared" si="133"/>
        <v>0</v>
      </c>
      <c r="GQ94" s="2"/>
      <c r="GR94" s="2">
        <v>0</v>
      </c>
      <c r="GS94" s="2">
        <v>3</v>
      </c>
      <c r="GT94" s="2">
        <v>0</v>
      </c>
      <c r="GU94" s="2" t="s">
        <v>3</v>
      </c>
      <c r="GV94" s="2">
        <f t="shared" si="134"/>
        <v>0</v>
      </c>
      <c r="GW94" s="2">
        <v>1</v>
      </c>
      <c r="GX94" s="2">
        <f t="shared" si="135"/>
        <v>0</v>
      </c>
      <c r="GY94" s="2"/>
      <c r="GZ94" s="2"/>
      <c r="HA94" s="2">
        <v>0</v>
      </c>
      <c r="HB94" s="2">
        <v>0</v>
      </c>
      <c r="HC94" s="2">
        <f t="shared" si="136"/>
        <v>0</v>
      </c>
      <c r="HD94" s="2"/>
      <c r="HE94" s="2" t="s">
        <v>3</v>
      </c>
      <c r="HF94" s="2" t="s">
        <v>3</v>
      </c>
      <c r="HG94" s="2"/>
      <c r="HH94" s="2"/>
      <c r="HI94" s="2"/>
      <c r="HJ94" s="2"/>
      <c r="HK94" s="2"/>
      <c r="HL94" s="2"/>
      <c r="HM94" s="2" t="s">
        <v>3</v>
      </c>
      <c r="HN94" s="2" t="s">
        <v>54</v>
      </c>
      <c r="HO94" s="2" t="s">
        <v>55</v>
      </c>
      <c r="HP94" s="2" t="s">
        <v>56</v>
      </c>
      <c r="HQ94" s="2" t="s">
        <v>56</v>
      </c>
      <c r="HR94" s="2"/>
      <c r="HS94" s="2">
        <v>0</v>
      </c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>
        <v>0</v>
      </c>
      <c r="IL94" s="2"/>
      <c r="IM94" s="2"/>
      <c r="IN94" s="2"/>
      <c r="IO94" s="2"/>
      <c r="IP94" s="2"/>
      <c r="IQ94" s="2"/>
      <c r="IR94" s="2"/>
      <c r="IS94" s="2"/>
      <c r="IT94" s="2"/>
      <c r="IU94" s="2"/>
    </row>
    <row r="95" spans="1:255" ht="13.15" customHeight="1" x14ac:dyDescent="0.2">
      <c r="A95" s="3">
        <v>18</v>
      </c>
      <c r="B95" s="3">
        <v>1</v>
      </c>
      <c r="C95" s="3">
        <v>189</v>
      </c>
      <c r="D95" s="3"/>
      <c r="E95" s="3" t="s">
        <v>178</v>
      </c>
      <c r="F95" s="3" t="s">
        <v>179</v>
      </c>
      <c r="G95" s="3" t="s">
        <v>180</v>
      </c>
      <c r="H95" s="3" t="s">
        <v>146</v>
      </c>
      <c r="I95" s="3">
        <f>I91*J95</f>
        <v>60</v>
      </c>
      <c r="J95" s="3">
        <v>200</v>
      </c>
      <c r="K95" s="3">
        <v>200</v>
      </c>
      <c r="L95" s="3"/>
      <c r="M95" s="3"/>
      <c r="N95" s="3"/>
      <c r="O95" s="3">
        <f t="shared" si="116"/>
        <v>10746</v>
      </c>
      <c r="P95" s="3">
        <f>ROUND(CQ95*I95,2)</f>
        <v>10746</v>
      </c>
      <c r="Q95" s="3">
        <f>ROUND(CR95*I95,2)</f>
        <v>0</v>
      </c>
      <c r="R95" s="3">
        <f>ROUND(CS95*I95,2)</f>
        <v>0</v>
      </c>
      <c r="S95" s="3">
        <f>ROUND(CT95*I95,2)</f>
        <v>0</v>
      </c>
      <c r="T95" s="3">
        <f t="shared" si="117"/>
        <v>0</v>
      </c>
      <c r="U95" s="3">
        <f>ROUND(CV95*I95,7)</f>
        <v>0</v>
      </c>
      <c r="V95" s="3">
        <f>ROUND(CW95*I95,7)</f>
        <v>0</v>
      </c>
      <c r="W95" s="3">
        <f t="shared" si="118"/>
        <v>0</v>
      </c>
      <c r="X95" s="3">
        <f t="shared" si="119"/>
        <v>0</v>
      </c>
      <c r="Y95" s="3">
        <f t="shared" si="120"/>
        <v>0</v>
      </c>
      <c r="Z95" s="3"/>
      <c r="AA95" s="3">
        <v>60854600</v>
      </c>
      <c r="AB95" s="3">
        <f t="shared" si="121"/>
        <v>172.21</v>
      </c>
      <c r="AC95" s="3">
        <f>ROUND((ES95),6)</f>
        <v>172.21</v>
      </c>
      <c r="AD95" s="3">
        <f>ROUND((((ET95)-(EU95))+AE95),6)</f>
        <v>0</v>
      </c>
      <c r="AE95" s="3">
        <f t="shared" si="137"/>
        <v>0</v>
      </c>
      <c r="AF95" s="3">
        <f t="shared" si="137"/>
        <v>0</v>
      </c>
      <c r="AG95" s="3">
        <f t="shared" si="122"/>
        <v>0</v>
      </c>
      <c r="AH95" s="3">
        <f t="shared" si="138"/>
        <v>0</v>
      </c>
      <c r="AI95" s="3">
        <f t="shared" si="138"/>
        <v>0</v>
      </c>
      <c r="AJ95" s="3">
        <f t="shared" si="123"/>
        <v>0</v>
      </c>
      <c r="AK95" s="3">
        <v>172.21</v>
      </c>
      <c r="AL95" s="3">
        <v>172.21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90</v>
      </c>
      <c r="AU95" s="3">
        <v>46</v>
      </c>
      <c r="AV95" s="3">
        <v>1</v>
      </c>
      <c r="AW95" s="3">
        <v>1</v>
      </c>
      <c r="AX95" s="3"/>
      <c r="AY95" s="3"/>
      <c r="AZ95" s="3">
        <v>1</v>
      </c>
      <c r="BA95" s="3">
        <v>1</v>
      </c>
      <c r="BB95" s="3">
        <v>1</v>
      </c>
      <c r="BC95" s="3">
        <v>1.04</v>
      </c>
      <c r="BD95" s="3" t="s">
        <v>3</v>
      </c>
      <c r="BE95" s="3" t="s">
        <v>3</v>
      </c>
      <c r="BF95" s="3" t="s">
        <v>3</v>
      </c>
      <c r="BG95" s="3" t="s">
        <v>3</v>
      </c>
      <c r="BH95" s="3">
        <v>3</v>
      </c>
      <c r="BI95" s="3">
        <v>1</v>
      </c>
      <c r="BJ95" s="3" t="s">
        <v>181</v>
      </c>
      <c r="BK95" s="3"/>
      <c r="BL95" s="3"/>
      <c r="BM95" s="3">
        <v>58001</v>
      </c>
      <c r="BN95" s="3">
        <v>0</v>
      </c>
      <c r="BO95" s="3" t="s">
        <v>179</v>
      </c>
      <c r="BP95" s="3">
        <v>1</v>
      </c>
      <c r="BQ95" s="3">
        <v>6</v>
      </c>
      <c r="BR95" s="3">
        <v>0</v>
      </c>
      <c r="BS95" s="3">
        <v>1</v>
      </c>
      <c r="BT95" s="3">
        <v>1</v>
      </c>
      <c r="BU95" s="3">
        <v>1</v>
      </c>
      <c r="BV95" s="3">
        <v>1</v>
      </c>
      <c r="BW95" s="3">
        <v>1</v>
      </c>
      <c r="BX95" s="3">
        <v>1</v>
      </c>
      <c r="BY95" s="3" t="s">
        <v>3</v>
      </c>
      <c r="BZ95" s="3">
        <v>90</v>
      </c>
      <c r="CA95" s="3">
        <v>46</v>
      </c>
      <c r="CB95" s="3" t="s">
        <v>3</v>
      </c>
      <c r="CC95" s="3"/>
      <c r="CD95" s="3"/>
      <c r="CE95" s="3">
        <v>0</v>
      </c>
      <c r="CF95" s="3">
        <v>0</v>
      </c>
      <c r="CG95" s="3">
        <v>0</v>
      </c>
      <c r="CH95" s="3"/>
      <c r="CI95" s="3"/>
      <c r="CJ95" s="3"/>
      <c r="CK95" s="3"/>
      <c r="CL95" s="3"/>
      <c r="CM95" s="3">
        <v>0</v>
      </c>
      <c r="CN95" s="3" t="s">
        <v>3</v>
      </c>
      <c r="CO95" s="3">
        <v>0</v>
      </c>
      <c r="CP95" s="3">
        <f t="shared" si="124"/>
        <v>10746</v>
      </c>
      <c r="CQ95" s="3">
        <f>ROUND(AL95*BC95,2)</f>
        <v>179.1</v>
      </c>
      <c r="CR95" s="3">
        <f>ROUND(AM95*BB95,2)</f>
        <v>0</v>
      </c>
      <c r="CS95" s="3">
        <f>ROUND(AN95*BS95,2)</f>
        <v>0</v>
      </c>
      <c r="CT95" s="3">
        <f>ROUND(AO95*BA95,2)</f>
        <v>0</v>
      </c>
      <c r="CU95" s="3">
        <f t="shared" si="125"/>
        <v>0</v>
      </c>
      <c r="CV95" s="3">
        <f t="shared" si="139"/>
        <v>0</v>
      </c>
      <c r="CW95" s="3">
        <f t="shared" si="139"/>
        <v>0</v>
      </c>
      <c r="CX95" s="3">
        <f t="shared" si="126"/>
        <v>0</v>
      </c>
      <c r="CY95" s="3">
        <f t="shared" si="127"/>
        <v>0</v>
      </c>
      <c r="CZ95" s="3">
        <f t="shared" si="128"/>
        <v>0</v>
      </c>
      <c r="DA95" s="3"/>
      <c r="DB95" s="3"/>
      <c r="DC95" s="3" t="s">
        <v>3</v>
      </c>
      <c r="DD95" s="3" t="s">
        <v>3</v>
      </c>
      <c r="DE95" s="3" t="s">
        <v>3</v>
      </c>
      <c r="DF95" s="3" t="s">
        <v>3</v>
      </c>
      <c r="DG95" s="3" t="s">
        <v>3</v>
      </c>
      <c r="DH95" s="3" t="s">
        <v>3</v>
      </c>
      <c r="DI95" s="3" t="s">
        <v>3</v>
      </c>
      <c r="DJ95" s="3" t="s">
        <v>3</v>
      </c>
      <c r="DK95" s="3" t="s">
        <v>3</v>
      </c>
      <c r="DL95" s="3" t="s">
        <v>3</v>
      </c>
      <c r="DM95" s="3" t="s">
        <v>3</v>
      </c>
      <c r="DN95" s="3">
        <v>0</v>
      </c>
      <c r="DO95" s="3">
        <v>0</v>
      </c>
      <c r="DP95" s="3">
        <v>1</v>
      </c>
      <c r="DQ95" s="3">
        <v>1</v>
      </c>
      <c r="DR95" s="3"/>
      <c r="DS95" s="3"/>
      <c r="DT95" s="3"/>
      <c r="DU95" s="3">
        <v>1013</v>
      </c>
      <c r="DV95" s="3" t="s">
        <v>146</v>
      </c>
      <c r="DW95" s="3" t="s">
        <v>146</v>
      </c>
      <c r="DX95" s="3">
        <v>1</v>
      </c>
      <c r="DY95" s="3"/>
      <c r="DZ95" s="3" t="s">
        <v>3</v>
      </c>
      <c r="EA95" s="3" t="s">
        <v>3</v>
      </c>
      <c r="EB95" s="3" t="s">
        <v>3</v>
      </c>
      <c r="EC95" s="3" t="s">
        <v>3</v>
      </c>
      <c r="ED95" s="3"/>
      <c r="EE95" s="3">
        <v>58905933</v>
      </c>
      <c r="EF95" s="3">
        <v>6</v>
      </c>
      <c r="EG95" s="3" t="s">
        <v>51</v>
      </c>
      <c r="EH95" s="3">
        <v>92</v>
      </c>
      <c r="EI95" s="3" t="s">
        <v>52</v>
      </c>
      <c r="EJ95" s="3">
        <v>1</v>
      </c>
      <c r="EK95" s="3">
        <v>58001</v>
      </c>
      <c r="EL95" s="3" t="s">
        <v>52</v>
      </c>
      <c r="EM95" s="3" t="s">
        <v>53</v>
      </c>
      <c r="EN95" s="3"/>
      <c r="EO95" s="3" t="s">
        <v>3</v>
      </c>
      <c r="EP95" s="3"/>
      <c r="EQ95" s="3">
        <v>0</v>
      </c>
      <c r="ER95" s="3">
        <v>172.21</v>
      </c>
      <c r="ES95" s="3">
        <v>172.21</v>
      </c>
      <c r="ET95" s="3">
        <v>0</v>
      </c>
      <c r="EU95" s="3">
        <v>0</v>
      </c>
      <c r="EV95" s="3">
        <v>0</v>
      </c>
      <c r="EW95" s="3">
        <v>0</v>
      </c>
      <c r="EX95" s="3">
        <v>0</v>
      </c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>
        <v>0</v>
      </c>
      <c r="FR95" s="3">
        <v>0</v>
      </c>
      <c r="FS95" s="3">
        <v>0</v>
      </c>
      <c r="FT95" s="3"/>
      <c r="FU95" s="3"/>
      <c r="FV95" s="3"/>
      <c r="FW95" s="3"/>
      <c r="FX95" s="3">
        <v>90</v>
      </c>
      <c r="FY95" s="3">
        <v>46</v>
      </c>
      <c r="FZ95" s="3"/>
      <c r="GA95" s="3" t="s">
        <v>3</v>
      </c>
      <c r="GB95" s="3"/>
      <c r="GC95" s="3"/>
      <c r="GD95" s="3">
        <v>1</v>
      </c>
      <c r="GE95" s="3"/>
      <c r="GF95" s="3">
        <v>-1108283750</v>
      </c>
      <c r="GG95" s="3">
        <v>2</v>
      </c>
      <c r="GH95" s="3">
        <v>1</v>
      </c>
      <c r="GI95" s="3">
        <v>2</v>
      </c>
      <c r="GJ95" s="3">
        <v>0</v>
      </c>
      <c r="GK95" s="3">
        <v>0</v>
      </c>
      <c r="GL95" s="3">
        <f t="shared" si="129"/>
        <v>0</v>
      </c>
      <c r="GM95" s="3">
        <f t="shared" si="130"/>
        <v>10746</v>
      </c>
      <c r="GN95" s="3">
        <f t="shared" si="131"/>
        <v>10746</v>
      </c>
      <c r="GO95" s="3">
        <f t="shared" si="132"/>
        <v>0</v>
      </c>
      <c r="GP95" s="3">
        <f t="shared" si="133"/>
        <v>0</v>
      </c>
      <c r="GQ95" s="3"/>
      <c r="GR95" s="3">
        <v>0</v>
      </c>
      <c r="GS95" s="3">
        <v>3</v>
      </c>
      <c r="GT95" s="3">
        <v>0</v>
      </c>
      <c r="GU95" s="3" t="s">
        <v>3</v>
      </c>
      <c r="GV95" s="3">
        <f t="shared" si="134"/>
        <v>0</v>
      </c>
      <c r="GW95" s="3">
        <v>1</v>
      </c>
      <c r="GX95" s="3">
        <f t="shared" si="135"/>
        <v>0</v>
      </c>
      <c r="GY95" s="3"/>
      <c r="GZ95" s="3"/>
      <c r="HA95" s="3">
        <v>0</v>
      </c>
      <c r="HB95" s="3">
        <v>0</v>
      </c>
      <c r="HC95" s="3">
        <f t="shared" si="136"/>
        <v>0</v>
      </c>
      <c r="HD95" s="3"/>
      <c r="HE95" s="3" t="s">
        <v>3</v>
      </c>
      <c r="HF95" s="3" t="s">
        <v>3</v>
      </c>
      <c r="HG95" s="3"/>
      <c r="HH95" s="3"/>
      <c r="HI95" s="3"/>
      <c r="HJ95" s="3"/>
      <c r="HK95" s="3"/>
      <c r="HL95" s="3"/>
      <c r="HM95" s="3" t="s">
        <v>3</v>
      </c>
      <c r="HN95" s="3" t="s">
        <v>54</v>
      </c>
      <c r="HO95" s="3" t="s">
        <v>55</v>
      </c>
      <c r="HP95" s="3" t="s">
        <v>56</v>
      </c>
      <c r="HQ95" s="3" t="s">
        <v>56</v>
      </c>
      <c r="HR95" s="3"/>
      <c r="HS95" s="3">
        <v>0</v>
      </c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>
        <v>0</v>
      </c>
      <c r="IL95" s="3"/>
      <c r="IM95" s="3"/>
      <c r="IN95" s="3"/>
      <c r="IO95" s="3"/>
      <c r="IP95" s="3"/>
      <c r="IQ95" s="3"/>
      <c r="IR95" s="3"/>
      <c r="IS95" s="3"/>
      <c r="IT95" s="3"/>
      <c r="IU95" s="3"/>
    </row>
    <row r="96" spans="1:255" ht="13.15" hidden="1" customHeight="1" x14ac:dyDescent="0.2">
      <c r="A96" s="2">
        <v>17</v>
      </c>
      <c r="B96" s="2">
        <v>1</v>
      </c>
      <c r="C96" s="2">
        <f>ROW(SmtRes!A199)</f>
        <v>199</v>
      </c>
      <c r="D96" s="2">
        <f>ROW(EtalonRes!A179)</f>
        <v>179</v>
      </c>
      <c r="E96" s="2" t="s">
        <v>182</v>
      </c>
      <c r="F96" s="2" t="s">
        <v>183</v>
      </c>
      <c r="G96" s="2" t="s">
        <v>184</v>
      </c>
      <c r="H96" s="2" t="s">
        <v>106</v>
      </c>
      <c r="I96" s="2">
        <f>ROUND(120/100,7)</f>
        <v>1.2</v>
      </c>
      <c r="J96" s="2">
        <v>0</v>
      </c>
      <c r="K96" s="2">
        <f>ROUND(120/100,7)</f>
        <v>1.2</v>
      </c>
      <c r="L96" s="2"/>
      <c r="M96" s="2"/>
      <c r="N96" s="2"/>
      <c r="O96" s="2">
        <f t="shared" si="116"/>
        <v>4336.3500000000004</v>
      </c>
      <c r="P96" s="2">
        <f>SUMIF(SmtRes!AQ191:'SmtRes'!AQ199,"=1",SmtRes!DF191:'SmtRes'!DF199)</f>
        <v>215.74</v>
      </c>
      <c r="Q96" s="2">
        <f>SUMIF(SmtRes!AQ191:'SmtRes'!AQ199,"=1",SmtRes!DG191:'SmtRes'!DG199)</f>
        <v>774.16000000000008</v>
      </c>
      <c r="R96" s="2">
        <f>SUMIF(SmtRes!AQ191:'SmtRes'!AQ199,"=1",SmtRes!DH191:'SmtRes'!DH199)</f>
        <v>307.45</v>
      </c>
      <c r="S96" s="2">
        <f>SUMIF(SmtRes!AQ191:'SmtRes'!AQ199,"=1",SmtRes!DI191:'SmtRes'!DI199)</f>
        <v>3039</v>
      </c>
      <c r="T96" s="2">
        <f t="shared" si="117"/>
        <v>0</v>
      </c>
      <c r="U96" s="2">
        <f>SUMIF(SmtRes!AQ191:'SmtRes'!AQ199,"=1",SmtRes!CV191:'SmtRes'!CV199)</f>
        <v>8.1419999999999995</v>
      </c>
      <c r="V96" s="2">
        <f>SUMIF(SmtRes!AQ191:'SmtRes'!AQ199,"=1",SmtRes!CW191:'SmtRes'!CW199)</f>
        <v>0.61499999999999999</v>
      </c>
      <c r="W96" s="2">
        <f t="shared" si="118"/>
        <v>0</v>
      </c>
      <c r="X96" s="2">
        <f t="shared" si="119"/>
        <v>3282.87</v>
      </c>
      <c r="Y96" s="2">
        <f t="shared" si="120"/>
        <v>1621.36</v>
      </c>
      <c r="Z96" s="2"/>
      <c r="AA96" s="2">
        <v>60841590</v>
      </c>
      <c r="AB96" s="2">
        <f t="shared" si="121"/>
        <v>3323.7476350000002</v>
      </c>
      <c r="AC96" s="2">
        <f>ROUND((SUM(SmtRes!BQ191:'SmtRes'!BQ199)),6)</f>
        <v>146.11901</v>
      </c>
      <c r="AD96" s="2">
        <f>ROUND((((SUM(SmtRes!BR191:'SmtRes'!BR199))-(SUM(SmtRes!BS191:'SmtRes'!BS199)))+AE96),6)</f>
        <v>645.12737500000003</v>
      </c>
      <c r="AE96" s="2">
        <f>ROUND((SUM(SmtRes!BS191:'SmtRes'!BS199)),6)</f>
        <v>256.21437500000002</v>
      </c>
      <c r="AF96" s="2">
        <f>ROUND((SUM(SmtRes!BT191:'SmtRes'!BT199)),6)</f>
        <v>2532.5012499999998</v>
      </c>
      <c r="AG96" s="2">
        <f t="shared" si="122"/>
        <v>0</v>
      </c>
      <c r="AH96" s="2">
        <f>(SUM(SmtRes!BU191:'SmtRes'!BU199))</f>
        <v>6.7850000000000001</v>
      </c>
      <c r="AI96" s="2">
        <f>(SUM(SmtRes!BV191:'SmtRes'!BV199))</f>
        <v>0.51249999999999996</v>
      </c>
      <c r="AJ96" s="2">
        <f t="shared" si="123"/>
        <v>0</v>
      </c>
      <c r="AK96" s="2">
        <v>3069.3674100000003</v>
      </c>
      <c r="AL96" s="2">
        <v>146.11901</v>
      </c>
      <c r="AM96" s="2">
        <v>516.1019</v>
      </c>
      <c r="AN96" s="2">
        <v>204.97149999999999</v>
      </c>
      <c r="AO96" s="2">
        <v>2202.1750000000002</v>
      </c>
      <c r="AP96" s="2">
        <v>0</v>
      </c>
      <c r="AQ96" s="2">
        <v>5.9</v>
      </c>
      <c r="AR96" s="2">
        <v>0.41000000000000003</v>
      </c>
      <c r="AS96" s="2">
        <v>0</v>
      </c>
      <c r="AT96" s="2">
        <v>98.1</v>
      </c>
      <c r="AU96" s="2">
        <v>48.45</v>
      </c>
      <c r="AV96" s="2">
        <v>1</v>
      </c>
      <c r="AW96" s="2">
        <v>1</v>
      </c>
      <c r="AX96" s="2"/>
      <c r="AY96" s="2"/>
      <c r="AZ96" s="2">
        <v>1</v>
      </c>
      <c r="BA96" s="2">
        <v>1</v>
      </c>
      <c r="BB96" s="2">
        <v>1</v>
      </c>
      <c r="BC96" s="2">
        <v>1</v>
      </c>
      <c r="BD96" s="2" t="s">
        <v>3</v>
      </c>
      <c r="BE96" s="2" t="s">
        <v>3</v>
      </c>
      <c r="BF96" s="2" t="s">
        <v>3</v>
      </c>
      <c r="BG96" s="2" t="s">
        <v>3</v>
      </c>
      <c r="BH96" s="2">
        <v>0</v>
      </c>
      <c r="BI96" s="2">
        <v>1</v>
      </c>
      <c r="BJ96" s="2" t="s">
        <v>185</v>
      </c>
      <c r="BK96" s="2"/>
      <c r="BL96" s="2"/>
      <c r="BM96" s="2">
        <v>12001</v>
      </c>
      <c r="BN96" s="2">
        <v>0</v>
      </c>
      <c r="BO96" s="2" t="s">
        <v>3</v>
      </c>
      <c r="BP96" s="2">
        <v>0</v>
      </c>
      <c r="BQ96" s="2">
        <v>2</v>
      </c>
      <c r="BR96" s="2">
        <v>0</v>
      </c>
      <c r="BS96" s="2">
        <v>1</v>
      </c>
      <c r="BT96" s="2">
        <v>1</v>
      </c>
      <c r="BU96" s="2">
        <v>1</v>
      </c>
      <c r="BV96" s="2">
        <v>1</v>
      </c>
      <c r="BW96" s="2">
        <v>1</v>
      </c>
      <c r="BX96" s="2">
        <v>1</v>
      </c>
      <c r="BY96" s="2" t="s">
        <v>3</v>
      </c>
      <c r="BZ96" s="2">
        <v>109</v>
      </c>
      <c r="CA96" s="2">
        <v>57</v>
      </c>
      <c r="CB96" s="2" t="s">
        <v>3</v>
      </c>
      <c r="CC96" s="2"/>
      <c r="CD96" s="2"/>
      <c r="CE96" s="2">
        <v>0</v>
      </c>
      <c r="CF96" s="2">
        <v>0</v>
      </c>
      <c r="CG96" s="2">
        <v>0</v>
      </c>
      <c r="CH96" s="2"/>
      <c r="CI96" s="2"/>
      <c r="CJ96" s="2"/>
      <c r="CK96" s="2"/>
      <c r="CL96" s="2"/>
      <c r="CM96" s="2">
        <v>0</v>
      </c>
      <c r="CN96" s="8" t="s">
        <v>519</v>
      </c>
      <c r="CO96" s="2">
        <v>0</v>
      </c>
      <c r="CP96" s="2">
        <f t="shared" si="124"/>
        <v>4336.3500000000004</v>
      </c>
      <c r="CQ96" s="2">
        <f>SUMIF(SmtRes!AQ191:'SmtRes'!AQ199,"=1",SmtRes!AA191:'SmtRes'!AA199)</f>
        <v>135076.26</v>
      </c>
      <c r="CR96" s="2">
        <f>SUMIF(SmtRes!AQ191:'SmtRes'!AQ199,"=1",SmtRes!AB191:'SmtRes'!AB199)</f>
        <v>3535.1400000000003</v>
      </c>
      <c r="CS96" s="2">
        <f>SUMIF(SmtRes!AQ191:'SmtRes'!AQ199,"=1",SmtRes!AC191:'SmtRes'!AC199)</f>
        <v>1493.01</v>
      </c>
      <c r="CT96" s="2">
        <f>SUMIF(SmtRes!AQ191:'SmtRes'!AQ199,"=1",SmtRes!AD191:'SmtRes'!AD199)</f>
        <v>373.25</v>
      </c>
      <c r="CU96" s="2">
        <f t="shared" si="125"/>
        <v>0</v>
      </c>
      <c r="CV96" s="2">
        <f>SUMIF(SmtRes!AQ191:'SmtRes'!AQ199,"=1",SmtRes!BU191:'SmtRes'!BU199)</f>
        <v>6.7850000000000001</v>
      </c>
      <c r="CW96" s="2">
        <f>SUMIF(SmtRes!AQ191:'SmtRes'!AQ199,"=1",SmtRes!BV191:'SmtRes'!BV199)</f>
        <v>0.51249999999999996</v>
      </c>
      <c r="CX96" s="2">
        <f t="shared" si="126"/>
        <v>0</v>
      </c>
      <c r="CY96" s="2">
        <f t="shared" si="127"/>
        <v>3282.8674499999993</v>
      </c>
      <c r="CZ96" s="2">
        <f t="shared" si="128"/>
        <v>1621.3550250000001</v>
      </c>
      <c r="DA96" s="2"/>
      <c r="DB96" s="2"/>
      <c r="DC96" s="2" t="s">
        <v>3</v>
      </c>
      <c r="DD96" s="2" t="s">
        <v>3</v>
      </c>
      <c r="DE96" s="2" t="s">
        <v>186</v>
      </c>
      <c r="DF96" s="2" t="s">
        <v>186</v>
      </c>
      <c r="DG96" s="2" t="s">
        <v>187</v>
      </c>
      <c r="DH96" s="2" t="s">
        <v>3</v>
      </c>
      <c r="DI96" s="2" t="s">
        <v>187</v>
      </c>
      <c r="DJ96" s="2" t="s">
        <v>186</v>
      </c>
      <c r="DK96" s="2" t="s">
        <v>3</v>
      </c>
      <c r="DL96" s="2" t="s">
        <v>188</v>
      </c>
      <c r="DM96" s="2" t="s">
        <v>189</v>
      </c>
      <c r="DN96" s="2">
        <v>0</v>
      </c>
      <c r="DO96" s="2">
        <v>0</v>
      </c>
      <c r="DP96" s="2">
        <v>1</v>
      </c>
      <c r="DQ96" s="2">
        <v>1</v>
      </c>
      <c r="DR96" s="2"/>
      <c r="DS96" s="2"/>
      <c r="DT96" s="2"/>
      <c r="DU96" s="2">
        <v>1003</v>
      </c>
      <c r="DV96" s="2" t="s">
        <v>106</v>
      </c>
      <c r="DW96" s="2" t="s">
        <v>106</v>
      </c>
      <c r="DX96" s="2">
        <v>100</v>
      </c>
      <c r="DY96" s="2"/>
      <c r="DZ96" s="2" t="s">
        <v>3</v>
      </c>
      <c r="EA96" s="2" t="s">
        <v>3</v>
      </c>
      <c r="EB96" s="2" t="s">
        <v>3</v>
      </c>
      <c r="EC96" s="2" t="s">
        <v>3</v>
      </c>
      <c r="ED96" s="2"/>
      <c r="EE96" s="2">
        <v>58905856</v>
      </c>
      <c r="EF96" s="2">
        <v>2</v>
      </c>
      <c r="EG96" s="2" t="s">
        <v>22</v>
      </c>
      <c r="EH96" s="2">
        <v>12</v>
      </c>
      <c r="EI96" s="2" t="s">
        <v>36</v>
      </c>
      <c r="EJ96" s="2">
        <v>1</v>
      </c>
      <c r="EK96" s="2">
        <v>12001</v>
      </c>
      <c r="EL96" s="2" t="s">
        <v>36</v>
      </c>
      <c r="EM96" s="2" t="s">
        <v>37</v>
      </c>
      <c r="EN96" s="2"/>
      <c r="EO96" s="2" t="s">
        <v>38</v>
      </c>
      <c r="EP96" s="2"/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5.9</v>
      </c>
      <c r="EX96" s="2">
        <v>0.41</v>
      </c>
      <c r="EY96" s="2">
        <v>0</v>
      </c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>
        <v>0</v>
      </c>
      <c r="FR96" s="2">
        <v>0</v>
      </c>
      <c r="FS96" s="2">
        <v>0</v>
      </c>
      <c r="FT96" s="2"/>
      <c r="FU96" s="2"/>
      <c r="FV96" s="2"/>
      <c r="FW96" s="2"/>
      <c r="FX96" s="2">
        <v>98.1</v>
      </c>
      <c r="FY96" s="2">
        <v>48.45</v>
      </c>
      <c r="FZ96" s="2"/>
      <c r="GA96" s="2" t="s">
        <v>3</v>
      </c>
      <c r="GB96" s="2"/>
      <c r="GC96" s="2"/>
      <c r="GD96" s="2">
        <v>1</v>
      </c>
      <c r="GE96" s="2"/>
      <c r="GF96" s="2">
        <v>1856632172</v>
      </c>
      <c r="GG96" s="2">
        <v>2</v>
      </c>
      <c r="GH96" s="2">
        <v>1</v>
      </c>
      <c r="GI96" s="2">
        <v>-2</v>
      </c>
      <c r="GJ96" s="2">
        <v>0</v>
      </c>
      <c r="GK96" s="2">
        <v>0</v>
      </c>
      <c r="GL96" s="2">
        <f t="shared" si="129"/>
        <v>0</v>
      </c>
      <c r="GM96" s="2">
        <f t="shared" si="130"/>
        <v>9240.58</v>
      </c>
      <c r="GN96" s="2">
        <f t="shared" si="131"/>
        <v>9240.58</v>
      </c>
      <c r="GO96" s="2">
        <f t="shared" si="132"/>
        <v>0</v>
      </c>
      <c r="GP96" s="2">
        <f t="shared" si="133"/>
        <v>0</v>
      </c>
      <c r="GQ96" s="2"/>
      <c r="GR96" s="2">
        <v>0</v>
      </c>
      <c r="GS96" s="2">
        <v>0</v>
      </c>
      <c r="GT96" s="2">
        <v>0</v>
      </c>
      <c r="GU96" s="2" t="s">
        <v>3</v>
      </c>
      <c r="GV96" s="2">
        <f t="shared" si="134"/>
        <v>0</v>
      </c>
      <c r="GW96" s="2">
        <v>1</v>
      </c>
      <c r="GX96" s="2">
        <f t="shared" si="135"/>
        <v>0</v>
      </c>
      <c r="GY96" s="2"/>
      <c r="GZ96" s="2"/>
      <c r="HA96" s="2">
        <v>0</v>
      </c>
      <c r="HB96" s="2">
        <v>0</v>
      </c>
      <c r="HC96" s="2">
        <f t="shared" si="136"/>
        <v>0</v>
      </c>
      <c r="HD96" s="2"/>
      <c r="HE96" s="2" t="s">
        <v>3</v>
      </c>
      <c r="HF96" s="2" t="s">
        <v>3</v>
      </c>
      <c r="HG96" s="2"/>
      <c r="HH96" s="2"/>
      <c r="HI96" s="2"/>
      <c r="HJ96" s="2"/>
      <c r="HK96" s="2"/>
      <c r="HL96" s="2"/>
      <c r="HM96" s="2" t="s">
        <v>3</v>
      </c>
      <c r="HN96" s="2" t="s">
        <v>39</v>
      </c>
      <c r="HO96" s="2" t="s">
        <v>40</v>
      </c>
      <c r="HP96" s="2" t="s">
        <v>36</v>
      </c>
      <c r="HQ96" s="2" t="s">
        <v>36</v>
      </c>
      <c r="HR96" s="2"/>
      <c r="HS96" s="2">
        <v>0</v>
      </c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>
        <v>0</v>
      </c>
      <c r="IL96" s="2"/>
      <c r="IM96" s="2"/>
      <c r="IN96" s="2"/>
      <c r="IO96" s="2"/>
      <c r="IP96" s="2"/>
      <c r="IQ96" s="2"/>
      <c r="IR96" s="2"/>
      <c r="IS96" s="2"/>
      <c r="IT96" s="2"/>
      <c r="IU96" s="2"/>
    </row>
    <row r="97" spans="1:255" ht="13.15" customHeight="1" x14ac:dyDescent="0.2">
      <c r="A97" s="3">
        <v>17</v>
      </c>
      <c r="B97" s="3">
        <v>1</v>
      </c>
      <c r="C97" s="3">
        <f>ROW(SmtRes!A208)</f>
        <v>208</v>
      </c>
      <c r="D97" s="3">
        <f>ROW(EtalonRes!A188)</f>
        <v>188</v>
      </c>
      <c r="E97" s="3" t="s">
        <v>182</v>
      </c>
      <c r="F97" s="3" t="s">
        <v>183</v>
      </c>
      <c r="G97" s="3" t="s">
        <v>184</v>
      </c>
      <c r="H97" s="3" t="s">
        <v>106</v>
      </c>
      <c r="I97" s="3">
        <f>ROUND(120/100,7)</f>
        <v>1.2</v>
      </c>
      <c r="J97" s="3">
        <v>0</v>
      </c>
      <c r="K97" s="3">
        <f>ROUND(120/100,7)</f>
        <v>1.2</v>
      </c>
      <c r="L97" s="3"/>
      <c r="M97" s="3"/>
      <c r="N97" s="3"/>
      <c r="O97" s="3">
        <f t="shared" si="116"/>
        <v>4338.38</v>
      </c>
      <c r="P97" s="3">
        <f>SUMIF(SmtRes!AQ200:'SmtRes'!AQ208,"=1",SmtRes!DF200:'SmtRes'!DF208)</f>
        <v>214.04</v>
      </c>
      <c r="Q97" s="3">
        <f>SUMIF(SmtRes!AQ200:'SmtRes'!AQ208,"=1",SmtRes!DG200:'SmtRes'!DG208)</f>
        <v>757.77</v>
      </c>
      <c r="R97" s="3">
        <f>SUMIF(SmtRes!AQ200:'SmtRes'!AQ208,"=1",SmtRes!DH200:'SmtRes'!DH208)</f>
        <v>327.57</v>
      </c>
      <c r="S97" s="3">
        <f>SUMIF(SmtRes!AQ200:'SmtRes'!AQ208,"=1",SmtRes!DI200:'SmtRes'!DI208)</f>
        <v>3039</v>
      </c>
      <c r="T97" s="3">
        <f t="shared" si="117"/>
        <v>0</v>
      </c>
      <c r="U97" s="3">
        <f>SUMIF(SmtRes!AQ200:'SmtRes'!AQ208,"=1",SmtRes!CV200:'SmtRes'!CV208)</f>
        <v>8.1419999999999995</v>
      </c>
      <c r="V97" s="3">
        <f>SUMIF(SmtRes!AQ200:'SmtRes'!AQ208,"=1",SmtRes!CW200:'SmtRes'!CW208)</f>
        <v>0.61499999999999999</v>
      </c>
      <c r="W97" s="3">
        <f t="shared" si="118"/>
        <v>0</v>
      </c>
      <c r="X97" s="3">
        <f t="shared" si="119"/>
        <v>3302.61</v>
      </c>
      <c r="Y97" s="3">
        <f t="shared" si="120"/>
        <v>1631.1</v>
      </c>
      <c r="Z97" s="3"/>
      <c r="AA97" s="3">
        <v>60854600</v>
      </c>
      <c r="AB97" s="3">
        <f t="shared" si="121"/>
        <v>3227.4441350000002</v>
      </c>
      <c r="AC97" s="3">
        <f>ROUND((SUM(SmtRes!BQ200:'SmtRes'!BQ208)),6)</f>
        <v>146.11901</v>
      </c>
      <c r="AD97" s="3">
        <f>ROUND((((SUM(SmtRes!BR200:'SmtRes'!BR208))-(SUM(SmtRes!BS200:'SmtRes'!BS208)))+AE97),6)</f>
        <v>548.82387500000004</v>
      </c>
      <c r="AE97" s="3">
        <f>ROUND((SUM(SmtRes!BS200:'SmtRes'!BS208)),6)</f>
        <v>272.97550000000001</v>
      </c>
      <c r="AF97" s="3">
        <f>ROUND((SUM(SmtRes!BT200:'SmtRes'!BT208)),6)</f>
        <v>2532.5012499999998</v>
      </c>
      <c r="AG97" s="3">
        <f t="shared" si="122"/>
        <v>0</v>
      </c>
      <c r="AH97" s="3">
        <f>(SUM(SmtRes!BU200:'SmtRes'!BU208))</f>
        <v>6.7850000000000001</v>
      </c>
      <c r="AI97" s="3">
        <f>(SUM(SmtRes!BV200:'SmtRes'!BV208))</f>
        <v>0.51249999999999996</v>
      </c>
      <c r="AJ97" s="3">
        <f t="shared" si="123"/>
        <v>0</v>
      </c>
      <c r="AK97" s="3">
        <v>3005.73351</v>
      </c>
      <c r="AL97" s="3">
        <v>146.11901</v>
      </c>
      <c r="AM97" s="3">
        <v>439.0591</v>
      </c>
      <c r="AN97" s="3">
        <v>218.38040000000001</v>
      </c>
      <c r="AO97" s="3">
        <v>2202.1750000000002</v>
      </c>
      <c r="AP97" s="3">
        <v>0</v>
      </c>
      <c r="AQ97" s="3">
        <v>5.9</v>
      </c>
      <c r="AR97" s="3">
        <v>0.41000000000000003</v>
      </c>
      <c r="AS97" s="3">
        <v>0</v>
      </c>
      <c r="AT97" s="3">
        <v>98.1</v>
      </c>
      <c r="AU97" s="3">
        <v>48.45</v>
      </c>
      <c r="AV97" s="3">
        <v>1</v>
      </c>
      <c r="AW97" s="3">
        <v>1</v>
      </c>
      <c r="AX97" s="3"/>
      <c r="AY97" s="3"/>
      <c r="AZ97" s="3">
        <v>1</v>
      </c>
      <c r="BA97" s="3">
        <v>1</v>
      </c>
      <c r="BB97" s="3">
        <v>1</v>
      </c>
      <c r="BC97" s="3">
        <v>1</v>
      </c>
      <c r="BD97" s="3" t="s">
        <v>3</v>
      </c>
      <c r="BE97" s="3" t="s">
        <v>3</v>
      </c>
      <c r="BF97" s="3" t="s">
        <v>3</v>
      </c>
      <c r="BG97" s="3" t="s">
        <v>3</v>
      </c>
      <c r="BH97" s="3">
        <v>0</v>
      </c>
      <c r="BI97" s="3">
        <v>1</v>
      </c>
      <c r="BJ97" s="3" t="s">
        <v>185</v>
      </c>
      <c r="BK97" s="3"/>
      <c r="BL97" s="3"/>
      <c r="BM97" s="3">
        <v>12001</v>
      </c>
      <c r="BN97" s="3">
        <v>0</v>
      </c>
      <c r="BO97" s="3" t="s">
        <v>3</v>
      </c>
      <c r="BP97" s="3">
        <v>0</v>
      </c>
      <c r="BQ97" s="3">
        <v>2</v>
      </c>
      <c r="BR97" s="3">
        <v>0</v>
      </c>
      <c r="BS97" s="3">
        <v>1</v>
      </c>
      <c r="BT97" s="3">
        <v>1</v>
      </c>
      <c r="BU97" s="3">
        <v>1</v>
      </c>
      <c r="BV97" s="3">
        <v>1</v>
      </c>
      <c r="BW97" s="3">
        <v>1</v>
      </c>
      <c r="BX97" s="3">
        <v>1</v>
      </c>
      <c r="BY97" s="3" t="s">
        <v>3</v>
      </c>
      <c r="BZ97" s="3">
        <v>109</v>
      </c>
      <c r="CA97" s="3">
        <v>57</v>
      </c>
      <c r="CB97" s="3" t="s">
        <v>3</v>
      </c>
      <c r="CC97" s="3"/>
      <c r="CD97" s="3"/>
      <c r="CE97" s="3">
        <v>0</v>
      </c>
      <c r="CF97" s="3">
        <v>0</v>
      </c>
      <c r="CG97" s="3">
        <v>0</v>
      </c>
      <c r="CH97" s="3"/>
      <c r="CI97" s="3"/>
      <c r="CJ97" s="3"/>
      <c r="CK97" s="3"/>
      <c r="CL97" s="3"/>
      <c r="CM97" s="3">
        <v>0</v>
      </c>
      <c r="CN97" s="9" t="s">
        <v>519</v>
      </c>
      <c r="CO97" s="3">
        <v>0</v>
      </c>
      <c r="CP97" s="3">
        <f t="shared" si="124"/>
        <v>4338.38</v>
      </c>
      <c r="CQ97" s="3">
        <f>SUMIF(SmtRes!AQ200:'SmtRes'!AQ208,"=1",SmtRes!AA200:'SmtRes'!AA208)</f>
        <v>136554.09</v>
      </c>
      <c r="CR97" s="3">
        <f>SUMIF(SmtRes!AQ200:'SmtRes'!AQ208,"=1",SmtRes!AB200:'SmtRes'!AB208)</f>
        <v>3519.6699999999996</v>
      </c>
      <c r="CS97" s="3">
        <f>SUMIF(SmtRes!AQ200:'SmtRes'!AQ208,"=1",SmtRes!AC200:'SmtRes'!AC208)</f>
        <v>1590.68</v>
      </c>
      <c r="CT97" s="3">
        <f>SUMIF(SmtRes!AQ200:'SmtRes'!AQ208,"=1",SmtRes!AD200:'SmtRes'!AD208)</f>
        <v>373.25</v>
      </c>
      <c r="CU97" s="3">
        <f t="shared" si="125"/>
        <v>0</v>
      </c>
      <c r="CV97" s="3">
        <f>SUMIF(SmtRes!AQ200:'SmtRes'!AQ208,"=1",SmtRes!BU200:'SmtRes'!BU208)</f>
        <v>6.7850000000000001</v>
      </c>
      <c r="CW97" s="3">
        <f>SUMIF(SmtRes!AQ200:'SmtRes'!AQ208,"=1",SmtRes!BV200:'SmtRes'!BV208)</f>
        <v>0.51249999999999996</v>
      </c>
      <c r="CX97" s="3">
        <f t="shared" si="126"/>
        <v>0</v>
      </c>
      <c r="CY97" s="3">
        <f t="shared" si="127"/>
        <v>3302.6051699999998</v>
      </c>
      <c r="CZ97" s="3">
        <f t="shared" si="128"/>
        <v>1631.1031650000002</v>
      </c>
      <c r="DA97" s="3"/>
      <c r="DB97" s="3"/>
      <c r="DC97" s="3" t="s">
        <v>3</v>
      </c>
      <c r="DD97" s="3" t="s">
        <v>3</v>
      </c>
      <c r="DE97" s="3" t="s">
        <v>186</v>
      </c>
      <c r="DF97" s="3" t="s">
        <v>186</v>
      </c>
      <c r="DG97" s="3" t="s">
        <v>187</v>
      </c>
      <c r="DH97" s="3" t="s">
        <v>3</v>
      </c>
      <c r="DI97" s="3" t="s">
        <v>187</v>
      </c>
      <c r="DJ97" s="3" t="s">
        <v>186</v>
      </c>
      <c r="DK97" s="3" t="s">
        <v>3</v>
      </c>
      <c r="DL97" s="3" t="s">
        <v>188</v>
      </c>
      <c r="DM97" s="3" t="s">
        <v>189</v>
      </c>
      <c r="DN97" s="3">
        <v>0</v>
      </c>
      <c r="DO97" s="3">
        <v>0</v>
      </c>
      <c r="DP97" s="3">
        <v>1</v>
      </c>
      <c r="DQ97" s="3">
        <v>1</v>
      </c>
      <c r="DR97" s="3"/>
      <c r="DS97" s="3"/>
      <c r="DT97" s="3"/>
      <c r="DU97" s="3">
        <v>1003</v>
      </c>
      <c r="DV97" s="3" t="s">
        <v>106</v>
      </c>
      <c r="DW97" s="3" t="s">
        <v>106</v>
      </c>
      <c r="DX97" s="3">
        <v>100</v>
      </c>
      <c r="DY97" s="3"/>
      <c r="DZ97" s="3" t="s">
        <v>3</v>
      </c>
      <c r="EA97" s="3" t="s">
        <v>3</v>
      </c>
      <c r="EB97" s="3" t="s">
        <v>3</v>
      </c>
      <c r="EC97" s="3" t="s">
        <v>3</v>
      </c>
      <c r="ED97" s="3"/>
      <c r="EE97" s="3">
        <v>58905856</v>
      </c>
      <c r="EF97" s="3">
        <v>2</v>
      </c>
      <c r="EG97" s="3" t="s">
        <v>22</v>
      </c>
      <c r="EH97" s="3">
        <v>12</v>
      </c>
      <c r="EI97" s="3" t="s">
        <v>36</v>
      </c>
      <c r="EJ97" s="3">
        <v>1</v>
      </c>
      <c r="EK97" s="3">
        <v>12001</v>
      </c>
      <c r="EL97" s="3" t="s">
        <v>36</v>
      </c>
      <c r="EM97" s="3" t="s">
        <v>37</v>
      </c>
      <c r="EN97" s="3"/>
      <c r="EO97" s="3" t="s">
        <v>38</v>
      </c>
      <c r="EP97" s="3"/>
      <c r="EQ97" s="3">
        <v>0</v>
      </c>
      <c r="ER97" s="3">
        <v>0</v>
      </c>
      <c r="ES97" s="3">
        <v>0</v>
      </c>
      <c r="ET97" s="3">
        <v>0</v>
      </c>
      <c r="EU97" s="3">
        <v>0</v>
      </c>
      <c r="EV97" s="3">
        <v>0</v>
      </c>
      <c r="EW97" s="3">
        <v>5.9</v>
      </c>
      <c r="EX97" s="3">
        <v>0.41</v>
      </c>
      <c r="EY97" s="3">
        <v>0</v>
      </c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>
        <v>0</v>
      </c>
      <c r="FR97" s="3">
        <v>0</v>
      </c>
      <c r="FS97" s="3">
        <v>0</v>
      </c>
      <c r="FT97" s="3"/>
      <c r="FU97" s="3"/>
      <c r="FV97" s="3"/>
      <c r="FW97" s="3"/>
      <c r="FX97" s="3">
        <v>98.1</v>
      </c>
      <c r="FY97" s="3">
        <v>48.45</v>
      </c>
      <c r="FZ97" s="3"/>
      <c r="GA97" s="3" t="s">
        <v>3</v>
      </c>
      <c r="GB97" s="3"/>
      <c r="GC97" s="3"/>
      <c r="GD97" s="3">
        <v>1</v>
      </c>
      <c r="GE97" s="3"/>
      <c r="GF97" s="3">
        <v>1856632172</v>
      </c>
      <c r="GG97" s="3">
        <v>2</v>
      </c>
      <c r="GH97" s="3">
        <v>1</v>
      </c>
      <c r="GI97" s="3">
        <v>-2</v>
      </c>
      <c r="GJ97" s="3">
        <v>0</v>
      </c>
      <c r="GK97" s="3">
        <v>0</v>
      </c>
      <c r="GL97" s="3">
        <f t="shared" si="129"/>
        <v>0</v>
      </c>
      <c r="GM97" s="3">
        <f t="shared" si="130"/>
        <v>9272.09</v>
      </c>
      <c r="GN97" s="3">
        <f t="shared" si="131"/>
        <v>9272.09</v>
      </c>
      <c r="GO97" s="3">
        <f t="shared" si="132"/>
        <v>0</v>
      </c>
      <c r="GP97" s="3">
        <f t="shared" si="133"/>
        <v>0</v>
      </c>
      <c r="GQ97" s="3"/>
      <c r="GR97" s="3">
        <v>0</v>
      </c>
      <c r="GS97" s="3">
        <v>0</v>
      </c>
      <c r="GT97" s="3">
        <v>0</v>
      </c>
      <c r="GU97" s="3" t="s">
        <v>3</v>
      </c>
      <c r="GV97" s="3">
        <f t="shared" si="134"/>
        <v>0</v>
      </c>
      <c r="GW97" s="3">
        <v>1</v>
      </c>
      <c r="GX97" s="3">
        <f t="shared" si="135"/>
        <v>0</v>
      </c>
      <c r="GY97" s="3"/>
      <c r="GZ97" s="3"/>
      <c r="HA97" s="3">
        <v>0</v>
      </c>
      <c r="HB97" s="3">
        <v>0</v>
      </c>
      <c r="HC97" s="3">
        <f t="shared" si="136"/>
        <v>0</v>
      </c>
      <c r="HD97" s="3"/>
      <c r="HE97" s="3" t="s">
        <v>3</v>
      </c>
      <c r="HF97" s="3" t="s">
        <v>3</v>
      </c>
      <c r="HG97" s="3"/>
      <c r="HH97" s="3"/>
      <c r="HI97" s="3"/>
      <c r="HJ97" s="3"/>
      <c r="HK97" s="3"/>
      <c r="HL97" s="3"/>
      <c r="HM97" s="3" t="s">
        <v>3</v>
      </c>
      <c r="HN97" s="3" t="s">
        <v>39</v>
      </c>
      <c r="HO97" s="3" t="s">
        <v>40</v>
      </c>
      <c r="HP97" s="3" t="s">
        <v>36</v>
      </c>
      <c r="HQ97" s="3" t="s">
        <v>36</v>
      </c>
      <c r="HR97" s="3"/>
      <c r="HS97" s="3">
        <v>0</v>
      </c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>
        <v>0</v>
      </c>
      <c r="IL97" s="3"/>
      <c r="IM97" s="3"/>
      <c r="IN97" s="3"/>
      <c r="IO97" s="3"/>
      <c r="IP97" s="3"/>
      <c r="IQ97" s="3"/>
      <c r="IR97" s="3"/>
      <c r="IS97" s="3"/>
      <c r="IT97" s="3"/>
      <c r="IU97" s="3"/>
    </row>
    <row r="98" spans="1:255" ht="13.15" hidden="1" customHeight="1" x14ac:dyDescent="0.2">
      <c r="A98" s="2">
        <v>18</v>
      </c>
      <c r="B98" s="2">
        <v>1</v>
      </c>
      <c r="C98" s="2">
        <v>199</v>
      </c>
      <c r="D98" s="2"/>
      <c r="E98" s="2" t="s">
        <v>190</v>
      </c>
      <c r="F98" s="2" t="s">
        <v>191</v>
      </c>
      <c r="G98" s="2" t="s">
        <v>192</v>
      </c>
      <c r="H98" s="2" t="s">
        <v>60</v>
      </c>
      <c r="I98" s="2">
        <f>I96*J98</f>
        <v>120</v>
      </c>
      <c r="J98" s="2">
        <v>100</v>
      </c>
      <c r="K98" s="2">
        <v>100</v>
      </c>
      <c r="L98" s="2"/>
      <c r="M98" s="2"/>
      <c r="N98" s="2"/>
      <c r="O98" s="2">
        <f t="shared" si="116"/>
        <v>307266</v>
      </c>
      <c r="P98" s="2">
        <f>ROUND(CQ98*I98,2)</f>
        <v>307266</v>
      </c>
      <c r="Q98" s="2">
        <f>ROUND(CR98*I98,2)</f>
        <v>0</v>
      </c>
      <c r="R98" s="2">
        <f>ROUND(CS98*I98,2)</f>
        <v>0</v>
      </c>
      <c r="S98" s="2">
        <f>ROUND(CT98*I98,2)</f>
        <v>0</v>
      </c>
      <c r="T98" s="2">
        <f t="shared" si="117"/>
        <v>0</v>
      </c>
      <c r="U98" s="2">
        <f>ROUND(CV98*I98,7)</f>
        <v>0</v>
      </c>
      <c r="V98" s="2">
        <f>ROUND(CW98*I98,7)</f>
        <v>0</v>
      </c>
      <c r="W98" s="2">
        <f t="shared" si="118"/>
        <v>0</v>
      </c>
      <c r="X98" s="2">
        <f t="shared" si="119"/>
        <v>0</v>
      </c>
      <c r="Y98" s="2">
        <f t="shared" si="120"/>
        <v>0</v>
      </c>
      <c r="Z98" s="2"/>
      <c r="AA98" s="2">
        <v>60841590</v>
      </c>
      <c r="AB98" s="2">
        <f t="shared" si="121"/>
        <v>1882.76</v>
      </c>
      <c r="AC98" s="2">
        <f>ROUND((ES98),6)</f>
        <v>1882.76</v>
      </c>
      <c r="AD98" s="2">
        <f>ROUND((((ET98)-(EU98))+AE98),6)</f>
        <v>0</v>
      </c>
      <c r="AE98" s="2">
        <f>ROUND((EU98),6)</f>
        <v>0</v>
      </c>
      <c r="AF98" s="2">
        <f>ROUND((EV98),6)</f>
        <v>0</v>
      </c>
      <c r="AG98" s="2">
        <f t="shared" si="122"/>
        <v>0</v>
      </c>
      <c r="AH98" s="2">
        <f>(EW98)</f>
        <v>0</v>
      </c>
      <c r="AI98" s="2">
        <f>(EX98)</f>
        <v>0</v>
      </c>
      <c r="AJ98" s="2">
        <f t="shared" si="123"/>
        <v>0</v>
      </c>
      <c r="AK98" s="2">
        <v>1882.76</v>
      </c>
      <c r="AL98" s="2">
        <v>1882.76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109</v>
      </c>
      <c r="AU98" s="2">
        <v>57</v>
      </c>
      <c r="AV98" s="2">
        <v>1</v>
      </c>
      <c r="AW98" s="2">
        <v>1</v>
      </c>
      <c r="AX98" s="2"/>
      <c r="AY98" s="2"/>
      <c r="AZ98" s="2">
        <v>1</v>
      </c>
      <c r="BA98" s="2">
        <v>1</v>
      </c>
      <c r="BB98" s="2">
        <v>1</v>
      </c>
      <c r="BC98" s="2">
        <v>1.36</v>
      </c>
      <c r="BD98" s="2" t="s">
        <v>3</v>
      </c>
      <c r="BE98" s="2" t="s">
        <v>3</v>
      </c>
      <c r="BF98" s="2" t="s">
        <v>3</v>
      </c>
      <c r="BG98" s="2" t="s">
        <v>3</v>
      </c>
      <c r="BH98" s="2">
        <v>3</v>
      </c>
      <c r="BI98" s="2">
        <v>1</v>
      </c>
      <c r="BJ98" s="2" t="s">
        <v>193</v>
      </c>
      <c r="BK98" s="2"/>
      <c r="BL98" s="2"/>
      <c r="BM98" s="2">
        <v>12001</v>
      </c>
      <c r="BN98" s="2">
        <v>0</v>
      </c>
      <c r="BO98" s="2" t="s">
        <v>191</v>
      </c>
      <c r="BP98" s="2">
        <v>1</v>
      </c>
      <c r="BQ98" s="2">
        <v>2</v>
      </c>
      <c r="BR98" s="2">
        <v>0</v>
      </c>
      <c r="BS98" s="2">
        <v>1</v>
      </c>
      <c r="BT98" s="2">
        <v>1</v>
      </c>
      <c r="BU98" s="2">
        <v>1</v>
      </c>
      <c r="BV98" s="2">
        <v>1</v>
      </c>
      <c r="BW98" s="2">
        <v>1</v>
      </c>
      <c r="BX98" s="2">
        <v>1</v>
      </c>
      <c r="BY98" s="2" t="s">
        <v>3</v>
      </c>
      <c r="BZ98" s="2">
        <v>109</v>
      </c>
      <c r="CA98" s="2">
        <v>57</v>
      </c>
      <c r="CB98" s="2" t="s">
        <v>3</v>
      </c>
      <c r="CC98" s="2"/>
      <c r="CD98" s="2"/>
      <c r="CE98" s="2">
        <v>0</v>
      </c>
      <c r="CF98" s="2">
        <v>0</v>
      </c>
      <c r="CG98" s="2">
        <v>0</v>
      </c>
      <c r="CH98" s="2"/>
      <c r="CI98" s="2"/>
      <c r="CJ98" s="2"/>
      <c r="CK98" s="2"/>
      <c r="CL98" s="2"/>
      <c r="CM98" s="2">
        <v>0</v>
      </c>
      <c r="CN98" s="2" t="s">
        <v>3</v>
      </c>
      <c r="CO98" s="2">
        <v>0</v>
      </c>
      <c r="CP98" s="2">
        <f t="shared" si="124"/>
        <v>307266</v>
      </c>
      <c r="CQ98" s="2">
        <f>ROUND(AL98*BC98,2)</f>
        <v>2560.5500000000002</v>
      </c>
      <c r="CR98" s="2">
        <f>ROUND(AM98*BB98,2)</f>
        <v>0</v>
      </c>
      <c r="CS98" s="2">
        <f>ROUND(AN98*BS98,2)</f>
        <v>0</v>
      </c>
      <c r="CT98" s="2">
        <f>ROUND(AO98*BA98,2)</f>
        <v>0</v>
      </c>
      <c r="CU98" s="2">
        <f t="shared" si="125"/>
        <v>0</v>
      </c>
      <c r="CV98" s="2">
        <f>AH98</f>
        <v>0</v>
      </c>
      <c r="CW98" s="2">
        <f>AI98</f>
        <v>0</v>
      </c>
      <c r="CX98" s="2">
        <f t="shared" si="126"/>
        <v>0</v>
      </c>
      <c r="CY98" s="2">
        <f t="shared" si="127"/>
        <v>0</v>
      </c>
      <c r="CZ98" s="2">
        <f t="shared" si="128"/>
        <v>0</v>
      </c>
      <c r="DA98" s="2"/>
      <c r="DB98" s="2"/>
      <c r="DC98" s="2" t="s">
        <v>3</v>
      </c>
      <c r="DD98" s="2" t="s">
        <v>3</v>
      </c>
      <c r="DE98" s="2" t="s">
        <v>3</v>
      </c>
      <c r="DF98" s="2" t="s">
        <v>3</v>
      </c>
      <c r="DG98" s="2" t="s">
        <v>3</v>
      </c>
      <c r="DH98" s="2" t="s">
        <v>3</v>
      </c>
      <c r="DI98" s="2" t="s">
        <v>3</v>
      </c>
      <c r="DJ98" s="2" t="s">
        <v>3</v>
      </c>
      <c r="DK98" s="2" t="s">
        <v>3</v>
      </c>
      <c r="DL98" s="2" t="s">
        <v>3</v>
      </c>
      <c r="DM98" s="2" t="s">
        <v>3</v>
      </c>
      <c r="DN98" s="2">
        <v>0</v>
      </c>
      <c r="DO98" s="2">
        <v>0</v>
      </c>
      <c r="DP98" s="2">
        <v>1</v>
      </c>
      <c r="DQ98" s="2">
        <v>1</v>
      </c>
      <c r="DR98" s="2"/>
      <c r="DS98" s="2"/>
      <c r="DT98" s="2"/>
      <c r="DU98" s="2">
        <v>1003</v>
      </c>
      <c r="DV98" s="2" t="s">
        <v>60</v>
      </c>
      <c r="DW98" s="2" t="s">
        <v>60</v>
      </c>
      <c r="DX98" s="2">
        <v>1</v>
      </c>
      <c r="DY98" s="2"/>
      <c r="DZ98" s="2" t="s">
        <v>3</v>
      </c>
      <c r="EA98" s="2" t="s">
        <v>3</v>
      </c>
      <c r="EB98" s="2" t="s">
        <v>3</v>
      </c>
      <c r="EC98" s="2" t="s">
        <v>3</v>
      </c>
      <c r="ED98" s="2"/>
      <c r="EE98" s="2">
        <v>58905856</v>
      </c>
      <c r="EF98" s="2">
        <v>2</v>
      </c>
      <c r="EG98" s="2" t="s">
        <v>22</v>
      </c>
      <c r="EH98" s="2">
        <v>12</v>
      </c>
      <c r="EI98" s="2" t="s">
        <v>36</v>
      </c>
      <c r="EJ98" s="2">
        <v>1</v>
      </c>
      <c r="EK98" s="2">
        <v>12001</v>
      </c>
      <c r="EL98" s="2" t="s">
        <v>36</v>
      </c>
      <c r="EM98" s="2" t="s">
        <v>37</v>
      </c>
      <c r="EN98" s="2"/>
      <c r="EO98" s="2" t="s">
        <v>3</v>
      </c>
      <c r="EP98" s="2"/>
      <c r="EQ98" s="2">
        <v>0</v>
      </c>
      <c r="ER98" s="2">
        <v>1882.76</v>
      </c>
      <c r="ES98" s="2">
        <v>1882.76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>
        <v>0</v>
      </c>
      <c r="FR98" s="2">
        <v>0</v>
      </c>
      <c r="FS98" s="2">
        <v>0</v>
      </c>
      <c r="FT98" s="2"/>
      <c r="FU98" s="2"/>
      <c r="FV98" s="2"/>
      <c r="FW98" s="2"/>
      <c r="FX98" s="2">
        <v>109</v>
      </c>
      <c r="FY98" s="2">
        <v>57</v>
      </c>
      <c r="FZ98" s="2"/>
      <c r="GA98" s="2" t="s">
        <v>3</v>
      </c>
      <c r="GB98" s="2"/>
      <c r="GC98" s="2"/>
      <c r="GD98" s="2">
        <v>1</v>
      </c>
      <c r="GE98" s="2"/>
      <c r="GF98" s="2">
        <v>965389058</v>
      </c>
      <c r="GG98" s="2">
        <v>2</v>
      </c>
      <c r="GH98" s="2">
        <v>1</v>
      </c>
      <c r="GI98" s="2">
        <v>2</v>
      </c>
      <c r="GJ98" s="2">
        <v>0</v>
      </c>
      <c r="GK98" s="2">
        <v>0</v>
      </c>
      <c r="GL98" s="2">
        <f t="shared" si="129"/>
        <v>0</v>
      </c>
      <c r="GM98" s="2">
        <f t="shared" si="130"/>
        <v>307266</v>
      </c>
      <c r="GN98" s="2">
        <f t="shared" si="131"/>
        <v>307266</v>
      </c>
      <c r="GO98" s="2">
        <f t="shared" si="132"/>
        <v>0</v>
      </c>
      <c r="GP98" s="2">
        <f t="shared" si="133"/>
        <v>0</v>
      </c>
      <c r="GQ98" s="2"/>
      <c r="GR98" s="2">
        <v>0</v>
      </c>
      <c r="GS98" s="2">
        <v>3</v>
      </c>
      <c r="GT98" s="2">
        <v>0</v>
      </c>
      <c r="GU98" s="2" t="s">
        <v>3</v>
      </c>
      <c r="GV98" s="2">
        <f t="shared" si="134"/>
        <v>0</v>
      </c>
      <c r="GW98" s="2">
        <v>1</v>
      </c>
      <c r="GX98" s="2">
        <f t="shared" si="135"/>
        <v>0</v>
      </c>
      <c r="GY98" s="2"/>
      <c r="GZ98" s="2"/>
      <c r="HA98" s="2">
        <v>0</v>
      </c>
      <c r="HB98" s="2">
        <v>0</v>
      </c>
      <c r="HC98" s="2">
        <f t="shared" si="136"/>
        <v>0</v>
      </c>
      <c r="HD98" s="2"/>
      <c r="HE98" s="2" t="s">
        <v>3</v>
      </c>
      <c r="HF98" s="2" t="s">
        <v>3</v>
      </c>
      <c r="HG98" s="2"/>
      <c r="HH98" s="2"/>
      <c r="HI98" s="2"/>
      <c r="HJ98" s="2"/>
      <c r="HK98" s="2"/>
      <c r="HL98" s="2"/>
      <c r="HM98" s="2" t="s">
        <v>3</v>
      </c>
      <c r="HN98" s="2" t="s">
        <v>39</v>
      </c>
      <c r="HO98" s="2" t="s">
        <v>40</v>
      </c>
      <c r="HP98" s="2" t="s">
        <v>36</v>
      </c>
      <c r="HQ98" s="2" t="s">
        <v>36</v>
      </c>
      <c r="HR98" s="2"/>
      <c r="HS98" s="2">
        <v>0</v>
      </c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>
        <v>0</v>
      </c>
      <c r="IL98" s="2"/>
      <c r="IM98" s="2"/>
      <c r="IN98" s="2"/>
      <c r="IO98" s="2"/>
      <c r="IP98" s="2"/>
      <c r="IQ98" s="2"/>
      <c r="IR98" s="2"/>
      <c r="IS98" s="2"/>
      <c r="IT98" s="2"/>
      <c r="IU98" s="2"/>
    </row>
    <row r="99" spans="1:255" ht="13.15" customHeight="1" x14ac:dyDescent="0.2">
      <c r="A99" s="3">
        <v>18</v>
      </c>
      <c r="B99" s="3">
        <v>1</v>
      </c>
      <c r="C99" s="3">
        <v>208</v>
      </c>
      <c r="D99" s="3"/>
      <c r="E99" s="3" t="s">
        <v>190</v>
      </c>
      <c r="F99" s="3" t="s">
        <v>191</v>
      </c>
      <c r="G99" s="3" t="s">
        <v>192</v>
      </c>
      <c r="H99" s="3" t="s">
        <v>60</v>
      </c>
      <c r="I99" s="3">
        <f>I97*J99</f>
        <v>120</v>
      </c>
      <c r="J99" s="3">
        <v>100</v>
      </c>
      <c r="K99" s="3">
        <v>100</v>
      </c>
      <c r="L99" s="3"/>
      <c r="M99" s="3"/>
      <c r="N99" s="3"/>
      <c r="O99" s="3">
        <f t="shared" si="116"/>
        <v>302748</v>
      </c>
      <c r="P99" s="3">
        <f>ROUND(CQ99*I99,2)</f>
        <v>302748</v>
      </c>
      <c r="Q99" s="3">
        <f>ROUND(CR99*I99,2)</f>
        <v>0</v>
      </c>
      <c r="R99" s="3">
        <f>ROUND(CS99*I99,2)</f>
        <v>0</v>
      </c>
      <c r="S99" s="3">
        <f>ROUND(CT99*I99,2)</f>
        <v>0</v>
      </c>
      <c r="T99" s="3">
        <f t="shared" si="117"/>
        <v>0</v>
      </c>
      <c r="U99" s="3">
        <f>ROUND(CV99*I99,7)</f>
        <v>0</v>
      </c>
      <c r="V99" s="3">
        <f>ROUND(CW99*I99,7)</f>
        <v>0</v>
      </c>
      <c r="W99" s="3">
        <f t="shared" si="118"/>
        <v>0</v>
      </c>
      <c r="X99" s="3">
        <f t="shared" si="119"/>
        <v>0</v>
      </c>
      <c r="Y99" s="3">
        <f t="shared" si="120"/>
        <v>0</v>
      </c>
      <c r="Z99" s="3"/>
      <c r="AA99" s="3">
        <v>60854600</v>
      </c>
      <c r="AB99" s="3">
        <f t="shared" si="121"/>
        <v>1882.76</v>
      </c>
      <c r="AC99" s="3">
        <f>ROUND((ES99),6)</f>
        <v>1882.76</v>
      </c>
      <c r="AD99" s="3">
        <f>ROUND((((ET99)-(EU99))+AE99),6)</f>
        <v>0</v>
      </c>
      <c r="AE99" s="3">
        <f>ROUND((EU99),6)</f>
        <v>0</v>
      </c>
      <c r="AF99" s="3">
        <f>ROUND((EV99),6)</f>
        <v>0</v>
      </c>
      <c r="AG99" s="3">
        <f t="shared" si="122"/>
        <v>0</v>
      </c>
      <c r="AH99" s="3">
        <f>(EW99)</f>
        <v>0</v>
      </c>
      <c r="AI99" s="3">
        <f>(EX99)</f>
        <v>0</v>
      </c>
      <c r="AJ99" s="3">
        <f t="shared" si="123"/>
        <v>0</v>
      </c>
      <c r="AK99" s="3">
        <v>1882.76</v>
      </c>
      <c r="AL99" s="3">
        <v>1882.76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109</v>
      </c>
      <c r="AU99" s="3">
        <v>57</v>
      </c>
      <c r="AV99" s="3">
        <v>1</v>
      </c>
      <c r="AW99" s="3">
        <v>1</v>
      </c>
      <c r="AX99" s="3"/>
      <c r="AY99" s="3"/>
      <c r="AZ99" s="3">
        <v>1</v>
      </c>
      <c r="BA99" s="3">
        <v>1</v>
      </c>
      <c r="BB99" s="3">
        <v>1</v>
      </c>
      <c r="BC99" s="3">
        <v>1.34</v>
      </c>
      <c r="BD99" s="3" t="s">
        <v>3</v>
      </c>
      <c r="BE99" s="3" t="s">
        <v>3</v>
      </c>
      <c r="BF99" s="3" t="s">
        <v>3</v>
      </c>
      <c r="BG99" s="3" t="s">
        <v>3</v>
      </c>
      <c r="BH99" s="3">
        <v>3</v>
      </c>
      <c r="BI99" s="3">
        <v>1</v>
      </c>
      <c r="BJ99" s="3" t="s">
        <v>193</v>
      </c>
      <c r="BK99" s="3"/>
      <c r="BL99" s="3"/>
      <c r="BM99" s="3">
        <v>12001</v>
      </c>
      <c r="BN99" s="3">
        <v>0</v>
      </c>
      <c r="BO99" s="3" t="s">
        <v>191</v>
      </c>
      <c r="BP99" s="3">
        <v>1</v>
      </c>
      <c r="BQ99" s="3">
        <v>2</v>
      </c>
      <c r="BR99" s="3">
        <v>0</v>
      </c>
      <c r="BS99" s="3">
        <v>1</v>
      </c>
      <c r="BT99" s="3">
        <v>1</v>
      </c>
      <c r="BU99" s="3">
        <v>1</v>
      </c>
      <c r="BV99" s="3">
        <v>1</v>
      </c>
      <c r="BW99" s="3">
        <v>1</v>
      </c>
      <c r="BX99" s="3">
        <v>1</v>
      </c>
      <c r="BY99" s="3" t="s">
        <v>3</v>
      </c>
      <c r="BZ99" s="3">
        <v>109</v>
      </c>
      <c r="CA99" s="3">
        <v>57</v>
      </c>
      <c r="CB99" s="3" t="s">
        <v>3</v>
      </c>
      <c r="CC99" s="3"/>
      <c r="CD99" s="3"/>
      <c r="CE99" s="3">
        <v>0</v>
      </c>
      <c r="CF99" s="3">
        <v>0</v>
      </c>
      <c r="CG99" s="3">
        <v>0</v>
      </c>
      <c r="CH99" s="3"/>
      <c r="CI99" s="3"/>
      <c r="CJ99" s="3"/>
      <c r="CK99" s="3"/>
      <c r="CL99" s="3"/>
      <c r="CM99" s="3">
        <v>0</v>
      </c>
      <c r="CN99" s="3" t="s">
        <v>3</v>
      </c>
      <c r="CO99" s="3">
        <v>0</v>
      </c>
      <c r="CP99" s="3">
        <f t="shared" si="124"/>
        <v>302748</v>
      </c>
      <c r="CQ99" s="3">
        <f>ROUND(AL99*BC99,2)</f>
        <v>2522.9</v>
      </c>
      <c r="CR99" s="3">
        <f>ROUND(AM99*BB99,2)</f>
        <v>0</v>
      </c>
      <c r="CS99" s="3">
        <f>ROUND(AN99*BS99,2)</f>
        <v>0</v>
      </c>
      <c r="CT99" s="3">
        <f>ROUND(AO99*BA99,2)</f>
        <v>0</v>
      </c>
      <c r="CU99" s="3">
        <f t="shared" si="125"/>
        <v>0</v>
      </c>
      <c r="CV99" s="3">
        <f>AH99</f>
        <v>0</v>
      </c>
      <c r="CW99" s="3">
        <f>AI99</f>
        <v>0</v>
      </c>
      <c r="CX99" s="3">
        <f t="shared" si="126"/>
        <v>0</v>
      </c>
      <c r="CY99" s="3">
        <f t="shared" si="127"/>
        <v>0</v>
      </c>
      <c r="CZ99" s="3">
        <f t="shared" si="128"/>
        <v>0</v>
      </c>
      <c r="DA99" s="3"/>
      <c r="DB99" s="3"/>
      <c r="DC99" s="3" t="s">
        <v>3</v>
      </c>
      <c r="DD99" s="3" t="s">
        <v>3</v>
      </c>
      <c r="DE99" s="3" t="s">
        <v>3</v>
      </c>
      <c r="DF99" s="3" t="s">
        <v>3</v>
      </c>
      <c r="DG99" s="3" t="s">
        <v>3</v>
      </c>
      <c r="DH99" s="3" t="s">
        <v>3</v>
      </c>
      <c r="DI99" s="3" t="s">
        <v>3</v>
      </c>
      <c r="DJ99" s="3" t="s">
        <v>3</v>
      </c>
      <c r="DK99" s="3" t="s">
        <v>3</v>
      </c>
      <c r="DL99" s="3" t="s">
        <v>3</v>
      </c>
      <c r="DM99" s="3" t="s">
        <v>3</v>
      </c>
      <c r="DN99" s="3">
        <v>0</v>
      </c>
      <c r="DO99" s="3">
        <v>0</v>
      </c>
      <c r="DP99" s="3">
        <v>1</v>
      </c>
      <c r="DQ99" s="3">
        <v>1</v>
      </c>
      <c r="DR99" s="3"/>
      <c r="DS99" s="3"/>
      <c r="DT99" s="3"/>
      <c r="DU99" s="3">
        <v>1003</v>
      </c>
      <c r="DV99" s="3" t="s">
        <v>60</v>
      </c>
      <c r="DW99" s="3" t="s">
        <v>60</v>
      </c>
      <c r="DX99" s="3">
        <v>1</v>
      </c>
      <c r="DY99" s="3"/>
      <c r="DZ99" s="3" t="s">
        <v>3</v>
      </c>
      <c r="EA99" s="3" t="s">
        <v>3</v>
      </c>
      <c r="EB99" s="3" t="s">
        <v>3</v>
      </c>
      <c r="EC99" s="3" t="s">
        <v>3</v>
      </c>
      <c r="ED99" s="3"/>
      <c r="EE99" s="3">
        <v>58905856</v>
      </c>
      <c r="EF99" s="3">
        <v>2</v>
      </c>
      <c r="EG99" s="3" t="s">
        <v>22</v>
      </c>
      <c r="EH99" s="3">
        <v>12</v>
      </c>
      <c r="EI99" s="3" t="s">
        <v>36</v>
      </c>
      <c r="EJ99" s="3">
        <v>1</v>
      </c>
      <c r="EK99" s="3">
        <v>12001</v>
      </c>
      <c r="EL99" s="3" t="s">
        <v>36</v>
      </c>
      <c r="EM99" s="3" t="s">
        <v>37</v>
      </c>
      <c r="EN99" s="3"/>
      <c r="EO99" s="3" t="s">
        <v>3</v>
      </c>
      <c r="EP99" s="3"/>
      <c r="EQ99" s="3">
        <v>0</v>
      </c>
      <c r="ER99" s="3">
        <v>1882.76</v>
      </c>
      <c r="ES99" s="3">
        <v>1882.76</v>
      </c>
      <c r="ET99" s="3">
        <v>0</v>
      </c>
      <c r="EU99" s="3">
        <v>0</v>
      </c>
      <c r="EV99" s="3">
        <v>0</v>
      </c>
      <c r="EW99" s="3">
        <v>0</v>
      </c>
      <c r="EX99" s="3">
        <v>0</v>
      </c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>
        <v>0</v>
      </c>
      <c r="FR99" s="3">
        <v>0</v>
      </c>
      <c r="FS99" s="3">
        <v>0</v>
      </c>
      <c r="FT99" s="3"/>
      <c r="FU99" s="3"/>
      <c r="FV99" s="3"/>
      <c r="FW99" s="3"/>
      <c r="FX99" s="3">
        <v>109</v>
      </c>
      <c r="FY99" s="3">
        <v>57</v>
      </c>
      <c r="FZ99" s="3"/>
      <c r="GA99" s="3" t="s">
        <v>3</v>
      </c>
      <c r="GB99" s="3"/>
      <c r="GC99" s="3"/>
      <c r="GD99" s="3">
        <v>1</v>
      </c>
      <c r="GE99" s="3"/>
      <c r="GF99" s="3">
        <v>965389058</v>
      </c>
      <c r="GG99" s="3">
        <v>2</v>
      </c>
      <c r="GH99" s="3">
        <v>1</v>
      </c>
      <c r="GI99" s="3">
        <v>2</v>
      </c>
      <c r="GJ99" s="3">
        <v>0</v>
      </c>
      <c r="GK99" s="3">
        <v>0</v>
      </c>
      <c r="GL99" s="3">
        <f t="shared" si="129"/>
        <v>0</v>
      </c>
      <c r="GM99" s="3">
        <f t="shared" si="130"/>
        <v>302748</v>
      </c>
      <c r="GN99" s="3">
        <f t="shared" si="131"/>
        <v>302748</v>
      </c>
      <c r="GO99" s="3">
        <f t="shared" si="132"/>
        <v>0</v>
      </c>
      <c r="GP99" s="3">
        <f t="shared" si="133"/>
        <v>0</v>
      </c>
      <c r="GQ99" s="3"/>
      <c r="GR99" s="3">
        <v>0</v>
      </c>
      <c r="GS99" s="3">
        <v>0</v>
      </c>
      <c r="GT99" s="3">
        <v>0</v>
      </c>
      <c r="GU99" s="3" t="s">
        <v>3</v>
      </c>
      <c r="GV99" s="3">
        <f t="shared" si="134"/>
        <v>0</v>
      </c>
      <c r="GW99" s="3">
        <v>1</v>
      </c>
      <c r="GX99" s="3">
        <f t="shared" si="135"/>
        <v>0</v>
      </c>
      <c r="GY99" s="3"/>
      <c r="GZ99" s="3"/>
      <c r="HA99" s="3">
        <v>0</v>
      </c>
      <c r="HB99" s="3">
        <v>0</v>
      </c>
      <c r="HC99" s="3">
        <f t="shared" si="136"/>
        <v>0</v>
      </c>
      <c r="HD99" s="3"/>
      <c r="HE99" s="3" t="s">
        <v>3</v>
      </c>
      <c r="HF99" s="3" t="s">
        <v>3</v>
      </c>
      <c r="HG99" s="3"/>
      <c r="HH99" s="3"/>
      <c r="HI99" s="3"/>
      <c r="HJ99" s="3"/>
      <c r="HK99" s="3"/>
      <c r="HL99" s="3"/>
      <c r="HM99" s="3" t="s">
        <v>3</v>
      </c>
      <c r="HN99" s="3" t="s">
        <v>39</v>
      </c>
      <c r="HO99" s="3" t="s">
        <v>40</v>
      </c>
      <c r="HP99" s="3" t="s">
        <v>36</v>
      </c>
      <c r="HQ99" s="3" t="s">
        <v>36</v>
      </c>
      <c r="HR99" s="3"/>
      <c r="HS99" s="3">
        <v>0</v>
      </c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>
        <v>0</v>
      </c>
      <c r="IL99" s="3"/>
      <c r="IM99" s="3"/>
      <c r="IN99" s="3"/>
      <c r="IO99" s="3"/>
      <c r="IP99" s="3"/>
      <c r="IQ99" s="3"/>
      <c r="IR99" s="3"/>
      <c r="IS99" s="3"/>
      <c r="IT99" s="3"/>
      <c r="IU99" s="3"/>
    </row>
    <row r="100" spans="1:255" ht="13.15" hidden="1" customHeight="1" x14ac:dyDescent="0.2">
      <c r="A100" s="2">
        <v>17</v>
      </c>
      <c r="B100" s="2">
        <v>1</v>
      </c>
      <c r="C100" s="2">
        <f>ROW(SmtRes!A214)</f>
        <v>214</v>
      </c>
      <c r="D100" s="2">
        <f>ROW(EtalonRes!A194)</f>
        <v>194</v>
      </c>
      <c r="E100" s="2" t="s">
        <v>194</v>
      </c>
      <c r="F100" s="2" t="s">
        <v>195</v>
      </c>
      <c r="G100" s="2" t="s">
        <v>196</v>
      </c>
      <c r="H100" s="2" t="s">
        <v>106</v>
      </c>
      <c r="I100" s="2">
        <f>ROUND(120/100,7)</f>
        <v>1.2</v>
      </c>
      <c r="J100" s="2">
        <v>0</v>
      </c>
      <c r="K100" s="2">
        <f>ROUND(120/100,7)</f>
        <v>1.2</v>
      </c>
      <c r="L100" s="2"/>
      <c r="M100" s="2"/>
      <c r="N100" s="2"/>
      <c r="O100" s="2">
        <f t="shared" si="116"/>
        <v>3067.55</v>
      </c>
      <c r="P100" s="2">
        <f>SUMIF(SmtRes!AQ209:'SmtRes'!AQ214,"=1",SmtRes!DF209:'SmtRes'!DF214)</f>
        <v>23.07</v>
      </c>
      <c r="Q100" s="2">
        <f>SUMIF(SmtRes!AQ209:'SmtRes'!AQ214,"=1",SmtRes!DG209:'SmtRes'!DG214)</f>
        <v>83.94</v>
      </c>
      <c r="R100" s="2">
        <f>SUMIF(SmtRes!AQ209:'SmtRes'!AQ214,"=1",SmtRes!DH209:'SmtRes'!DH214)</f>
        <v>64.78</v>
      </c>
      <c r="S100" s="2">
        <f>SUMIF(SmtRes!AQ209:'SmtRes'!AQ214,"=1",SmtRes!DI209:'SmtRes'!DI214)</f>
        <v>2895.76</v>
      </c>
      <c r="T100" s="2">
        <f t="shared" si="117"/>
        <v>0</v>
      </c>
      <c r="U100" s="2">
        <f>SUMIF(SmtRes!AQ209:'SmtRes'!AQ214,"=1",SmtRes!CV209:'SmtRes'!CV214)</f>
        <v>7.3140000000000001</v>
      </c>
      <c r="V100" s="2">
        <f>SUMIF(SmtRes!AQ209:'SmtRes'!AQ214,"=1",SmtRes!CW209:'SmtRes'!CW214)</f>
        <v>0.16499999999999998</v>
      </c>
      <c r="W100" s="2">
        <f t="shared" si="118"/>
        <v>0</v>
      </c>
      <c r="X100" s="2">
        <f t="shared" si="119"/>
        <v>2904.29</v>
      </c>
      <c r="Y100" s="2">
        <f t="shared" si="120"/>
        <v>1434.38</v>
      </c>
      <c r="Z100" s="2"/>
      <c r="AA100" s="2">
        <v>60841590</v>
      </c>
      <c r="AB100" s="2">
        <f t="shared" si="121"/>
        <v>2501.577847</v>
      </c>
      <c r="AC100" s="2">
        <f>ROUND((SUM(SmtRes!BQ209:'SmtRes'!BQ214)),6)</f>
        <v>19.222572</v>
      </c>
      <c r="AD100" s="2">
        <f>ROUND((((SUM(SmtRes!BR209:'SmtRes'!BR214))-(SUM(SmtRes!BS209:'SmtRes'!BS214)))+AE100),6)</f>
        <v>69.222875000000002</v>
      </c>
      <c r="AE100" s="2">
        <f>ROUND((SUM(SmtRes!BS209:'SmtRes'!BS214)),6)</f>
        <v>53.985875</v>
      </c>
      <c r="AF100" s="2">
        <f>ROUND((SUM(SmtRes!BT209:'SmtRes'!BT214)),6)</f>
        <v>2413.1324</v>
      </c>
      <c r="AG100" s="2">
        <f t="shared" si="122"/>
        <v>0</v>
      </c>
      <c r="AH100" s="2">
        <f>(SUM(SmtRes!BU209:'SmtRes'!BU214))</f>
        <v>6.0949999999999998</v>
      </c>
      <c r="AI100" s="2">
        <f>(SUM(SmtRes!BV209:'SmtRes'!BV214))</f>
        <v>0.13750000000000001</v>
      </c>
      <c r="AJ100" s="2">
        <f t="shared" si="123"/>
        <v>0</v>
      </c>
      <c r="AK100" s="2">
        <v>2216.1655720000003</v>
      </c>
      <c r="AL100" s="2">
        <v>19.222572</v>
      </c>
      <c r="AM100" s="2">
        <v>55.378300000000003</v>
      </c>
      <c r="AN100" s="2">
        <v>43.188699999999997</v>
      </c>
      <c r="AO100" s="2">
        <v>2098.3760000000002</v>
      </c>
      <c r="AP100" s="2">
        <v>0</v>
      </c>
      <c r="AQ100" s="2">
        <v>5.3</v>
      </c>
      <c r="AR100" s="2">
        <v>0.11</v>
      </c>
      <c r="AS100" s="2">
        <v>0</v>
      </c>
      <c r="AT100" s="2">
        <v>98.1</v>
      </c>
      <c r="AU100" s="2">
        <v>48.45</v>
      </c>
      <c r="AV100" s="2">
        <v>1</v>
      </c>
      <c r="AW100" s="2">
        <v>1</v>
      </c>
      <c r="AX100" s="2"/>
      <c r="AY100" s="2"/>
      <c r="AZ100" s="2">
        <v>1</v>
      </c>
      <c r="BA100" s="2">
        <v>1</v>
      </c>
      <c r="BB100" s="2">
        <v>1</v>
      </c>
      <c r="BC100" s="2">
        <v>1</v>
      </c>
      <c r="BD100" s="2" t="s">
        <v>3</v>
      </c>
      <c r="BE100" s="2" t="s">
        <v>3</v>
      </c>
      <c r="BF100" s="2" t="s">
        <v>3</v>
      </c>
      <c r="BG100" s="2" t="s">
        <v>3</v>
      </c>
      <c r="BH100" s="2">
        <v>0</v>
      </c>
      <c r="BI100" s="2">
        <v>1</v>
      </c>
      <c r="BJ100" s="2" t="s">
        <v>197</v>
      </c>
      <c r="BK100" s="2"/>
      <c r="BL100" s="2"/>
      <c r="BM100" s="2">
        <v>12001</v>
      </c>
      <c r="BN100" s="2">
        <v>0</v>
      </c>
      <c r="BO100" s="2" t="s">
        <v>3</v>
      </c>
      <c r="BP100" s="2">
        <v>0</v>
      </c>
      <c r="BQ100" s="2">
        <v>2</v>
      </c>
      <c r="BR100" s="2">
        <v>0</v>
      </c>
      <c r="BS100" s="2">
        <v>1</v>
      </c>
      <c r="BT100" s="2">
        <v>1</v>
      </c>
      <c r="BU100" s="2">
        <v>1</v>
      </c>
      <c r="BV100" s="2">
        <v>1</v>
      </c>
      <c r="BW100" s="2">
        <v>1</v>
      </c>
      <c r="BX100" s="2">
        <v>1</v>
      </c>
      <c r="BY100" s="2" t="s">
        <v>3</v>
      </c>
      <c r="BZ100" s="2">
        <v>109</v>
      </c>
      <c r="CA100" s="2">
        <v>57</v>
      </c>
      <c r="CB100" s="2" t="s">
        <v>3</v>
      </c>
      <c r="CC100" s="2"/>
      <c r="CD100" s="2"/>
      <c r="CE100" s="2">
        <v>0</v>
      </c>
      <c r="CF100" s="2">
        <v>0</v>
      </c>
      <c r="CG100" s="2">
        <v>0</v>
      </c>
      <c r="CH100" s="2"/>
      <c r="CI100" s="2"/>
      <c r="CJ100" s="2"/>
      <c r="CK100" s="2"/>
      <c r="CL100" s="2"/>
      <c r="CM100" s="2">
        <v>0</v>
      </c>
      <c r="CN100" s="8" t="s">
        <v>518</v>
      </c>
      <c r="CO100" s="2">
        <v>0</v>
      </c>
      <c r="CP100" s="2">
        <f t="shared" si="124"/>
        <v>3067.5500000000006</v>
      </c>
      <c r="CQ100" s="2">
        <f>SUMIF(SmtRes!AQ209:'SmtRes'!AQ214,"=1",SmtRes!AA209:'SmtRes'!AA214)</f>
        <v>7.71</v>
      </c>
      <c r="CR100" s="2">
        <f>SUMIF(SmtRes!AQ209:'SmtRes'!AQ214,"=1",SmtRes!AB209:'SmtRes'!AB214)</f>
        <v>730.64</v>
      </c>
      <c r="CS100" s="2">
        <f>SUMIF(SmtRes!AQ209:'SmtRes'!AQ214,"=1",SmtRes!AC209:'SmtRes'!AC214)</f>
        <v>764.64</v>
      </c>
      <c r="CT100" s="2">
        <f>SUMIF(SmtRes!AQ209:'SmtRes'!AQ214,"=1",SmtRes!AD209:'SmtRes'!AD214)</f>
        <v>395.92</v>
      </c>
      <c r="CU100" s="2">
        <f t="shared" si="125"/>
        <v>0</v>
      </c>
      <c r="CV100" s="2">
        <f>SUMIF(SmtRes!AQ209:'SmtRes'!AQ214,"=1",SmtRes!BU209:'SmtRes'!BU214)</f>
        <v>6.0949999999999998</v>
      </c>
      <c r="CW100" s="2">
        <f>SUMIF(SmtRes!AQ209:'SmtRes'!AQ214,"=1",SmtRes!BV209:'SmtRes'!BV214)</f>
        <v>0.13750000000000001</v>
      </c>
      <c r="CX100" s="2">
        <f t="shared" si="126"/>
        <v>0</v>
      </c>
      <c r="CY100" s="2">
        <f t="shared" si="127"/>
        <v>2904.2897400000006</v>
      </c>
      <c r="CZ100" s="2">
        <f t="shared" si="128"/>
        <v>1434.3816300000003</v>
      </c>
      <c r="DA100" s="2"/>
      <c r="DB100" s="2">
        <v>5</v>
      </c>
      <c r="DC100" s="2" t="s">
        <v>3</v>
      </c>
      <c r="DD100" s="2" t="s">
        <v>3</v>
      </c>
      <c r="DE100" s="2" t="s">
        <v>32</v>
      </c>
      <c r="DF100" s="2" t="s">
        <v>32</v>
      </c>
      <c r="DG100" s="2" t="s">
        <v>33</v>
      </c>
      <c r="DH100" s="2" t="s">
        <v>3</v>
      </c>
      <c r="DI100" s="2" t="s">
        <v>33</v>
      </c>
      <c r="DJ100" s="2" t="s">
        <v>32</v>
      </c>
      <c r="DK100" s="2" t="s">
        <v>3</v>
      </c>
      <c r="DL100" s="2" t="s">
        <v>34</v>
      </c>
      <c r="DM100" s="2" t="s">
        <v>35</v>
      </c>
      <c r="DN100" s="2">
        <v>0</v>
      </c>
      <c r="DO100" s="2">
        <v>0</v>
      </c>
      <c r="DP100" s="2">
        <v>1</v>
      </c>
      <c r="DQ100" s="2">
        <v>1</v>
      </c>
      <c r="DR100" s="2"/>
      <c r="DS100" s="2"/>
      <c r="DT100" s="2"/>
      <c r="DU100" s="2">
        <v>1003</v>
      </c>
      <c r="DV100" s="2" t="s">
        <v>106</v>
      </c>
      <c r="DW100" s="2" t="s">
        <v>106</v>
      </c>
      <c r="DX100" s="2">
        <v>100</v>
      </c>
      <c r="DY100" s="2"/>
      <c r="DZ100" s="2" t="s">
        <v>3</v>
      </c>
      <c r="EA100" s="2" t="s">
        <v>3</v>
      </c>
      <c r="EB100" s="2" t="s">
        <v>3</v>
      </c>
      <c r="EC100" s="2" t="s">
        <v>3</v>
      </c>
      <c r="ED100" s="2"/>
      <c r="EE100" s="2">
        <v>58905856</v>
      </c>
      <c r="EF100" s="2">
        <v>2</v>
      </c>
      <c r="EG100" s="2" t="s">
        <v>22</v>
      </c>
      <c r="EH100" s="2">
        <v>12</v>
      </c>
      <c r="EI100" s="2" t="s">
        <v>36</v>
      </c>
      <c r="EJ100" s="2">
        <v>1</v>
      </c>
      <c r="EK100" s="2">
        <v>12001</v>
      </c>
      <c r="EL100" s="2" t="s">
        <v>36</v>
      </c>
      <c r="EM100" s="2" t="s">
        <v>37</v>
      </c>
      <c r="EN100" s="2"/>
      <c r="EO100" s="2" t="s">
        <v>38</v>
      </c>
      <c r="EP100" s="2"/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5.3</v>
      </c>
      <c r="EX100" s="2">
        <v>0.11</v>
      </c>
      <c r="EY100" s="2">
        <v>0</v>
      </c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>
        <v>0</v>
      </c>
      <c r="FR100" s="2">
        <v>0</v>
      </c>
      <c r="FS100" s="2">
        <v>0</v>
      </c>
      <c r="FT100" s="2"/>
      <c r="FU100" s="2"/>
      <c r="FV100" s="2"/>
      <c r="FW100" s="2"/>
      <c r="FX100" s="2">
        <v>98.1</v>
      </c>
      <c r="FY100" s="2">
        <v>48.45</v>
      </c>
      <c r="FZ100" s="2"/>
      <c r="GA100" s="2" t="s">
        <v>3</v>
      </c>
      <c r="GB100" s="2"/>
      <c r="GC100" s="2"/>
      <c r="GD100" s="2">
        <v>1</v>
      </c>
      <c r="GE100" s="2"/>
      <c r="GF100" s="2">
        <v>1919085717</v>
      </c>
      <c r="GG100" s="2">
        <v>2</v>
      </c>
      <c r="GH100" s="2">
        <v>1</v>
      </c>
      <c r="GI100" s="2">
        <v>-2</v>
      </c>
      <c r="GJ100" s="2">
        <v>0</v>
      </c>
      <c r="GK100" s="2">
        <v>0</v>
      </c>
      <c r="GL100" s="2">
        <f t="shared" si="129"/>
        <v>0</v>
      </c>
      <c r="GM100" s="2">
        <f t="shared" si="130"/>
        <v>7406.22</v>
      </c>
      <c r="GN100" s="2">
        <f t="shared" si="131"/>
        <v>7406.22</v>
      </c>
      <c r="GO100" s="2">
        <f t="shared" si="132"/>
        <v>0</v>
      </c>
      <c r="GP100" s="2">
        <f t="shared" si="133"/>
        <v>0</v>
      </c>
      <c r="GQ100" s="2"/>
      <c r="GR100" s="2">
        <v>0</v>
      </c>
      <c r="GS100" s="2">
        <v>3</v>
      </c>
      <c r="GT100" s="2">
        <v>0</v>
      </c>
      <c r="GU100" s="2" t="s">
        <v>3</v>
      </c>
      <c r="GV100" s="2">
        <f t="shared" si="134"/>
        <v>0</v>
      </c>
      <c r="GW100" s="2">
        <v>1</v>
      </c>
      <c r="GX100" s="2">
        <f t="shared" si="135"/>
        <v>0</v>
      </c>
      <c r="GY100" s="2"/>
      <c r="GZ100" s="2"/>
      <c r="HA100" s="2">
        <v>0</v>
      </c>
      <c r="HB100" s="2">
        <v>0</v>
      </c>
      <c r="HC100" s="2">
        <f t="shared" si="136"/>
        <v>0</v>
      </c>
      <c r="HD100" s="2"/>
      <c r="HE100" s="2" t="s">
        <v>3</v>
      </c>
      <c r="HF100" s="2" t="s">
        <v>3</v>
      </c>
      <c r="HG100" s="2"/>
      <c r="HH100" s="2"/>
      <c r="HI100" s="2"/>
      <c r="HJ100" s="2"/>
      <c r="HK100" s="2"/>
      <c r="HL100" s="2"/>
      <c r="HM100" s="2" t="s">
        <v>3</v>
      </c>
      <c r="HN100" s="2" t="s">
        <v>39</v>
      </c>
      <c r="HO100" s="2" t="s">
        <v>40</v>
      </c>
      <c r="HP100" s="2" t="s">
        <v>36</v>
      </c>
      <c r="HQ100" s="2" t="s">
        <v>36</v>
      </c>
      <c r="HR100" s="2"/>
      <c r="HS100" s="2">
        <v>0</v>
      </c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>
        <v>0</v>
      </c>
      <c r="IL100" s="2"/>
      <c r="IM100" s="2"/>
      <c r="IN100" s="2"/>
      <c r="IO100" s="2"/>
      <c r="IP100" s="2"/>
      <c r="IQ100" s="2"/>
      <c r="IR100" s="2"/>
      <c r="IS100" s="2"/>
      <c r="IT100" s="2"/>
      <c r="IU100" s="2"/>
    </row>
    <row r="101" spans="1:255" ht="13.15" customHeight="1" x14ac:dyDescent="0.2">
      <c r="A101" s="3">
        <v>17</v>
      </c>
      <c r="B101" s="3">
        <v>1</v>
      </c>
      <c r="C101" s="3">
        <f>ROW(SmtRes!A220)</f>
        <v>220</v>
      </c>
      <c r="D101" s="3">
        <f>ROW(EtalonRes!A200)</f>
        <v>200</v>
      </c>
      <c r="E101" s="3" t="s">
        <v>194</v>
      </c>
      <c r="F101" s="3" t="s">
        <v>195</v>
      </c>
      <c r="G101" s="3" t="s">
        <v>196</v>
      </c>
      <c r="H101" s="3" t="s">
        <v>106</v>
      </c>
      <c r="I101" s="3">
        <f>ROUND(120/100,7)</f>
        <v>1.2</v>
      </c>
      <c r="J101" s="3">
        <v>0</v>
      </c>
      <c r="K101" s="3">
        <f>ROUND(120/100,7)</f>
        <v>1.2</v>
      </c>
      <c r="L101" s="3"/>
      <c r="M101" s="3"/>
      <c r="N101" s="3"/>
      <c r="O101" s="3">
        <f t="shared" si="116"/>
        <v>3069.41</v>
      </c>
      <c r="P101" s="3">
        <f>SUMIF(SmtRes!AQ215:'SmtRes'!AQ220,"=1",SmtRes!DF215:'SmtRes'!DF220)</f>
        <v>23.49</v>
      </c>
      <c r="Q101" s="3">
        <f>SUMIF(SmtRes!AQ215:'SmtRes'!AQ220,"=1",SmtRes!DG215:'SmtRes'!DG220)</f>
        <v>81.14</v>
      </c>
      <c r="R101" s="3">
        <f>SUMIF(SmtRes!AQ215:'SmtRes'!AQ220,"=1",SmtRes!DH215:'SmtRes'!DH220)</f>
        <v>69.02</v>
      </c>
      <c r="S101" s="3">
        <f>SUMIF(SmtRes!AQ215:'SmtRes'!AQ220,"=1",SmtRes!DI215:'SmtRes'!DI220)</f>
        <v>2895.76</v>
      </c>
      <c r="T101" s="3">
        <f t="shared" si="117"/>
        <v>0</v>
      </c>
      <c r="U101" s="3">
        <f>SUMIF(SmtRes!AQ215:'SmtRes'!AQ220,"=1",SmtRes!CV215:'SmtRes'!CV220)</f>
        <v>7.3140000000000001</v>
      </c>
      <c r="V101" s="3">
        <f>SUMIF(SmtRes!AQ215:'SmtRes'!AQ220,"=1",SmtRes!CW215:'SmtRes'!CW220)</f>
        <v>0.16499999999999998</v>
      </c>
      <c r="W101" s="3">
        <f t="shared" si="118"/>
        <v>0</v>
      </c>
      <c r="X101" s="3">
        <f t="shared" si="119"/>
        <v>2908.45</v>
      </c>
      <c r="Y101" s="3">
        <f t="shared" si="120"/>
        <v>1436.44</v>
      </c>
      <c r="Z101" s="3"/>
      <c r="AA101" s="3">
        <v>60854600</v>
      </c>
      <c r="AB101" s="3">
        <f t="shared" si="121"/>
        <v>2499.5418949999998</v>
      </c>
      <c r="AC101" s="3">
        <f>ROUND((SUM(SmtRes!BQ215:'SmtRes'!BQ220)),6)</f>
        <v>19.571619999999999</v>
      </c>
      <c r="AD101" s="3">
        <f>ROUND((((SUM(SmtRes!BR215:'SmtRes'!BR220))-(SUM(SmtRes!BS215:'SmtRes'!BS220)))+AE101),6)</f>
        <v>66.837874999999997</v>
      </c>
      <c r="AE101" s="3">
        <f>ROUND((SUM(SmtRes!BS215:'SmtRes'!BS220)),6)</f>
        <v>57.517249999999997</v>
      </c>
      <c r="AF101" s="3">
        <f>ROUND((SUM(SmtRes!BT215:'SmtRes'!BT220)),6)</f>
        <v>2413.1324</v>
      </c>
      <c r="AG101" s="3">
        <f t="shared" si="122"/>
        <v>0</v>
      </c>
      <c r="AH101" s="3">
        <f>(SUM(SmtRes!BU215:'SmtRes'!BU220))</f>
        <v>6.0949999999999998</v>
      </c>
      <c r="AI101" s="3">
        <f>(SUM(SmtRes!BV215:'SmtRes'!BV220))</f>
        <v>0.13750000000000001</v>
      </c>
      <c r="AJ101" s="3">
        <f t="shared" si="123"/>
        <v>0</v>
      </c>
      <c r="AK101" s="3">
        <v>2217.4317200000005</v>
      </c>
      <c r="AL101" s="3">
        <v>19.571619999999999</v>
      </c>
      <c r="AM101" s="3">
        <v>53.470300000000002</v>
      </c>
      <c r="AN101" s="3">
        <v>46.013800000000003</v>
      </c>
      <c r="AO101" s="3">
        <v>2098.3760000000002</v>
      </c>
      <c r="AP101" s="3">
        <v>0</v>
      </c>
      <c r="AQ101" s="3">
        <v>5.3</v>
      </c>
      <c r="AR101" s="3">
        <v>0.11</v>
      </c>
      <c r="AS101" s="3">
        <v>0</v>
      </c>
      <c r="AT101" s="3">
        <v>98.1</v>
      </c>
      <c r="AU101" s="3">
        <v>48.45</v>
      </c>
      <c r="AV101" s="3">
        <v>1</v>
      </c>
      <c r="AW101" s="3">
        <v>1</v>
      </c>
      <c r="AX101" s="3"/>
      <c r="AY101" s="3"/>
      <c r="AZ101" s="3">
        <v>1</v>
      </c>
      <c r="BA101" s="3">
        <v>1</v>
      </c>
      <c r="BB101" s="3">
        <v>1</v>
      </c>
      <c r="BC101" s="3">
        <v>1</v>
      </c>
      <c r="BD101" s="3" t="s">
        <v>3</v>
      </c>
      <c r="BE101" s="3" t="s">
        <v>3</v>
      </c>
      <c r="BF101" s="3" t="s">
        <v>3</v>
      </c>
      <c r="BG101" s="3" t="s">
        <v>3</v>
      </c>
      <c r="BH101" s="3">
        <v>0</v>
      </c>
      <c r="BI101" s="3">
        <v>1</v>
      </c>
      <c r="BJ101" s="3" t="s">
        <v>197</v>
      </c>
      <c r="BK101" s="3"/>
      <c r="BL101" s="3"/>
      <c r="BM101" s="3">
        <v>12001</v>
      </c>
      <c r="BN101" s="3">
        <v>0</v>
      </c>
      <c r="BO101" s="3" t="s">
        <v>3</v>
      </c>
      <c r="BP101" s="3">
        <v>0</v>
      </c>
      <c r="BQ101" s="3">
        <v>2</v>
      </c>
      <c r="BR101" s="3">
        <v>0</v>
      </c>
      <c r="BS101" s="3">
        <v>1</v>
      </c>
      <c r="BT101" s="3">
        <v>1</v>
      </c>
      <c r="BU101" s="3">
        <v>1</v>
      </c>
      <c r="BV101" s="3">
        <v>1</v>
      </c>
      <c r="BW101" s="3">
        <v>1</v>
      </c>
      <c r="BX101" s="3">
        <v>1</v>
      </c>
      <c r="BY101" s="3" t="s">
        <v>3</v>
      </c>
      <c r="BZ101" s="3">
        <v>109</v>
      </c>
      <c r="CA101" s="3">
        <v>57</v>
      </c>
      <c r="CB101" s="3" t="s">
        <v>3</v>
      </c>
      <c r="CC101" s="3"/>
      <c r="CD101" s="3"/>
      <c r="CE101" s="3">
        <v>0</v>
      </c>
      <c r="CF101" s="3">
        <v>0</v>
      </c>
      <c r="CG101" s="3">
        <v>0</v>
      </c>
      <c r="CH101" s="3"/>
      <c r="CI101" s="3"/>
      <c r="CJ101" s="3"/>
      <c r="CK101" s="3"/>
      <c r="CL101" s="3"/>
      <c r="CM101" s="3">
        <v>0</v>
      </c>
      <c r="CN101" s="9" t="s">
        <v>518</v>
      </c>
      <c r="CO101" s="3">
        <v>0</v>
      </c>
      <c r="CP101" s="3">
        <f t="shared" si="124"/>
        <v>3069.4100000000003</v>
      </c>
      <c r="CQ101" s="3">
        <f>SUMIF(SmtRes!AQ215:'SmtRes'!AQ220,"=1",SmtRes!AA215:'SmtRes'!AA220)</f>
        <v>7.85</v>
      </c>
      <c r="CR101" s="3">
        <f>SUMIF(SmtRes!AQ215:'SmtRes'!AQ220,"=1",SmtRes!AB215:'SmtRes'!AB220)</f>
        <v>708.31999999999994</v>
      </c>
      <c r="CS101" s="3">
        <f>SUMIF(SmtRes!AQ215:'SmtRes'!AQ220,"=1",SmtRes!AC215:'SmtRes'!AC220)</f>
        <v>814.66000000000008</v>
      </c>
      <c r="CT101" s="3">
        <f>SUMIF(SmtRes!AQ215:'SmtRes'!AQ220,"=1",SmtRes!AD215:'SmtRes'!AD220)</f>
        <v>395.92</v>
      </c>
      <c r="CU101" s="3">
        <f t="shared" si="125"/>
        <v>0</v>
      </c>
      <c r="CV101" s="3">
        <f>SUMIF(SmtRes!AQ215:'SmtRes'!AQ220,"=1",SmtRes!BU215:'SmtRes'!BU220)</f>
        <v>6.0949999999999998</v>
      </c>
      <c r="CW101" s="3">
        <f>SUMIF(SmtRes!AQ215:'SmtRes'!AQ220,"=1",SmtRes!BV215:'SmtRes'!BV220)</f>
        <v>0.13750000000000001</v>
      </c>
      <c r="CX101" s="3">
        <f t="shared" si="126"/>
        <v>0</v>
      </c>
      <c r="CY101" s="3">
        <f t="shared" si="127"/>
        <v>2908.4491800000001</v>
      </c>
      <c r="CZ101" s="3">
        <f t="shared" si="128"/>
        <v>1436.4359100000001</v>
      </c>
      <c r="DA101" s="3"/>
      <c r="DB101" s="3">
        <v>6</v>
      </c>
      <c r="DC101" s="3" t="s">
        <v>3</v>
      </c>
      <c r="DD101" s="3" t="s">
        <v>3</v>
      </c>
      <c r="DE101" s="3" t="s">
        <v>32</v>
      </c>
      <c r="DF101" s="3" t="s">
        <v>32</v>
      </c>
      <c r="DG101" s="3" t="s">
        <v>33</v>
      </c>
      <c r="DH101" s="3" t="s">
        <v>3</v>
      </c>
      <c r="DI101" s="3" t="s">
        <v>33</v>
      </c>
      <c r="DJ101" s="3" t="s">
        <v>32</v>
      </c>
      <c r="DK101" s="3" t="s">
        <v>3</v>
      </c>
      <c r="DL101" s="3" t="s">
        <v>34</v>
      </c>
      <c r="DM101" s="3" t="s">
        <v>35</v>
      </c>
      <c r="DN101" s="3">
        <v>0</v>
      </c>
      <c r="DO101" s="3">
        <v>0</v>
      </c>
      <c r="DP101" s="3">
        <v>1</v>
      </c>
      <c r="DQ101" s="3">
        <v>1</v>
      </c>
      <c r="DR101" s="3"/>
      <c r="DS101" s="3"/>
      <c r="DT101" s="3"/>
      <c r="DU101" s="3">
        <v>1003</v>
      </c>
      <c r="DV101" s="3" t="s">
        <v>106</v>
      </c>
      <c r="DW101" s="3" t="s">
        <v>106</v>
      </c>
      <c r="DX101" s="3">
        <v>100</v>
      </c>
      <c r="DY101" s="3"/>
      <c r="DZ101" s="3" t="s">
        <v>3</v>
      </c>
      <c r="EA101" s="3" t="s">
        <v>3</v>
      </c>
      <c r="EB101" s="3" t="s">
        <v>3</v>
      </c>
      <c r="EC101" s="3" t="s">
        <v>3</v>
      </c>
      <c r="ED101" s="3"/>
      <c r="EE101" s="3">
        <v>58905856</v>
      </c>
      <c r="EF101" s="3">
        <v>2</v>
      </c>
      <c r="EG101" s="3" t="s">
        <v>22</v>
      </c>
      <c r="EH101" s="3">
        <v>12</v>
      </c>
      <c r="EI101" s="3" t="s">
        <v>36</v>
      </c>
      <c r="EJ101" s="3">
        <v>1</v>
      </c>
      <c r="EK101" s="3">
        <v>12001</v>
      </c>
      <c r="EL101" s="3" t="s">
        <v>36</v>
      </c>
      <c r="EM101" s="3" t="s">
        <v>37</v>
      </c>
      <c r="EN101" s="3"/>
      <c r="EO101" s="3" t="s">
        <v>38</v>
      </c>
      <c r="EP101" s="3"/>
      <c r="EQ101" s="3">
        <v>0</v>
      </c>
      <c r="ER101" s="3">
        <v>0</v>
      </c>
      <c r="ES101" s="3">
        <v>0</v>
      </c>
      <c r="ET101" s="3">
        <v>0</v>
      </c>
      <c r="EU101" s="3">
        <v>0</v>
      </c>
      <c r="EV101" s="3">
        <v>0</v>
      </c>
      <c r="EW101" s="3">
        <v>5.3</v>
      </c>
      <c r="EX101" s="3">
        <v>0.11</v>
      </c>
      <c r="EY101" s="3">
        <v>0</v>
      </c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>
        <v>0</v>
      </c>
      <c r="FR101" s="3">
        <v>0</v>
      </c>
      <c r="FS101" s="3">
        <v>0</v>
      </c>
      <c r="FT101" s="3"/>
      <c r="FU101" s="3"/>
      <c r="FV101" s="3"/>
      <c r="FW101" s="3"/>
      <c r="FX101" s="3">
        <v>98.1</v>
      </c>
      <c r="FY101" s="3">
        <v>48.45</v>
      </c>
      <c r="FZ101" s="3"/>
      <c r="GA101" s="3" t="s">
        <v>3</v>
      </c>
      <c r="GB101" s="3"/>
      <c r="GC101" s="3"/>
      <c r="GD101" s="3">
        <v>1</v>
      </c>
      <c r="GE101" s="3"/>
      <c r="GF101" s="3">
        <v>1919085717</v>
      </c>
      <c r="GG101" s="3">
        <v>2</v>
      </c>
      <c r="GH101" s="3">
        <v>1</v>
      </c>
      <c r="GI101" s="3">
        <v>-2</v>
      </c>
      <c r="GJ101" s="3">
        <v>0</v>
      </c>
      <c r="GK101" s="3">
        <v>0</v>
      </c>
      <c r="GL101" s="3">
        <f t="shared" si="129"/>
        <v>0</v>
      </c>
      <c r="GM101" s="3">
        <f t="shared" si="130"/>
        <v>7414.3</v>
      </c>
      <c r="GN101" s="3">
        <f t="shared" si="131"/>
        <v>7414.3</v>
      </c>
      <c r="GO101" s="3">
        <f t="shared" si="132"/>
        <v>0</v>
      </c>
      <c r="GP101" s="3">
        <f t="shared" si="133"/>
        <v>0</v>
      </c>
      <c r="GQ101" s="3"/>
      <c r="GR101" s="3">
        <v>0</v>
      </c>
      <c r="GS101" s="3">
        <v>0</v>
      </c>
      <c r="GT101" s="3">
        <v>0</v>
      </c>
      <c r="GU101" s="3" t="s">
        <v>3</v>
      </c>
      <c r="GV101" s="3">
        <f t="shared" si="134"/>
        <v>0</v>
      </c>
      <c r="GW101" s="3">
        <v>1</v>
      </c>
      <c r="GX101" s="3">
        <f t="shared" si="135"/>
        <v>0</v>
      </c>
      <c r="GY101" s="3"/>
      <c r="GZ101" s="3"/>
      <c r="HA101" s="3">
        <v>0</v>
      </c>
      <c r="HB101" s="3">
        <v>0</v>
      </c>
      <c r="HC101" s="3">
        <f t="shared" si="136"/>
        <v>0</v>
      </c>
      <c r="HD101" s="3"/>
      <c r="HE101" s="3" t="s">
        <v>3</v>
      </c>
      <c r="HF101" s="3" t="s">
        <v>3</v>
      </c>
      <c r="HG101" s="3"/>
      <c r="HH101" s="3"/>
      <c r="HI101" s="3"/>
      <c r="HJ101" s="3"/>
      <c r="HK101" s="3"/>
      <c r="HL101" s="3"/>
      <c r="HM101" s="3" t="s">
        <v>3</v>
      </c>
      <c r="HN101" s="3" t="s">
        <v>39</v>
      </c>
      <c r="HO101" s="3" t="s">
        <v>40</v>
      </c>
      <c r="HP101" s="3" t="s">
        <v>36</v>
      </c>
      <c r="HQ101" s="3" t="s">
        <v>36</v>
      </c>
      <c r="HR101" s="3"/>
      <c r="HS101" s="3">
        <v>0</v>
      </c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>
        <v>0</v>
      </c>
      <c r="IL101" s="3"/>
      <c r="IM101" s="3"/>
      <c r="IN101" s="3"/>
      <c r="IO101" s="3"/>
      <c r="IP101" s="3"/>
      <c r="IQ101" s="3"/>
      <c r="IR101" s="3"/>
      <c r="IS101" s="3"/>
      <c r="IT101" s="3"/>
      <c r="IU101" s="3"/>
    </row>
    <row r="102" spans="1:255" ht="13.15" hidden="1" customHeight="1" x14ac:dyDescent="0.2">
      <c r="A102" s="2">
        <v>18</v>
      </c>
      <c r="B102" s="2">
        <v>1</v>
      </c>
      <c r="C102" s="2">
        <v>214</v>
      </c>
      <c r="D102" s="2"/>
      <c r="E102" s="2" t="s">
        <v>198</v>
      </c>
      <c r="F102" s="2" t="s">
        <v>199</v>
      </c>
      <c r="G102" s="2" t="s">
        <v>200</v>
      </c>
      <c r="H102" s="2" t="s">
        <v>201</v>
      </c>
      <c r="I102" s="2">
        <f>I100*J102</f>
        <v>40</v>
      </c>
      <c r="J102" s="2">
        <v>33.333333333333336</v>
      </c>
      <c r="K102" s="2">
        <v>33.3333333</v>
      </c>
      <c r="L102" s="2"/>
      <c r="M102" s="2"/>
      <c r="N102" s="2"/>
      <c r="O102" s="2">
        <f t="shared" si="116"/>
        <v>458143.2</v>
      </c>
      <c r="P102" s="2">
        <f>ROUND(CQ102*I102,2)</f>
        <v>458143.2</v>
      </c>
      <c r="Q102" s="2">
        <f>ROUND(CR102*I102,2)</f>
        <v>0</v>
      </c>
      <c r="R102" s="2">
        <f>ROUND(CS102*I102,2)</f>
        <v>0</v>
      </c>
      <c r="S102" s="2">
        <f>ROUND(CT102*I102,2)</f>
        <v>0</v>
      </c>
      <c r="T102" s="2">
        <f t="shared" si="117"/>
        <v>0</v>
      </c>
      <c r="U102" s="2">
        <f>ROUND(CV102*I102,7)</f>
        <v>0</v>
      </c>
      <c r="V102" s="2">
        <f>ROUND(CW102*I102,7)</f>
        <v>0</v>
      </c>
      <c r="W102" s="2">
        <f t="shared" si="118"/>
        <v>0</v>
      </c>
      <c r="X102" s="2">
        <f t="shared" si="119"/>
        <v>0</v>
      </c>
      <c r="Y102" s="2">
        <f t="shared" si="120"/>
        <v>0</v>
      </c>
      <c r="Z102" s="2"/>
      <c r="AA102" s="2">
        <v>60841590</v>
      </c>
      <c r="AB102" s="2">
        <f t="shared" si="121"/>
        <v>11453.58</v>
      </c>
      <c r="AC102" s="2">
        <f>ROUND((ES102),6)</f>
        <v>11453.58</v>
      </c>
      <c r="AD102" s="2">
        <f>ROUND((((ET102)-(EU102))+AE102),6)</f>
        <v>0</v>
      </c>
      <c r="AE102" s="2">
        <f>ROUND((EU102),6)</f>
        <v>0</v>
      </c>
      <c r="AF102" s="2">
        <f>ROUND((EV102),6)</f>
        <v>0</v>
      </c>
      <c r="AG102" s="2">
        <f t="shared" si="122"/>
        <v>0</v>
      </c>
      <c r="AH102" s="2">
        <f>(EW102)</f>
        <v>0</v>
      </c>
      <c r="AI102" s="2">
        <f>(EX102)</f>
        <v>0</v>
      </c>
      <c r="AJ102" s="2">
        <f t="shared" si="123"/>
        <v>0</v>
      </c>
      <c r="AK102" s="2">
        <v>11453.58</v>
      </c>
      <c r="AL102" s="2">
        <v>11453.58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109</v>
      </c>
      <c r="AU102" s="2">
        <v>57</v>
      </c>
      <c r="AV102" s="2">
        <v>1</v>
      </c>
      <c r="AW102" s="2">
        <v>1</v>
      </c>
      <c r="AX102" s="2"/>
      <c r="AY102" s="2"/>
      <c r="AZ102" s="2">
        <v>1</v>
      </c>
      <c r="BA102" s="2">
        <v>1</v>
      </c>
      <c r="BB102" s="2">
        <v>1</v>
      </c>
      <c r="BC102" s="2">
        <v>1</v>
      </c>
      <c r="BD102" s="2" t="s">
        <v>3</v>
      </c>
      <c r="BE102" s="2" t="s">
        <v>3</v>
      </c>
      <c r="BF102" s="2" t="s">
        <v>3</v>
      </c>
      <c r="BG102" s="2" t="s">
        <v>3</v>
      </c>
      <c r="BH102" s="2">
        <v>3</v>
      </c>
      <c r="BI102" s="2">
        <v>1</v>
      </c>
      <c r="BJ102" s="2" t="s">
        <v>202</v>
      </c>
      <c r="BK102" s="2"/>
      <c r="BL102" s="2"/>
      <c r="BM102" s="2">
        <v>12001</v>
      </c>
      <c r="BN102" s="2">
        <v>0</v>
      </c>
      <c r="BO102" s="2" t="s">
        <v>3</v>
      </c>
      <c r="BP102" s="2">
        <v>0</v>
      </c>
      <c r="BQ102" s="2">
        <v>2</v>
      </c>
      <c r="BR102" s="2">
        <v>0</v>
      </c>
      <c r="BS102" s="2">
        <v>1</v>
      </c>
      <c r="BT102" s="2">
        <v>1</v>
      </c>
      <c r="BU102" s="2">
        <v>1</v>
      </c>
      <c r="BV102" s="2">
        <v>1</v>
      </c>
      <c r="BW102" s="2">
        <v>1</v>
      </c>
      <c r="BX102" s="2">
        <v>1</v>
      </c>
      <c r="BY102" s="2" t="s">
        <v>3</v>
      </c>
      <c r="BZ102" s="2">
        <v>109</v>
      </c>
      <c r="CA102" s="2">
        <v>57</v>
      </c>
      <c r="CB102" s="2" t="s">
        <v>3</v>
      </c>
      <c r="CC102" s="2"/>
      <c r="CD102" s="2"/>
      <c r="CE102" s="2">
        <v>0</v>
      </c>
      <c r="CF102" s="2">
        <v>0</v>
      </c>
      <c r="CG102" s="2">
        <v>0</v>
      </c>
      <c r="CH102" s="2"/>
      <c r="CI102" s="2"/>
      <c r="CJ102" s="2"/>
      <c r="CK102" s="2"/>
      <c r="CL102" s="2"/>
      <c r="CM102" s="2">
        <v>0</v>
      </c>
      <c r="CN102" s="2" t="s">
        <v>3</v>
      </c>
      <c r="CO102" s="2">
        <v>0</v>
      </c>
      <c r="CP102" s="2">
        <f t="shared" si="124"/>
        <v>458143.2</v>
      </c>
      <c r="CQ102" s="2">
        <f>ROUND(AL102*BC102,2)</f>
        <v>11453.58</v>
      </c>
      <c r="CR102" s="2">
        <f>ROUND(AM102*BB102,2)</f>
        <v>0</v>
      </c>
      <c r="CS102" s="2">
        <f>ROUND(AN102*BS102,2)</f>
        <v>0</v>
      </c>
      <c r="CT102" s="2">
        <f>ROUND(AO102*BA102,2)</f>
        <v>0</v>
      </c>
      <c r="CU102" s="2">
        <f t="shared" si="125"/>
        <v>0</v>
      </c>
      <c r="CV102" s="2">
        <f>AH102</f>
        <v>0</v>
      </c>
      <c r="CW102" s="2">
        <f>AI102</f>
        <v>0</v>
      </c>
      <c r="CX102" s="2">
        <f t="shared" si="126"/>
        <v>0</v>
      </c>
      <c r="CY102" s="2">
        <f t="shared" si="127"/>
        <v>0</v>
      </c>
      <c r="CZ102" s="2">
        <f t="shared" si="128"/>
        <v>0</v>
      </c>
      <c r="DA102" s="2"/>
      <c r="DB102" s="2"/>
      <c r="DC102" s="2" t="s">
        <v>3</v>
      </c>
      <c r="DD102" s="2" t="s">
        <v>3</v>
      </c>
      <c r="DE102" s="2" t="s">
        <v>3</v>
      </c>
      <c r="DF102" s="2" t="s">
        <v>3</v>
      </c>
      <c r="DG102" s="2" t="s">
        <v>3</v>
      </c>
      <c r="DH102" s="2" t="s">
        <v>3</v>
      </c>
      <c r="DI102" s="2" t="s">
        <v>3</v>
      </c>
      <c r="DJ102" s="2" t="s">
        <v>3</v>
      </c>
      <c r="DK102" s="2" t="s">
        <v>3</v>
      </c>
      <c r="DL102" s="2" t="s">
        <v>3</v>
      </c>
      <c r="DM102" s="2" t="s">
        <v>3</v>
      </c>
      <c r="DN102" s="2">
        <v>0</v>
      </c>
      <c r="DO102" s="2">
        <v>0</v>
      </c>
      <c r="DP102" s="2">
        <v>1</v>
      </c>
      <c r="DQ102" s="2">
        <v>1</v>
      </c>
      <c r="DR102" s="2"/>
      <c r="DS102" s="2"/>
      <c r="DT102" s="2"/>
      <c r="DU102" s="2">
        <v>1013</v>
      </c>
      <c r="DV102" s="2" t="s">
        <v>201</v>
      </c>
      <c r="DW102" s="2" t="s">
        <v>201</v>
      </c>
      <c r="DX102" s="2">
        <v>1</v>
      </c>
      <c r="DY102" s="2"/>
      <c r="DZ102" s="2" t="s">
        <v>3</v>
      </c>
      <c r="EA102" s="2" t="s">
        <v>3</v>
      </c>
      <c r="EB102" s="2" t="s">
        <v>3</v>
      </c>
      <c r="EC102" s="2" t="s">
        <v>3</v>
      </c>
      <c r="ED102" s="2"/>
      <c r="EE102" s="2">
        <v>58905856</v>
      </c>
      <c r="EF102" s="2">
        <v>2</v>
      </c>
      <c r="EG102" s="2" t="s">
        <v>22</v>
      </c>
      <c r="EH102" s="2">
        <v>12</v>
      </c>
      <c r="EI102" s="2" t="s">
        <v>36</v>
      </c>
      <c r="EJ102" s="2">
        <v>1</v>
      </c>
      <c r="EK102" s="2">
        <v>12001</v>
      </c>
      <c r="EL102" s="2" t="s">
        <v>36</v>
      </c>
      <c r="EM102" s="2" t="s">
        <v>37</v>
      </c>
      <c r="EN102" s="2"/>
      <c r="EO102" s="2" t="s">
        <v>3</v>
      </c>
      <c r="EP102" s="2"/>
      <c r="EQ102" s="2">
        <v>0</v>
      </c>
      <c r="ER102" s="2">
        <v>11453.58</v>
      </c>
      <c r="ES102" s="2">
        <v>11453.58</v>
      </c>
      <c r="ET102" s="2">
        <v>0</v>
      </c>
      <c r="EU102" s="2">
        <v>0</v>
      </c>
      <c r="EV102" s="2">
        <v>0</v>
      </c>
      <c r="EW102" s="2">
        <v>0</v>
      </c>
      <c r="EX102" s="2">
        <v>0</v>
      </c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>
        <v>0</v>
      </c>
      <c r="FR102" s="2">
        <v>0</v>
      </c>
      <c r="FS102" s="2">
        <v>0</v>
      </c>
      <c r="FT102" s="2"/>
      <c r="FU102" s="2"/>
      <c r="FV102" s="2"/>
      <c r="FW102" s="2"/>
      <c r="FX102" s="2">
        <v>109</v>
      </c>
      <c r="FY102" s="2">
        <v>57</v>
      </c>
      <c r="FZ102" s="2"/>
      <c r="GA102" s="2" t="s">
        <v>3</v>
      </c>
      <c r="GB102" s="2"/>
      <c r="GC102" s="2"/>
      <c r="GD102" s="2">
        <v>1</v>
      </c>
      <c r="GE102" s="2">
        <v>9146.7199999999993</v>
      </c>
      <c r="GF102" s="2">
        <v>1907529122</v>
      </c>
      <c r="GG102" s="2">
        <v>2</v>
      </c>
      <c r="GH102" s="2">
        <v>1</v>
      </c>
      <c r="GI102" s="2">
        <v>-2</v>
      </c>
      <c r="GJ102" s="2">
        <v>0</v>
      </c>
      <c r="GK102" s="2">
        <v>0</v>
      </c>
      <c r="GL102" s="2">
        <f t="shared" si="129"/>
        <v>0</v>
      </c>
      <c r="GM102" s="2">
        <f t="shared" si="130"/>
        <v>458143.2</v>
      </c>
      <c r="GN102" s="2">
        <f t="shared" si="131"/>
        <v>458143.2</v>
      </c>
      <c r="GO102" s="2">
        <f t="shared" si="132"/>
        <v>0</v>
      </c>
      <c r="GP102" s="2">
        <f t="shared" si="133"/>
        <v>0</v>
      </c>
      <c r="GQ102" s="2"/>
      <c r="GR102" s="2">
        <v>3</v>
      </c>
      <c r="GS102" s="2">
        <v>3</v>
      </c>
      <c r="GT102" s="2">
        <v>0</v>
      </c>
      <c r="GU102" s="2" t="s">
        <v>3</v>
      </c>
      <c r="GV102" s="2">
        <f t="shared" si="134"/>
        <v>0</v>
      </c>
      <c r="GW102" s="2">
        <v>1</v>
      </c>
      <c r="GX102" s="2">
        <f t="shared" si="135"/>
        <v>0</v>
      </c>
      <c r="GY102" s="2"/>
      <c r="GZ102" s="2"/>
      <c r="HA102" s="2">
        <v>0</v>
      </c>
      <c r="HB102" s="2">
        <v>0</v>
      </c>
      <c r="HC102" s="2">
        <f t="shared" si="136"/>
        <v>0</v>
      </c>
      <c r="HD102" s="2"/>
      <c r="HE102" s="2" t="s">
        <v>3</v>
      </c>
      <c r="HF102" s="2" t="s">
        <v>3</v>
      </c>
      <c r="HG102" s="2"/>
      <c r="HH102" s="2"/>
      <c r="HI102" s="2"/>
      <c r="HJ102" s="2"/>
      <c r="HK102" s="2"/>
      <c r="HL102" s="2"/>
      <c r="HM102" s="2" t="s">
        <v>3</v>
      </c>
      <c r="HN102" s="2" t="s">
        <v>39</v>
      </c>
      <c r="HO102" s="2" t="s">
        <v>40</v>
      </c>
      <c r="HP102" s="2" t="s">
        <v>36</v>
      </c>
      <c r="HQ102" s="2" t="s">
        <v>36</v>
      </c>
      <c r="HR102" s="2"/>
      <c r="HS102" s="2">
        <v>0</v>
      </c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>
        <v>0</v>
      </c>
      <c r="IL102" s="2"/>
      <c r="IM102" s="2"/>
      <c r="IN102" s="2"/>
      <c r="IO102" s="2"/>
      <c r="IP102" s="2"/>
      <c r="IQ102" s="2"/>
      <c r="IR102" s="2"/>
      <c r="IS102" s="2"/>
      <c r="IT102" s="2"/>
      <c r="IU102" s="2"/>
    </row>
    <row r="103" spans="1:255" ht="13.15" customHeight="1" x14ac:dyDescent="0.2">
      <c r="A103" s="3">
        <v>18</v>
      </c>
      <c r="B103" s="3">
        <v>1</v>
      </c>
      <c r="C103" s="3">
        <v>220</v>
      </c>
      <c r="D103" s="3"/>
      <c r="E103" s="3" t="s">
        <v>198</v>
      </c>
      <c r="F103" s="3" t="s">
        <v>199</v>
      </c>
      <c r="G103" s="3" t="s">
        <v>200</v>
      </c>
      <c r="H103" s="3" t="s">
        <v>201</v>
      </c>
      <c r="I103" s="3">
        <f>I101*J103</f>
        <v>40</v>
      </c>
      <c r="J103" s="3">
        <v>33.333333333333336</v>
      </c>
      <c r="K103" s="3">
        <v>33.3333333</v>
      </c>
      <c r="L103" s="3"/>
      <c r="M103" s="3"/>
      <c r="N103" s="3"/>
      <c r="O103" s="3">
        <f t="shared" si="116"/>
        <v>458772.8</v>
      </c>
      <c r="P103" s="3">
        <f>ROUND(CQ103*I103,2)</f>
        <v>458772.8</v>
      </c>
      <c r="Q103" s="3">
        <f>ROUND(CR103*I103,2)</f>
        <v>0</v>
      </c>
      <c r="R103" s="3">
        <f>ROUND(CS103*I103,2)</f>
        <v>0</v>
      </c>
      <c r="S103" s="3">
        <f>ROUND(CT103*I103,2)</f>
        <v>0</v>
      </c>
      <c r="T103" s="3">
        <f t="shared" si="117"/>
        <v>0</v>
      </c>
      <c r="U103" s="3">
        <f>ROUND(CV103*I103,7)</f>
        <v>0</v>
      </c>
      <c r="V103" s="3">
        <f>ROUND(CW103*I103,7)</f>
        <v>0</v>
      </c>
      <c r="W103" s="3">
        <f t="shared" si="118"/>
        <v>0</v>
      </c>
      <c r="X103" s="3">
        <f t="shared" si="119"/>
        <v>0</v>
      </c>
      <c r="Y103" s="3">
        <f t="shared" si="120"/>
        <v>0</v>
      </c>
      <c r="Z103" s="3"/>
      <c r="AA103" s="3">
        <v>60854600</v>
      </c>
      <c r="AB103" s="3">
        <f t="shared" si="121"/>
        <v>11469.32</v>
      </c>
      <c r="AC103" s="3">
        <f>ROUND((ES103),6)</f>
        <v>11469.32</v>
      </c>
      <c r="AD103" s="3">
        <f>ROUND((((ET103)-(EU103))+AE103),6)</f>
        <v>0</v>
      </c>
      <c r="AE103" s="3">
        <f>ROUND((EU103),6)</f>
        <v>0</v>
      </c>
      <c r="AF103" s="3">
        <f>ROUND((EV103),6)</f>
        <v>0</v>
      </c>
      <c r="AG103" s="3">
        <f t="shared" si="122"/>
        <v>0</v>
      </c>
      <c r="AH103" s="3">
        <f>(EW103)</f>
        <v>0</v>
      </c>
      <c r="AI103" s="3">
        <f>(EX103)</f>
        <v>0</v>
      </c>
      <c r="AJ103" s="3">
        <f t="shared" si="123"/>
        <v>0</v>
      </c>
      <c r="AK103" s="3">
        <v>11469.32</v>
      </c>
      <c r="AL103" s="3">
        <v>11469.32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109</v>
      </c>
      <c r="AU103" s="3">
        <v>57</v>
      </c>
      <c r="AV103" s="3">
        <v>1</v>
      </c>
      <c r="AW103" s="3">
        <v>1</v>
      </c>
      <c r="AX103" s="3"/>
      <c r="AY103" s="3"/>
      <c r="AZ103" s="3">
        <v>1</v>
      </c>
      <c r="BA103" s="3">
        <v>1</v>
      </c>
      <c r="BB103" s="3">
        <v>1</v>
      </c>
      <c r="BC103" s="3">
        <v>1</v>
      </c>
      <c r="BD103" s="3" t="s">
        <v>3</v>
      </c>
      <c r="BE103" s="3" t="s">
        <v>3</v>
      </c>
      <c r="BF103" s="3" t="s">
        <v>3</v>
      </c>
      <c r="BG103" s="3" t="s">
        <v>3</v>
      </c>
      <c r="BH103" s="3">
        <v>3</v>
      </c>
      <c r="BI103" s="3">
        <v>1</v>
      </c>
      <c r="BJ103" s="3" t="s">
        <v>202</v>
      </c>
      <c r="BK103" s="3"/>
      <c r="BL103" s="3"/>
      <c r="BM103" s="3">
        <v>12001</v>
      </c>
      <c r="BN103" s="3">
        <v>0</v>
      </c>
      <c r="BO103" s="3" t="s">
        <v>3</v>
      </c>
      <c r="BP103" s="3">
        <v>0</v>
      </c>
      <c r="BQ103" s="3">
        <v>2</v>
      </c>
      <c r="BR103" s="3">
        <v>0</v>
      </c>
      <c r="BS103" s="3">
        <v>1</v>
      </c>
      <c r="BT103" s="3">
        <v>1</v>
      </c>
      <c r="BU103" s="3">
        <v>1</v>
      </c>
      <c r="BV103" s="3">
        <v>1</v>
      </c>
      <c r="BW103" s="3">
        <v>1</v>
      </c>
      <c r="BX103" s="3">
        <v>1</v>
      </c>
      <c r="BY103" s="3" t="s">
        <v>3</v>
      </c>
      <c r="BZ103" s="3">
        <v>109</v>
      </c>
      <c r="CA103" s="3">
        <v>57</v>
      </c>
      <c r="CB103" s="3" t="s">
        <v>3</v>
      </c>
      <c r="CC103" s="3"/>
      <c r="CD103" s="3"/>
      <c r="CE103" s="3">
        <v>0</v>
      </c>
      <c r="CF103" s="3">
        <v>0</v>
      </c>
      <c r="CG103" s="3">
        <v>0</v>
      </c>
      <c r="CH103" s="3"/>
      <c r="CI103" s="3"/>
      <c r="CJ103" s="3"/>
      <c r="CK103" s="3"/>
      <c r="CL103" s="3"/>
      <c r="CM103" s="3">
        <v>0</v>
      </c>
      <c r="CN103" s="3" t="s">
        <v>3</v>
      </c>
      <c r="CO103" s="3">
        <v>0</v>
      </c>
      <c r="CP103" s="3">
        <f t="shared" si="124"/>
        <v>458772.8</v>
      </c>
      <c r="CQ103" s="3">
        <f>ROUND(AL103*BC103,2)</f>
        <v>11469.32</v>
      </c>
      <c r="CR103" s="3">
        <f>ROUND(AM103*BB103,2)</f>
        <v>0</v>
      </c>
      <c r="CS103" s="3">
        <f>ROUND(AN103*BS103,2)</f>
        <v>0</v>
      </c>
      <c r="CT103" s="3">
        <f>ROUND(AO103*BA103,2)</f>
        <v>0</v>
      </c>
      <c r="CU103" s="3">
        <f t="shared" si="125"/>
        <v>0</v>
      </c>
      <c r="CV103" s="3">
        <f>AH103</f>
        <v>0</v>
      </c>
      <c r="CW103" s="3">
        <f>AI103</f>
        <v>0</v>
      </c>
      <c r="CX103" s="3">
        <f t="shared" si="126"/>
        <v>0</v>
      </c>
      <c r="CY103" s="3">
        <f t="shared" si="127"/>
        <v>0</v>
      </c>
      <c r="CZ103" s="3">
        <f t="shared" si="128"/>
        <v>0</v>
      </c>
      <c r="DA103" s="3"/>
      <c r="DB103" s="3"/>
      <c r="DC103" s="3" t="s">
        <v>3</v>
      </c>
      <c r="DD103" s="3" t="s">
        <v>3</v>
      </c>
      <c r="DE103" s="3" t="s">
        <v>3</v>
      </c>
      <c r="DF103" s="3" t="s">
        <v>3</v>
      </c>
      <c r="DG103" s="3" t="s">
        <v>3</v>
      </c>
      <c r="DH103" s="3" t="s">
        <v>3</v>
      </c>
      <c r="DI103" s="3" t="s">
        <v>3</v>
      </c>
      <c r="DJ103" s="3" t="s">
        <v>3</v>
      </c>
      <c r="DK103" s="3" t="s">
        <v>3</v>
      </c>
      <c r="DL103" s="3" t="s">
        <v>3</v>
      </c>
      <c r="DM103" s="3" t="s">
        <v>3</v>
      </c>
      <c r="DN103" s="3">
        <v>0</v>
      </c>
      <c r="DO103" s="3">
        <v>0</v>
      </c>
      <c r="DP103" s="3">
        <v>1</v>
      </c>
      <c r="DQ103" s="3">
        <v>1</v>
      </c>
      <c r="DR103" s="3"/>
      <c r="DS103" s="3"/>
      <c r="DT103" s="3"/>
      <c r="DU103" s="3">
        <v>1013</v>
      </c>
      <c r="DV103" s="3" t="s">
        <v>201</v>
      </c>
      <c r="DW103" s="3" t="s">
        <v>201</v>
      </c>
      <c r="DX103" s="3">
        <v>1</v>
      </c>
      <c r="DY103" s="3"/>
      <c r="DZ103" s="3" t="s">
        <v>3</v>
      </c>
      <c r="EA103" s="3" t="s">
        <v>3</v>
      </c>
      <c r="EB103" s="3" t="s">
        <v>3</v>
      </c>
      <c r="EC103" s="3" t="s">
        <v>3</v>
      </c>
      <c r="ED103" s="3"/>
      <c r="EE103" s="3">
        <v>58905856</v>
      </c>
      <c r="EF103" s="3">
        <v>2</v>
      </c>
      <c r="EG103" s="3" t="s">
        <v>22</v>
      </c>
      <c r="EH103" s="3">
        <v>12</v>
      </c>
      <c r="EI103" s="3" t="s">
        <v>36</v>
      </c>
      <c r="EJ103" s="3">
        <v>1</v>
      </c>
      <c r="EK103" s="3">
        <v>12001</v>
      </c>
      <c r="EL103" s="3" t="s">
        <v>36</v>
      </c>
      <c r="EM103" s="3" t="s">
        <v>37</v>
      </c>
      <c r="EN103" s="3"/>
      <c r="EO103" s="3" t="s">
        <v>3</v>
      </c>
      <c r="EP103" s="3"/>
      <c r="EQ103" s="3">
        <v>0</v>
      </c>
      <c r="ER103" s="3">
        <v>11469.32</v>
      </c>
      <c r="ES103" s="3">
        <v>11469.32</v>
      </c>
      <c r="ET103" s="3">
        <v>0</v>
      </c>
      <c r="EU103" s="3">
        <v>0</v>
      </c>
      <c r="EV103" s="3">
        <v>0</v>
      </c>
      <c r="EW103" s="3">
        <v>0</v>
      </c>
      <c r="EX103" s="3">
        <v>0</v>
      </c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>
        <v>0</v>
      </c>
      <c r="FR103" s="3">
        <v>0</v>
      </c>
      <c r="FS103" s="3">
        <v>0</v>
      </c>
      <c r="FT103" s="3"/>
      <c r="FU103" s="3"/>
      <c r="FV103" s="3"/>
      <c r="FW103" s="3"/>
      <c r="FX103" s="3">
        <v>109</v>
      </c>
      <c r="FY103" s="3">
        <v>57</v>
      </c>
      <c r="FZ103" s="3"/>
      <c r="GA103" s="3" t="s">
        <v>3</v>
      </c>
      <c r="GB103" s="3"/>
      <c r="GC103" s="3"/>
      <c r="GD103" s="3">
        <v>1</v>
      </c>
      <c r="GE103" s="3">
        <v>9146.7199999999993</v>
      </c>
      <c r="GF103" s="3">
        <v>1907529122</v>
      </c>
      <c r="GG103" s="3">
        <v>2</v>
      </c>
      <c r="GH103" s="3">
        <v>1</v>
      </c>
      <c r="GI103" s="3">
        <v>-2</v>
      </c>
      <c r="GJ103" s="3">
        <v>0</v>
      </c>
      <c r="GK103" s="3">
        <v>0</v>
      </c>
      <c r="GL103" s="3">
        <f t="shared" si="129"/>
        <v>0</v>
      </c>
      <c r="GM103" s="3">
        <f t="shared" si="130"/>
        <v>458772.8</v>
      </c>
      <c r="GN103" s="3">
        <f t="shared" si="131"/>
        <v>458772.8</v>
      </c>
      <c r="GO103" s="3">
        <f t="shared" si="132"/>
        <v>0</v>
      </c>
      <c r="GP103" s="3">
        <f t="shared" si="133"/>
        <v>0</v>
      </c>
      <c r="GQ103" s="3"/>
      <c r="GR103" s="3">
        <v>3</v>
      </c>
      <c r="GS103" s="3">
        <v>0</v>
      </c>
      <c r="GT103" s="3">
        <v>0</v>
      </c>
      <c r="GU103" s="3" t="s">
        <v>3</v>
      </c>
      <c r="GV103" s="3">
        <f t="shared" si="134"/>
        <v>0</v>
      </c>
      <c r="GW103" s="3">
        <v>1</v>
      </c>
      <c r="GX103" s="3">
        <f t="shared" si="135"/>
        <v>0</v>
      </c>
      <c r="GY103" s="3"/>
      <c r="GZ103" s="3"/>
      <c r="HA103" s="3">
        <v>0</v>
      </c>
      <c r="HB103" s="3">
        <v>0</v>
      </c>
      <c r="HC103" s="3">
        <f t="shared" si="136"/>
        <v>0</v>
      </c>
      <c r="HD103" s="3"/>
      <c r="HE103" s="3" t="s">
        <v>3</v>
      </c>
      <c r="HF103" s="3" t="s">
        <v>3</v>
      </c>
      <c r="HG103" s="3"/>
      <c r="HH103" s="3"/>
      <c r="HI103" s="3"/>
      <c r="HJ103" s="3"/>
      <c r="HK103" s="3"/>
      <c r="HL103" s="3"/>
      <c r="HM103" s="3" t="s">
        <v>3</v>
      </c>
      <c r="HN103" s="3" t="s">
        <v>39</v>
      </c>
      <c r="HO103" s="3" t="s">
        <v>40</v>
      </c>
      <c r="HP103" s="3" t="s">
        <v>36</v>
      </c>
      <c r="HQ103" s="3" t="s">
        <v>36</v>
      </c>
      <c r="HR103" s="3"/>
      <c r="HS103" s="3">
        <v>0</v>
      </c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>
        <v>0</v>
      </c>
      <c r="IL103" s="3"/>
      <c r="IM103" s="3"/>
      <c r="IN103" s="3"/>
      <c r="IO103" s="3"/>
      <c r="IP103" s="3"/>
      <c r="IQ103" s="3"/>
      <c r="IR103" s="3"/>
      <c r="IS103" s="3"/>
      <c r="IT103" s="3"/>
      <c r="IU103" s="3"/>
    </row>
    <row r="104" spans="1:255" ht="13.15" hidden="1" customHeight="1" x14ac:dyDescent="0.2">
      <c r="A104" s="2">
        <v>17</v>
      </c>
      <c r="B104" s="2">
        <v>1</v>
      </c>
      <c r="C104" s="2"/>
      <c r="D104" s="2"/>
      <c r="E104" s="2" t="s">
        <v>203</v>
      </c>
      <c r="F104" s="2" t="s">
        <v>204</v>
      </c>
      <c r="G104" s="2" t="s">
        <v>205</v>
      </c>
      <c r="H104" s="2" t="s">
        <v>206</v>
      </c>
      <c r="I104" s="2">
        <f>ROUND(I88+I82+I58+I46+580*3.93/1000+I70,7)</f>
        <v>15.697469999999999</v>
      </c>
      <c r="J104" s="2">
        <v>0</v>
      </c>
      <c r="K104" s="2">
        <f>ROUND(I88+I82+I58+I46+580*3.93/1000+I70,7)</f>
        <v>15.697469999999999</v>
      </c>
      <c r="L104" s="2"/>
      <c r="M104" s="2"/>
      <c r="N104" s="2"/>
      <c r="O104" s="2">
        <f>0</f>
        <v>0</v>
      </c>
      <c r="P104" s="2">
        <f>0</f>
        <v>0</v>
      </c>
      <c r="Q104" s="2">
        <f>0</f>
        <v>0</v>
      </c>
      <c r="R104" s="2">
        <f>0</f>
        <v>0</v>
      </c>
      <c r="S104" s="2">
        <f>0</f>
        <v>0</v>
      </c>
      <c r="T104" s="2">
        <f>0</f>
        <v>0</v>
      </c>
      <c r="U104" s="2">
        <f>0</f>
        <v>0</v>
      </c>
      <c r="V104" s="2">
        <f>0</f>
        <v>0</v>
      </c>
      <c r="W104" s="2">
        <f>0</f>
        <v>0</v>
      </c>
      <c r="X104" s="2">
        <f>0</f>
        <v>0</v>
      </c>
      <c r="Y104" s="2">
        <f>0</f>
        <v>0</v>
      </c>
      <c r="Z104" s="2"/>
      <c r="AA104" s="2">
        <v>60841590</v>
      </c>
      <c r="AB104" s="2">
        <f>ROUND((AK104),6)</f>
        <v>984.54</v>
      </c>
      <c r="AC104" s="2">
        <f>0</f>
        <v>0</v>
      </c>
      <c r="AD104" s="2">
        <f>0</f>
        <v>0</v>
      </c>
      <c r="AE104" s="2">
        <f>0</f>
        <v>0</v>
      </c>
      <c r="AF104" s="2">
        <f>0</f>
        <v>0</v>
      </c>
      <c r="AG104" s="2">
        <f>0</f>
        <v>0</v>
      </c>
      <c r="AH104" s="2">
        <f>0</f>
        <v>0</v>
      </c>
      <c r="AI104" s="2">
        <f>0</f>
        <v>0</v>
      </c>
      <c r="AJ104" s="2">
        <f>0</f>
        <v>0</v>
      </c>
      <c r="AK104" s="2">
        <v>984.54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1</v>
      </c>
      <c r="AW104" s="2">
        <v>1</v>
      </c>
      <c r="AX104" s="2"/>
      <c r="AY104" s="2"/>
      <c r="AZ104" s="2">
        <v>1</v>
      </c>
      <c r="BA104" s="2">
        <v>1</v>
      </c>
      <c r="BB104" s="2">
        <v>1</v>
      </c>
      <c r="BC104" s="2">
        <v>1</v>
      </c>
      <c r="BD104" s="2" t="s">
        <v>3</v>
      </c>
      <c r="BE104" s="2" t="s">
        <v>3</v>
      </c>
      <c r="BF104" s="2" t="s">
        <v>3</v>
      </c>
      <c r="BG104" s="2" t="s">
        <v>3</v>
      </c>
      <c r="BH104" s="2">
        <v>0</v>
      </c>
      <c r="BI104" s="2">
        <v>1</v>
      </c>
      <c r="BJ104" s="2" t="s">
        <v>204</v>
      </c>
      <c r="BK104" s="2"/>
      <c r="BL104" s="2"/>
      <c r="BM104" s="2">
        <v>700007</v>
      </c>
      <c r="BN104" s="2">
        <v>0</v>
      </c>
      <c r="BO104" s="2" t="s">
        <v>3</v>
      </c>
      <c r="BP104" s="2">
        <v>0</v>
      </c>
      <c r="BQ104" s="2">
        <v>19</v>
      </c>
      <c r="BR104" s="2">
        <v>0</v>
      </c>
      <c r="BS104" s="2">
        <v>1</v>
      </c>
      <c r="BT104" s="2">
        <v>1</v>
      </c>
      <c r="BU104" s="2">
        <v>1</v>
      </c>
      <c r="BV104" s="2">
        <v>1</v>
      </c>
      <c r="BW104" s="2">
        <v>1</v>
      </c>
      <c r="BX104" s="2">
        <v>1</v>
      </c>
      <c r="BY104" s="2" t="s">
        <v>3</v>
      </c>
      <c r="BZ104" s="2">
        <v>90</v>
      </c>
      <c r="CA104" s="2">
        <v>42</v>
      </c>
      <c r="CB104" s="2" t="s">
        <v>3</v>
      </c>
      <c r="CC104" s="2"/>
      <c r="CD104" s="2"/>
      <c r="CE104" s="2">
        <v>0</v>
      </c>
      <c r="CF104" s="2">
        <v>0</v>
      </c>
      <c r="CG104" s="2">
        <v>0</v>
      </c>
      <c r="CH104" s="2"/>
      <c r="CI104" s="2"/>
      <c r="CJ104" s="2"/>
      <c r="CK104" s="2"/>
      <c r="CL104" s="2"/>
      <c r="CM104" s="2">
        <v>0</v>
      </c>
      <c r="CN104" s="2" t="s">
        <v>3</v>
      </c>
      <c r="CO104" s="2">
        <v>0</v>
      </c>
      <c r="CP104" s="2">
        <f>AB104*AZ104</f>
        <v>984.54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/>
      <c r="DB104" s="2"/>
      <c r="DC104" s="2" t="s">
        <v>3</v>
      </c>
      <c r="DD104" s="2" t="s">
        <v>3</v>
      </c>
      <c r="DE104" s="2" t="s">
        <v>3</v>
      </c>
      <c r="DF104" s="2" t="s">
        <v>3</v>
      </c>
      <c r="DG104" s="2" t="s">
        <v>3</v>
      </c>
      <c r="DH104" s="2" t="s">
        <v>3</v>
      </c>
      <c r="DI104" s="2" t="s">
        <v>3</v>
      </c>
      <c r="DJ104" s="2" t="s">
        <v>3</v>
      </c>
      <c r="DK104" s="2" t="s">
        <v>3</v>
      </c>
      <c r="DL104" s="2" t="s">
        <v>3</v>
      </c>
      <c r="DM104" s="2" t="s">
        <v>3</v>
      </c>
      <c r="DN104" s="2">
        <v>0</v>
      </c>
      <c r="DO104" s="2">
        <v>0</v>
      </c>
      <c r="DP104" s="2">
        <v>1</v>
      </c>
      <c r="DQ104" s="2">
        <v>1</v>
      </c>
      <c r="DR104" s="2"/>
      <c r="DS104" s="2"/>
      <c r="DT104" s="2"/>
      <c r="DU104" s="2">
        <v>1013</v>
      </c>
      <c r="DV104" s="2" t="s">
        <v>206</v>
      </c>
      <c r="DW104" s="2" t="s">
        <v>206</v>
      </c>
      <c r="DX104" s="2">
        <v>1</v>
      </c>
      <c r="DY104" s="2"/>
      <c r="DZ104" s="2" t="s">
        <v>3</v>
      </c>
      <c r="EA104" s="2" t="s">
        <v>3</v>
      </c>
      <c r="EB104" s="2" t="s">
        <v>3</v>
      </c>
      <c r="EC104" s="2" t="s">
        <v>3</v>
      </c>
      <c r="ED104" s="2"/>
      <c r="EE104" s="2">
        <v>58906293</v>
      </c>
      <c r="EF104" s="2">
        <v>19</v>
      </c>
      <c r="EG104" s="2" t="s">
        <v>207</v>
      </c>
      <c r="EH104" s="2">
        <v>106</v>
      </c>
      <c r="EI104" s="2" t="s">
        <v>207</v>
      </c>
      <c r="EJ104" s="2">
        <v>1</v>
      </c>
      <c r="EK104" s="2">
        <v>700007</v>
      </c>
      <c r="EL104" s="2" t="s">
        <v>207</v>
      </c>
      <c r="EM104" s="2" t="s">
        <v>208</v>
      </c>
      <c r="EN104" s="2"/>
      <c r="EO104" s="2" t="s">
        <v>3</v>
      </c>
      <c r="EP104" s="2"/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0</v>
      </c>
      <c r="EX104" s="2">
        <v>0</v>
      </c>
      <c r="EY104" s="2">
        <v>0</v>
      </c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>
        <v>0</v>
      </c>
      <c r="FR104" s="2">
        <v>0</v>
      </c>
      <c r="FS104" s="2">
        <v>0</v>
      </c>
      <c r="FT104" s="2"/>
      <c r="FU104" s="2"/>
      <c r="FV104" s="2"/>
      <c r="FW104" s="2"/>
      <c r="FX104" s="2">
        <v>0</v>
      </c>
      <c r="FY104" s="2">
        <v>0</v>
      </c>
      <c r="FZ104" s="2"/>
      <c r="GA104" s="2" t="s">
        <v>3</v>
      </c>
      <c r="GB104" s="2"/>
      <c r="GC104" s="2"/>
      <c r="GD104" s="2">
        <v>1</v>
      </c>
      <c r="GE104" s="2"/>
      <c r="GF104" s="2">
        <v>1428810939</v>
      </c>
      <c r="GG104" s="2">
        <v>2</v>
      </c>
      <c r="GH104" s="2">
        <v>1</v>
      </c>
      <c r="GI104" s="2">
        <v>-2</v>
      </c>
      <c r="GJ104" s="2">
        <v>2</v>
      </c>
      <c r="GK104" s="2">
        <v>0</v>
      </c>
      <c r="GL104" s="2">
        <f t="shared" si="129"/>
        <v>0</v>
      </c>
      <c r="GM104" s="2">
        <f>ROUND(CP104*I104,2)</f>
        <v>15454.79</v>
      </c>
      <c r="GN104" s="2">
        <f t="shared" si="131"/>
        <v>15454.79</v>
      </c>
      <c r="GO104" s="2">
        <f t="shared" si="132"/>
        <v>0</v>
      </c>
      <c r="GP104" s="2">
        <f t="shared" si="133"/>
        <v>0</v>
      </c>
      <c r="GQ104" s="2"/>
      <c r="GR104" s="2">
        <v>0</v>
      </c>
      <c r="GS104" s="2">
        <v>3</v>
      </c>
      <c r="GT104" s="2">
        <v>0</v>
      </c>
      <c r="GU104" s="2" t="s">
        <v>3</v>
      </c>
      <c r="GV104" s="2">
        <f>0</f>
        <v>0</v>
      </c>
      <c r="GW104" s="2">
        <v>1</v>
      </c>
      <c r="GX104" s="2">
        <f>0</f>
        <v>0</v>
      </c>
      <c r="GY104" s="2"/>
      <c r="GZ104" s="2"/>
      <c r="HA104" s="2">
        <v>0</v>
      </c>
      <c r="HB104" s="2">
        <v>0</v>
      </c>
      <c r="HC104" s="2">
        <v>0</v>
      </c>
      <c r="HD104" s="2">
        <f>GM104</f>
        <v>15454.79</v>
      </c>
      <c r="HE104" s="2" t="s">
        <v>3</v>
      </c>
      <c r="HF104" s="2" t="s">
        <v>3</v>
      </c>
      <c r="HG104" s="2"/>
      <c r="HH104" s="2"/>
      <c r="HI104" s="2"/>
      <c r="HJ104" s="2"/>
      <c r="HK104" s="2"/>
      <c r="HL104" s="2"/>
      <c r="HM104" s="2" t="s">
        <v>3</v>
      </c>
      <c r="HN104" s="2" t="s">
        <v>209</v>
      </c>
      <c r="HO104" s="2" t="s">
        <v>210</v>
      </c>
      <c r="HP104" s="2" t="s">
        <v>207</v>
      </c>
      <c r="HQ104" s="2" t="s">
        <v>207</v>
      </c>
      <c r="HR104" s="2"/>
      <c r="HS104" s="2">
        <v>0</v>
      </c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>
        <v>0</v>
      </c>
      <c r="IL104" s="2"/>
      <c r="IM104" s="2"/>
      <c r="IN104" s="2"/>
      <c r="IO104" s="2"/>
      <c r="IP104" s="2"/>
      <c r="IQ104" s="2"/>
      <c r="IR104" s="2"/>
      <c r="IS104" s="2"/>
      <c r="IT104" s="2"/>
      <c r="IU104" s="2"/>
    </row>
    <row r="105" spans="1:255" ht="13.15" customHeight="1" x14ac:dyDescent="0.2">
      <c r="A105" s="3">
        <v>17</v>
      </c>
      <c r="B105" s="3">
        <v>1</v>
      </c>
      <c r="C105" s="3"/>
      <c r="D105" s="3"/>
      <c r="E105" s="3" t="s">
        <v>203</v>
      </c>
      <c r="F105" s="3" t="s">
        <v>204</v>
      </c>
      <c r="G105" s="3" t="s">
        <v>205</v>
      </c>
      <c r="H105" s="3" t="s">
        <v>206</v>
      </c>
      <c r="I105" s="3">
        <f>ROUND(I89+I83+I59+I47+580*3.93/1000+I71,7)</f>
        <v>15.697469999999999</v>
      </c>
      <c r="J105" s="3">
        <v>0</v>
      </c>
      <c r="K105" s="3">
        <f>ROUND(I89+I83+I59+I47+580*3.93/1000+I71,7)</f>
        <v>15.697469999999999</v>
      </c>
      <c r="L105" s="3"/>
      <c r="M105" s="3"/>
      <c r="N105" s="3"/>
      <c r="O105" s="3">
        <f>0</f>
        <v>0</v>
      </c>
      <c r="P105" s="3">
        <f>0</f>
        <v>0</v>
      </c>
      <c r="Q105" s="3">
        <f>0</f>
        <v>0</v>
      </c>
      <c r="R105" s="3">
        <f>0</f>
        <v>0</v>
      </c>
      <c r="S105" s="3">
        <f>0</f>
        <v>0</v>
      </c>
      <c r="T105" s="3">
        <f>0</f>
        <v>0</v>
      </c>
      <c r="U105" s="3">
        <f>0</f>
        <v>0</v>
      </c>
      <c r="V105" s="3">
        <f>0</f>
        <v>0</v>
      </c>
      <c r="W105" s="3">
        <f>0</f>
        <v>0</v>
      </c>
      <c r="X105" s="3">
        <f>0</f>
        <v>0</v>
      </c>
      <c r="Y105" s="3">
        <f>0</f>
        <v>0</v>
      </c>
      <c r="Z105" s="3"/>
      <c r="AA105" s="3">
        <v>60854600</v>
      </c>
      <c r="AB105" s="3">
        <f>ROUND((AK105),6)</f>
        <v>1005.85</v>
      </c>
      <c r="AC105" s="3">
        <f>0</f>
        <v>0</v>
      </c>
      <c r="AD105" s="3">
        <f>0</f>
        <v>0</v>
      </c>
      <c r="AE105" s="3">
        <f>0</f>
        <v>0</v>
      </c>
      <c r="AF105" s="3">
        <f>0</f>
        <v>0</v>
      </c>
      <c r="AG105" s="3">
        <f>0</f>
        <v>0</v>
      </c>
      <c r="AH105" s="3">
        <f>0</f>
        <v>0</v>
      </c>
      <c r="AI105" s="3">
        <f>0</f>
        <v>0</v>
      </c>
      <c r="AJ105" s="3">
        <f>0</f>
        <v>0</v>
      </c>
      <c r="AK105" s="3">
        <v>1005.85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1</v>
      </c>
      <c r="AW105" s="3">
        <v>1</v>
      </c>
      <c r="AX105" s="3"/>
      <c r="AY105" s="3"/>
      <c r="AZ105" s="3">
        <v>1</v>
      </c>
      <c r="BA105" s="3">
        <v>1</v>
      </c>
      <c r="BB105" s="3">
        <v>1</v>
      </c>
      <c r="BC105" s="3">
        <v>1</v>
      </c>
      <c r="BD105" s="3" t="s">
        <v>3</v>
      </c>
      <c r="BE105" s="3" t="s">
        <v>3</v>
      </c>
      <c r="BF105" s="3" t="s">
        <v>3</v>
      </c>
      <c r="BG105" s="3" t="s">
        <v>3</v>
      </c>
      <c r="BH105" s="3">
        <v>0</v>
      </c>
      <c r="BI105" s="3">
        <v>1</v>
      </c>
      <c r="BJ105" s="3" t="s">
        <v>204</v>
      </c>
      <c r="BK105" s="3"/>
      <c r="BL105" s="3"/>
      <c r="BM105" s="3">
        <v>700007</v>
      </c>
      <c r="BN105" s="3">
        <v>0</v>
      </c>
      <c r="BO105" s="3" t="s">
        <v>3</v>
      </c>
      <c r="BP105" s="3">
        <v>0</v>
      </c>
      <c r="BQ105" s="3">
        <v>19</v>
      </c>
      <c r="BR105" s="3">
        <v>0</v>
      </c>
      <c r="BS105" s="3">
        <v>1</v>
      </c>
      <c r="BT105" s="3">
        <v>1</v>
      </c>
      <c r="BU105" s="3">
        <v>1</v>
      </c>
      <c r="BV105" s="3">
        <v>1</v>
      </c>
      <c r="BW105" s="3">
        <v>1</v>
      </c>
      <c r="BX105" s="3">
        <v>1</v>
      </c>
      <c r="BY105" s="3" t="s">
        <v>3</v>
      </c>
      <c r="BZ105" s="3">
        <v>90</v>
      </c>
      <c r="CA105" s="3">
        <v>42</v>
      </c>
      <c r="CB105" s="3" t="s">
        <v>3</v>
      </c>
      <c r="CC105" s="3"/>
      <c r="CD105" s="3"/>
      <c r="CE105" s="3">
        <v>0</v>
      </c>
      <c r="CF105" s="3">
        <v>0</v>
      </c>
      <c r="CG105" s="3">
        <v>0</v>
      </c>
      <c r="CH105" s="3"/>
      <c r="CI105" s="3"/>
      <c r="CJ105" s="3"/>
      <c r="CK105" s="3"/>
      <c r="CL105" s="3"/>
      <c r="CM105" s="3">
        <v>0</v>
      </c>
      <c r="CN105" s="3" t="s">
        <v>3</v>
      </c>
      <c r="CO105" s="3">
        <v>0</v>
      </c>
      <c r="CP105" s="3">
        <f>AB105*AZ105</f>
        <v>1005.85</v>
      </c>
      <c r="CQ105" s="3">
        <v>0</v>
      </c>
      <c r="CR105" s="3">
        <v>0</v>
      </c>
      <c r="CS105" s="3">
        <v>0</v>
      </c>
      <c r="CT105" s="3">
        <v>0</v>
      </c>
      <c r="CU105" s="3">
        <v>0</v>
      </c>
      <c r="CV105" s="3">
        <v>0</v>
      </c>
      <c r="CW105" s="3">
        <v>0</v>
      </c>
      <c r="CX105" s="3">
        <v>0</v>
      </c>
      <c r="CY105" s="3">
        <v>0</v>
      </c>
      <c r="CZ105" s="3">
        <v>0</v>
      </c>
      <c r="DA105" s="3"/>
      <c r="DB105" s="3"/>
      <c r="DC105" s="3" t="s">
        <v>3</v>
      </c>
      <c r="DD105" s="3" t="s">
        <v>3</v>
      </c>
      <c r="DE105" s="3" t="s">
        <v>3</v>
      </c>
      <c r="DF105" s="3" t="s">
        <v>3</v>
      </c>
      <c r="DG105" s="3" t="s">
        <v>3</v>
      </c>
      <c r="DH105" s="3" t="s">
        <v>3</v>
      </c>
      <c r="DI105" s="3" t="s">
        <v>3</v>
      </c>
      <c r="DJ105" s="3" t="s">
        <v>3</v>
      </c>
      <c r="DK105" s="3" t="s">
        <v>3</v>
      </c>
      <c r="DL105" s="3" t="s">
        <v>3</v>
      </c>
      <c r="DM105" s="3" t="s">
        <v>3</v>
      </c>
      <c r="DN105" s="3">
        <v>0</v>
      </c>
      <c r="DO105" s="3">
        <v>0</v>
      </c>
      <c r="DP105" s="3">
        <v>1</v>
      </c>
      <c r="DQ105" s="3">
        <v>1</v>
      </c>
      <c r="DR105" s="3"/>
      <c r="DS105" s="3"/>
      <c r="DT105" s="3"/>
      <c r="DU105" s="3">
        <v>1013</v>
      </c>
      <c r="DV105" s="3" t="s">
        <v>206</v>
      </c>
      <c r="DW105" s="3" t="s">
        <v>206</v>
      </c>
      <c r="DX105" s="3">
        <v>1</v>
      </c>
      <c r="DY105" s="3"/>
      <c r="DZ105" s="3" t="s">
        <v>3</v>
      </c>
      <c r="EA105" s="3" t="s">
        <v>3</v>
      </c>
      <c r="EB105" s="3" t="s">
        <v>3</v>
      </c>
      <c r="EC105" s="3" t="s">
        <v>3</v>
      </c>
      <c r="ED105" s="3"/>
      <c r="EE105" s="3">
        <v>58906293</v>
      </c>
      <c r="EF105" s="3">
        <v>19</v>
      </c>
      <c r="EG105" s="3" t="s">
        <v>207</v>
      </c>
      <c r="EH105" s="3">
        <v>106</v>
      </c>
      <c r="EI105" s="3" t="s">
        <v>207</v>
      </c>
      <c r="EJ105" s="3">
        <v>1</v>
      </c>
      <c r="EK105" s="3">
        <v>700007</v>
      </c>
      <c r="EL105" s="3" t="s">
        <v>207</v>
      </c>
      <c r="EM105" s="3" t="s">
        <v>208</v>
      </c>
      <c r="EN105" s="3"/>
      <c r="EO105" s="3" t="s">
        <v>3</v>
      </c>
      <c r="EP105" s="3"/>
      <c r="EQ105" s="3">
        <v>0</v>
      </c>
      <c r="ER105" s="3">
        <v>0</v>
      </c>
      <c r="ES105" s="3">
        <v>0</v>
      </c>
      <c r="ET105" s="3">
        <v>0</v>
      </c>
      <c r="EU105" s="3">
        <v>0</v>
      </c>
      <c r="EV105" s="3">
        <v>0</v>
      </c>
      <c r="EW105" s="3">
        <v>0</v>
      </c>
      <c r="EX105" s="3">
        <v>0</v>
      </c>
      <c r="EY105" s="3">
        <v>0</v>
      </c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>
        <v>0</v>
      </c>
      <c r="FR105" s="3">
        <v>0</v>
      </c>
      <c r="FS105" s="3">
        <v>0</v>
      </c>
      <c r="FT105" s="3"/>
      <c r="FU105" s="3"/>
      <c r="FV105" s="3"/>
      <c r="FW105" s="3"/>
      <c r="FX105" s="3">
        <v>0</v>
      </c>
      <c r="FY105" s="3">
        <v>0</v>
      </c>
      <c r="FZ105" s="3"/>
      <c r="GA105" s="3" t="s">
        <v>3</v>
      </c>
      <c r="GB105" s="3"/>
      <c r="GC105" s="3"/>
      <c r="GD105" s="3">
        <v>1</v>
      </c>
      <c r="GE105" s="3"/>
      <c r="GF105" s="3">
        <v>1428810939</v>
      </c>
      <c r="GG105" s="3">
        <v>2</v>
      </c>
      <c r="GH105" s="3">
        <v>1</v>
      </c>
      <c r="GI105" s="3">
        <v>-2</v>
      </c>
      <c r="GJ105" s="3">
        <v>2</v>
      </c>
      <c r="GK105" s="3">
        <v>0</v>
      </c>
      <c r="GL105" s="3">
        <f t="shared" si="129"/>
        <v>0</v>
      </c>
      <c r="GM105" s="3">
        <f>ROUND(CP105*I105,2)</f>
        <v>15789.3</v>
      </c>
      <c r="GN105" s="3">
        <f t="shared" si="131"/>
        <v>15789.3</v>
      </c>
      <c r="GO105" s="3">
        <f t="shared" si="132"/>
        <v>0</v>
      </c>
      <c r="GP105" s="3">
        <f t="shared" si="133"/>
        <v>0</v>
      </c>
      <c r="GQ105" s="3"/>
      <c r="GR105" s="3">
        <v>0</v>
      </c>
      <c r="GS105" s="3">
        <v>0</v>
      </c>
      <c r="GT105" s="3">
        <v>0</v>
      </c>
      <c r="GU105" s="3" t="s">
        <v>3</v>
      </c>
      <c r="GV105" s="3">
        <f>0</f>
        <v>0</v>
      </c>
      <c r="GW105" s="3">
        <v>1</v>
      </c>
      <c r="GX105" s="3">
        <f>0</f>
        <v>0</v>
      </c>
      <c r="GY105" s="3"/>
      <c r="GZ105" s="3"/>
      <c r="HA105" s="3">
        <v>0</v>
      </c>
      <c r="HB105" s="3">
        <v>0</v>
      </c>
      <c r="HC105" s="3">
        <v>0</v>
      </c>
      <c r="HD105" s="3">
        <f>GM105</f>
        <v>15789.3</v>
      </c>
      <c r="HE105" s="3" t="s">
        <v>3</v>
      </c>
      <c r="HF105" s="3" t="s">
        <v>3</v>
      </c>
      <c r="HG105" s="3"/>
      <c r="HH105" s="3"/>
      <c r="HI105" s="3"/>
      <c r="HJ105" s="3"/>
      <c r="HK105" s="3"/>
      <c r="HL105" s="3"/>
      <c r="HM105" s="3" t="s">
        <v>3</v>
      </c>
      <c r="HN105" s="3" t="s">
        <v>209</v>
      </c>
      <c r="HO105" s="3" t="s">
        <v>210</v>
      </c>
      <c r="HP105" s="3" t="s">
        <v>207</v>
      </c>
      <c r="HQ105" s="3" t="s">
        <v>207</v>
      </c>
      <c r="HR105" s="3"/>
      <c r="HS105" s="3">
        <v>0</v>
      </c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>
        <v>0</v>
      </c>
      <c r="IL105" s="3"/>
      <c r="IM105" s="3"/>
      <c r="IN105" s="3"/>
      <c r="IO105" s="3"/>
      <c r="IP105" s="3"/>
      <c r="IQ105" s="3"/>
      <c r="IR105" s="3"/>
      <c r="IS105" s="3"/>
      <c r="IT105" s="3"/>
      <c r="IU105" s="3"/>
    </row>
    <row r="106" spans="1:255" ht="13.15" hidden="1" customHeight="1" x14ac:dyDescent="0.2">
      <c r="A106" s="2">
        <v>17</v>
      </c>
      <c r="B106" s="2">
        <v>1</v>
      </c>
      <c r="C106" s="2"/>
      <c r="D106" s="2"/>
      <c r="E106" s="2" t="s">
        <v>211</v>
      </c>
      <c r="F106" s="2" t="s">
        <v>212</v>
      </c>
      <c r="G106" s="2" t="s">
        <v>213</v>
      </c>
      <c r="H106" s="2" t="s">
        <v>206</v>
      </c>
      <c r="I106" s="2">
        <f>ROUND(I104,7)</f>
        <v>15.697469999999999</v>
      </c>
      <c r="J106" s="2">
        <v>0</v>
      </c>
      <c r="K106" s="2">
        <f>ROUND(I104,7)</f>
        <v>15.697469999999999</v>
      </c>
      <c r="L106" s="2"/>
      <c r="M106" s="2"/>
      <c r="N106" s="2"/>
      <c r="O106" s="2">
        <f>0</f>
        <v>0</v>
      </c>
      <c r="P106" s="2">
        <f>0</f>
        <v>0</v>
      </c>
      <c r="Q106" s="2">
        <f>0</f>
        <v>0</v>
      </c>
      <c r="R106" s="2">
        <f>0</f>
        <v>0</v>
      </c>
      <c r="S106" s="2">
        <f>0</f>
        <v>0</v>
      </c>
      <c r="T106" s="2">
        <f>0</f>
        <v>0</v>
      </c>
      <c r="U106" s="2">
        <f>0</f>
        <v>0</v>
      </c>
      <c r="V106" s="2">
        <f>0</f>
        <v>0</v>
      </c>
      <c r="W106" s="2">
        <f>0</f>
        <v>0</v>
      </c>
      <c r="X106" s="2">
        <f>0</f>
        <v>0</v>
      </c>
      <c r="Y106" s="2">
        <f>0</f>
        <v>0</v>
      </c>
      <c r="Z106" s="2"/>
      <c r="AA106" s="2">
        <v>60841590</v>
      </c>
      <c r="AB106" s="2">
        <f>ROUND((AK106),6)</f>
        <v>240.53</v>
      </c>
      <c r="AC106" s="2">
        <f>0</f>
        <v>0</v>
      </c>
      <c r="AD106" s="2">
        <f>0</f>
        <v>0</v>
      </c>
      <c r="AE106" s="2">
        <f>0</f>
        <v>0</v>
      </c>
      <c r="AF106" s="2">
        <f>0</f>
        <v>0</v>
      </c>
      <c r="AG106" s="2">
        <f>0</f>
        <v>0</v>
      </c>
      <c r="AH106" s="2">
        <f>0</f>
        <v>0</v>
      </c>
      <c r="AI106" s="2">
        <f>0</f>
        <v>0</v>
      </c>
      <c r="AJ106" s="2">
        <f>0</f>
        <v>0</v>
      </c>
      <c r="AK106" s="2">
        <v>240.53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1</v>
      </c>
      <c r="AW106" s="2">
        <v>1</v>
      </c>
      <c r="AX106" s="2"/>
      <c r="AY106" s="2"/>
      <c r="AZ106" s="2">
        <v>1</v>
      </c>
      <c r="BA106" s="2">
        <v>1</v>
      </c>
      <c r="BB106" s="2">
        <v>1</v>
      </c>
      <c r="BC106" s="2">
        <v>1</v>
      </c>
      <c r="BD106" s="2" t="s">
        <v>3</v>
      </c>
      <c r="BE106" s="2" t="s">
        <v>3</v>
      </c>
      <c r="BF106" s="2" t="s">
        <v>3</v>
      </c>
      <c r="BG106" s="2" t="s">
        <v>3</v>
      </c>
      <c r="BH106" s="2">
        <v>0</v>
      </c>
      <c r="BI106" s="2">
        <v>1</v>
      </c>
      <c r="BJ106" s="2" t="s">
        <v>212</v>
      </c>
      <c r="BK106" s="2"/>
      <c r="BL106" s="2"/>
      <c r="BM106" s="2">
        <v>700008</v>
      </c>
      <c r="BN106" s="2">
        <v>0</v>
      </c>
      <c r="BO106" s="2" t="s">
        <v>3</v>
      </c>
      <c r="BP106" s="2">
        <v>0</v>
      </c>
      <c r="BQ106" s="2">
        <v>10</v>
      </c>
      <c r="BR106" s="2">
        <v>0</v>
      </c>
      <c r="BS106" s="2">
        <v>1</v>
      </c>
      <c r="BT106" s="2">
        <v>1</v>
      </c>
      <c r="BU106" s="2">
        <v>1</v>
      </c>
      <c r="BV106" s="2">
        <v>1</v>
      </c>
      <c r="BW106" s="2">
        <v>1</v>
      </c>
      <c r="BX106" s="2">
        <v>1</v>
      </c>
      <c r="BY106" s="2" t="s">
        <v>3</v>
      </c>
      <c r="BZ106" s="2">
        <v>94</v>
      </c>
      <c r="CA106" s="2">
        <v>61</v>
      </c>
      <c r="CB106" s="2" t="s">
        <v>3</v>
      </c>
      <c r="CC106" s="2"/>
      <c r="CD106" s="2"/>
      <c r="CE106" s="2">
        <v>0</v>
      </c>
      <c r="CF106" s="2">
        <v>0</v>
      </c>
      <c r="CG106" s="2">
        <v>0</v>
      </c>
      <c r="CH106" s="2"/>
      <c r="CI106" s="2"/>
      <c r="CJ106" s="2"/>
      <c r="CK106" s="2"/>
      <c r="CL106" s="2"/>
      <c r="CM106" s="2">
        <v>0</v>
      </c>
      <c r="CN106" s="2" t="s">
        <v>3</v>
      </c>
      <c r="CO106" s="2">
        <v>0</v>
      </c>
      <c r="CP106" s="2">
        <f>AB106*AZ106</f>
        <v>240.53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/>
      <c r="DB106" s="2"/>
      <c r="DC106" s="2" t="s">
        <v>3</v>
      </c>
      <c r="DD106" s="2" t="s">
        <v>3</v>
      </c>
      <c r="DE106" s="2" t="s">
        <v>3</v>
      </c>
      <c r="DF106" s="2" t="s">
        <v>3</v>
      </c>
      <c r="DG106" s="2" t="s">
        <v>3</v>
      </c>
      <c r="DH106" s="2" t="s">
        <v>3</v>
      </c>
      <c r="DI106" s="2" t="s">
        <v>3</v>
      </c>
      <c r="DJ106" s="2" t="s">
        <v>3</v>
      </c>
      <c r="DK106" s="2" t="s">
        <v>3</v>
      </c>
      <c r="DL106" s="2" t="s">
        <v>3</v>
      </c>
      <c r="DM106" s="2" t="s">
        <v>3</v>
      </c>
      <c r="DN106" s="2">
        <v>0</v>
      </c>
      <c r="DO106" s="2">
        <v>0</v>
      </c>
      <c r="DP106" s="2">
        <v>1</v>
      </c>
      <c r="DQ106" s="2">
        <v>1</v>
      </c>
      <c r="DR106" s="2"/>
      <c r="DS106" s="2"/>
      <c r="DT106" s="2"/>
      <c r="DU106" s="2">
        <v>1013</v>
      </c>
      <c r="DV106" s="2" t="s">
        <v>206</v>
      </c>
      <c r="DW106" s="2" t="s">
        <v>206</v>
      </c>
      <c r="DX106" s="2">
        <v>1</v>
      </c>
      <c r="DY106" s="2"/>
      <c r="DZ106" s="2" t="s">
        <v>3</v>
      </c>
      <c r="EA106" s="2" t="s">
        <v>3</v>
      </c>
      <c r="EB106" s="2" t="s">
        <v>3</v>
      </c>
      <c r="EC106" s="2" t="s">
        <v>3</v>
      </c>
      <c r="ED106" s="2"/>
      <c r="EE106" s="2">
        <v>58906294</v>
      </c>
      <c r="EF106" s="2">
        <v>10</v>
      </c>
      <c r="EG106" s="2" t="s">
        <v>214</v>
      </c>
      <c r="EH106" s="2">
        <v>107</v>
      </c>
      <c r="EI106" s="2" t="s">
        <v>215</v>
      </c>
      <c r="EJ106" s="2">
        <v>1</v>
      </c>
      <c r="EK106" s="2">
        <v>700008</v>
      </c>
      <c r="EL106" s="2" t="s">
        <v>216</v>
      </c>
      <c r="EM106" s="2" t="s">
        <v>217</v>
      </c>
      <c r="EN106" s="2"/>
      <c r="EO106" s="2" t="s">
        <v>3</v>
      </c>
      <c r="EP106" s="2"/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0</v>
      </c>
      <c r="EX106" s="2">
        <v>0</v>
      </c>
      <c r="EY106" s="2">
        <v>0</v>
      </c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>
        <v>0</v>
      </c>
      <c r="FR106" s="2">
        <v>0</v>
      </c>
      <c r="FS106" s="2">
        <v>0</v>
      </c>
      <c r="FT106" s="2"/>
      <c r="FU106" s="2"/>
      <c r="FV106" s="2"/>
      <c r="FW106" s="2"/>
      <c r="FX106" s="2">
        <v>0</v>
      </c>
      <c r="FY106" s="2">
        <v>0</v>
      </c>
      <c r="FZ106" s="2"/>
      <c r="GA106" s="2" t="s">
        <v>3</v>
      </c>
      <c r="GB106" s="2"/>
      <c r="GC106" s="2"/>
      <c r="GD106" s="2">
        <v>1</v>
      </c>
      <c r="GE106" s="2"/>
      <c r="GF106" s="2">
        <v>-707423805</v>
      </c>
      <c r="GG106" s="2">
        <v>2</v>
      </c>
      <c r="GH106" s="2">
        <v>1</v>
      </c>
      <c r="GI106" s="2">
        <v>-2</v>
      </c>
      <c r="GJ106" s="2">
        <v>2</v>
      </c>
      <c r="GK106" s="2">
        <v>0</v>
      </c>
      <c r="GL106" s="2">
        <f t="shared" si="129"/>
        <v>0</v>
      </c>
      <c r="GM106" s="2">
        <f>ROUND(CP106*I106,2)</f>
        <v>3775.71</v>
      </c>
      <c r="GN106" s="2">
        <f t="shared" si="131"/>
        <v>3775.71</v>
      </c>
      <c r="GO106" s="2">
        <f t="shared" si="132"/>
        <v>0</v>
      </c>
      <c r="GP106" s="2">
        <f t="shared" si="133"/>
        <v>0</v>
      </c>
      <c r="GQ106" s="2"/>
      <c r="GR106" s="2">
        <v>0</v>
      </c>
      <c r="GS106" s="2">
        <v>3</v>
      </c>
      <c r="GT106" s="2">
        <v>0</v>
      </c>
      <c r="GU106" s="2" t="s">
        <v>3</v>
      </c>
      <c r="GV106" s="2">
        <f>0</f>
        <v>0</v>
      </c>
      <c r="GW106" s="2">
        <v>1</v>
      </c>
      <c r="GX106" s="2">
        <f>0</f>
        <v>0</v>
      </c>
      <c r="GY106" s="2"/>
      <c r="GZ106" s="2"/>
      <c r="HA106" s="2">
        <v>0</v>
      </c>
      <c r="HB106" s="2">
        <v>0</v>
      </c>
      <c r="HC106" s="2">
        <v>0</v>
      </c>
      <c r="HD106" s="2">
        <f>GM106</f>
        <v>3775.71</v>
      </c>
      <c r="HE106" s="2" t="s">
        <v>3</v>
      </c>
      <c r="HF106" s="2" t="s">
        <v>3</v>
      </c>
      <c r="HG106" s="2"/>
      <c r="HH106" s="2"/>
      <c r="HI106" s="2"/>
      <c r="HJ106" s="2"/>
      <c r="HK106" s="2"/>
      <c r="HL106" s="2"/>
      <c r="HM106" s="2" t="s">
        <v>3</v>
      </c>
      <c r="HN106" s="2" t="s">
        <v>218</v>
      </c>
      <c r="HO106" s="2" t="s">
        <v>219</v>
      </c>
      <c r="HP106" s="2" t="s">
        <v>215</v>
      </c>
      <c r="HQ106" s="2" t="s">
        <v>215</v>
      </c>
      <c r="HR106" s="2"/>
      <c r="HS106" s="2">
        <v>0</v>
      </c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>
        <v>0</v>
      </c>
      <c r="IL106" s="2"/>
      <c r="IM106" s="2"/>
      <c r="IN106" s="2"/>
      <c r="IO106" s="2"/>
      <c r="IP106" s="2"/>
      <c r="IQ106" s="2"/>
      <c r="IR106" s="2"/>
      <c r="IS106" s="2"/>
      <c r="IT106" s="2"/>
      <c r="IU106" s="2"/>
    </row>
    <row r="107" spans="1:255" ht="13.15" customHeight="1" x14ac:dyDescent="0.2">
      <c r="A107" s="3">
        <v>17</v>
      </c>
      <c r="B107" s="3">
        <v>1</v>
      </c>
      <c r="C107" s="3"/>
      <c r="D107" s="3"/>
      <c r="E107" s="3" t="s">
        <v>211</v>
      </c>
      <c r="F107" s="3" t="s">
        <v>212</v>
      </c>
      <c r="G107" s="3" t="s">
        <v>213</v>
      </c>
      <c r="H107" s="3" t="s">
        <v>206</v>
      </c>
      <c r="I107" s="3">
        <f>ROUND(I105,7)</f>
        <v>15.697469999999999</v>
      </c>
      <c r="J107" s="3">
        <v>0</v>
      </c>
      <c r="K107" s="3">
        <f>ROUND(I105,7)</f>
        <v>15.697469999999999</v>
      </c>
      <c r="L107" s="3"/>
      <c r="M107" s="3"/>
      <c r="N107" s="3"/>
      <c r="O107" s="3">
        <f>0</f>
        <v>0</v>
      </c>
      <c r="P107" s="3">
        <f>0</f>
        <v>0</v>
      </c>
      <c r="Q107" s="3">
        <f>0</f>
        <v>0</v>
      </c>
      <c r="R107" s="3">
        <f>0</f>
        <v>0</v>
      </c>
      <c r="S107" s="3">
        <f>0</f>
        <v>0</v>
      </c>
      <c r="T107" s="3">
        <f>0</f>
        <v>0</v>
      </c>
      <c r="U107" s="3">
        <f>0</f>
        <v>0</v>
      </c>
      <c r="V107" s="3">
        <f>0</f>
        <v>0</v>
      </c>
      <c r="W107" s="3">
        <f>0</f>
        <v>0</v>
      </c>
      <c r="X107" s="3">
        <f>0</f>
        <v>0</v>
      </c>
      <c r="Y107" s="3">
        <f>0</f>
        <v>0</v>
      </c>
      <c r="Z107" s="3"/>
      <c r="AA107" s="3">
        <v>60854600</v>
      </c>
      <c r="AB107" s="3">
        <f>ROUND((AK107),6)</f>
        <v>320.74</v>
      </c>
      <c r="AC107" s="3">
        <f>0</f>
        <v>0</v>
      </c>
      <c r="AD107" s="3">
        <f>0</f>
        <v>0</v>
      </c>
      <c r="AE107" s="3">
        <f>0</f>
        <v>0</v>
      </c>
      <c r="AF107" s="3">
        <f>0</f>
        <v>0</v>
      </c>
      <c r="AG107" s="3">
        <f>0</f>
        <v>0</v>
      </c>
      <c r="AH107" s="3">
        <f>0</f>
        <v>0</v>
      </c>
      <c r="AI107" s="3">
        <f>0</f>
        <v>0</v>
      </c>
      <c r="AJ107" s="3">
        <f>0</f>
        <v>0</v>
      </c>
      <c r="AK107" s="3">
        <v>320.74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1</v>
      </c>
      <c r="AW107" s="3">
        <v>1</v>
      </c>
      <c r="AX107" s="3"/>
      <c r="AY107" s="3"/>
      <c r="AZ107" s="3">
        <v>1</v>
      </c>
      <c r="BA107" s="3">
        <v>1</v>
      </c>
      <c r="BB107" s="3">
        <v>1</v>
      </c>
      <c r="BC107" s="3">
        <v>1</v>
      </c>
      <c r="BD107" s="3" t="s">
        <v>3</v>
      </c>
      <c r="BE107" s="3" t="s">
        <v>3</v>
      </c>
      <c r="BF107" s="3" t="s">
        <v>3</v>
      </c>
      <c r="BG107" s="3" t="s">
        <v>3</v>
      </c>
      <c r="BH107" s="3">
        <v>0</v>
      </c>
      <c r="BI107" s="3">
        <v>1</v>
      </c>
      <c r="BJ107" s="3" t="s">
        <v>212</v>
      </c>
      <c r="BK107" s="3"/>
      <c r="BL107" s="3"/>
      <c r="BM107" s="3">
        <v>700008</v>
      </c>
      <c r="BN107" s="3">
        <v>0</v>
      </c>
      <c r="BO107" s="3" t="s">
        <v>3</v>
      </c>
      <c r="BP107" s="3">
        <v>0</v>
      </c>
      <c r="BQ107" s="3">
        <v>10</v>
      </c>
      <c r="BR107" s="3">
        <v>0</v>
      </c>
      <c r="BS107" s="3">
        <v>1</v>
      </c>
      <c r="BT107" s="3">
        <v>1</v>
      </c>
      <c r="BU107" s="3">
        <v>1</v>
      </c>
      <c r="BV107" s="3">
        <v>1</v>
      </c>
      <c r="BW107" s="3">
        <v>1</v>
      </c>
      <c r="BX107" s="3">
        <v>1</v>
      </c>
      <c r="BY107" s="3" t="s">
        <v>3</v>
      </c>
      <c r="BZ107" s="3">
        <v>94</v>
      </c>
      <c r="CA107" s="3">
        <v>61</v>
      </c>
      <c r="CB107" s="3" t="s">
        <v>3</v>
      </c>
      <c r="CC107" s="3"/>
      <c r="CD107" s="3"/>
      <c r="CE107" s="3">
        <v>0</v>
      </c>
      <c r="CF107" s="3">
        <v>0</v>
      </c>
      <c r="CG107" s="3">
        <v>0</v>
      </c>
      <c r="CH107" s="3"/>
      <c r="CI107" s="3"/>
      <c r="CJ107" s="3"/>
      <c r="CK107" s="3"/>
      <c r="CL107" s="3"/>
      <c r="CM107" s="3">
        <v>0</v>
      </c>
      <c r="CN107" s="3" t="s">
        <v>3</v>
      </c>
      <c r="CO107" s="3">
        <v>0</v>
      </c>
      <c r="CP107" s="3">
        <f>AB107*AZ107</f>
        <v>320.74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/>
      <c r="DB107" s="3"/>
      <c r="DC107" s="3" t="s">
        <v>3</v>
      </c>
      <c r="DD107" s="3" t="s">
        <v>3</v>
      </c>
      <c r="DE107" s="3" t="s">
        <v>3</v>
      </c>
      <c r="DF107" s="3" t="s">
        <v>3</v>
      </c>
      <c r="DG107" s="3" t="s">
        <v>3</v>
      </c>
      <c r="DH107" s="3" t="s">
        <v>3</v>
      </c>
      <c r="DI107" s="3" t="s">
        <v>3</v>
      </c>
      <c r="DJ107" s="3" t="s">
        <v>3</v>
      </c>
      <c r="DK107" s="3" t="s">
        <v>3</v>
      </c>
      <c r="DL107" s="3" t="s">
        <v>3</v>
      </c>
      <c r="DM107" s="3" t="s">
        <v>3</v>
      </c>
      <c r="DN107" s="3">
        <v>0</v>
      </c>
      <c r="DO107" s="3">
        <v>0</v>
      </c>
      <c r="DP107" s="3">
        <v>1</v>
      </c>
      <c r="DQ107" s="3">
        <v>1</v>
      </c>
      <c r="DR107" s="3"/>
      <c r="DS107" s="3"/>
      <c r="DT107" s="3"/>
      <c r="DU107" s="3">
        <v>1013</v>
      </c>
      <c r="DV107" s="3" t="s">
        <v>206</v>
      </c>
      <c r="DW107" s="3" t="s">
        <v>206</v>
      </c>
      <c r="DX107" s="3">
        <v>1</v>
      </c>
      <c r="DY107" s="3"/>
      <c r="DZ107" s="3" t="s">
        <v>3</v>
      </c>
      <c r="EA107" s="3" t="s">
        <v>3</v>
      </c>
      <c r="EB107" s="3" t="s">
        <v>3</v>
      </c>
      <c r="EC107" s="3" t="s">
        <v>3</v>
      </c>
      <c r="ED107" s="3"/>
      <c r="EE107" s="3">
        <v>58906294</v>
      </c>
      <c r="EF107" s="3">
        <v>10</v>
      </c>
      <c r="EG107" s="3" t="s">
        <v>214</v>
      </c>
      <c r="EH107" s="3">
        <v>107</v>
      </c>
      <c r="EI107" s="3" t="s">
        <v>215</v>
      </c>
      <c r="EJ107" s="3">
        <v>1</v>
      </c>
      <c r="EK107" s="3">
        <v>700008</v>
      </c>
      <c r="EL107" s="3" t="s">
        <v>216</v>
      </c>
      <c r="EM107" s="3" t="s">
        <v>217</v>
      </c>
      <c r="EN107" s="3"/>
      <c r="EO107" s="3" t="s">
        <v>3</v>
      </c>
      <c r="EP107" s="3"/>
      <c r="EQ107" s="3">
        <v>0</v>
      </c>
      <c r="ER107" s="3">
        <v>0</v>
      </c>
      <c r="ES107" s="3">
        <v>0</v>
      </c>
      <c r="ET107" s="3">
        <v>0</v>
      </c>
      <c r="EU107" s="3">
        <v>0</v>
      </c>
      <c r="EV107" s="3">
        <v>0</v>
      </c>
      <c r="EW107" s="3">
        <v>0</v>
      </c>
      <c r="EX107" s="3">
        <v>0</v>
      </c>
      <c r="EY107" s="3">
        <v>0</v>
      </c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>
        <v>0</v>
      </c>
      <c r="FR107" s="3">
        <v>0</v>
      </c>
      <c r="FS107" s="3">
        <v>0</v>
      </c>
      <c r="FT107" s="3"/>
      <c r="FU107" s="3"/>
      <c r="FV107" s="3"/>
      <c r="FW107" s="3"/>
      <c r="FX107" s="3">
        <v>0</v>
      </c>
      <c r="FY107" s="3">
        <v>0</v>
      </c>
      <c r="FZ107" s="3"/>
      <c r="GA107" s="3" t="s">
        <v>3</v>
      </c>
      <c r="GB107" s="3"/>
      <c r="GC107" s="3"/>
      <c r="GD107" s="3">
        <v>1</v>
      </c>
      <c r="GE107" s="3"/>
      <c r="GF107" s="3">
        <v>-707423805</v>
      </c>
      <c r="GG107" s="3">
        <v>2</v>
      </c>
      <c r="GH107" s="3">
        <v>1</v>
      </c>
      <c r="GI107" s="3">
        <v>-2</v>
      </c>
      <c r="GJ107" s="3">
        <v>2</v>
      </c>
      <c r="GK107" s="3">
        <v>0</v>
      </c>
      <c r="GL107" s="3">
        <f t="shared" si="129"/>
        <v>0</v>
      </c>
      <c r="GM107" s="3">
        <f>ROUND(CP107*I107,2)</f>
        <v>5034.8100000000004</v>
      </c>
      <c r="GN107" s="3">
        <f t="shared" si="131"/>
        <v>5034.8100000000004</v>
      </c>
      <c r="GO107" s="3">
        <f t="shared" si="132"/>
        <v>0</v>
      </c>
      <c r="GP107" s="3">
        <f t="shared" si="133"/>
        <v>0</v>
      </c>
      <c r="GQ107" s="3"/>
      <c r="GR107" s="3">
        <v>0</v>
      </c>
      <c r="GS107" s="3">
        <v>0</v>
      </c>
      <c r="GT107" s="3">
        <v>0</v>
      </c>
      <c r="GU107" s="3" t="s">
        <v>3</v>
      </c>
      <c r="GV107" s="3">
        <f>0</f>
        <v>0</v>
      </c>
      <c r="GW107" s="3">
        <v>1</v>
      </c>
      <c r="GX107" s="3">
        <f>0</f>
        <v>0</v>
      </c>
      <c r="GY107" s="3"/>
      <c r="GZ107" s="3"/>
      <c r="HA107" s="3">
        <v>0</v>
      </c>
      <c r="HB107" s="3">
        <v>0</v>
      </c>
      <c r="HC107" s="3">
        <v>0</v>
      </c>
      <c r="HD107" s="3">
        <f>GM107</f>
        <v>5034.8100000000004</v>
      </c>
      <c r="HE107" s="3" t="s">
        <v>3</v>
      </c>
      <c r="HF107" s="3" t="s">
        <v>3</v>
      </c>
      <c r="HG107" s="3"/>
      <c r="HH107" s="3"/>
      <c r="HI107" s="3"/>
      <c r="HJ107" s="3"/>
      <c r="HK107" s="3"/>
      <c r="HL107" s="3"/>
      <c r="HM107" s="3" t="s">
        <v>3</v>
      </c>
      <c r="HN107" s="3" t="s">
        <v>218</v>
      </c>
      <c r="HO107" s="3" t="s">
        <v>219</v>
      </c>
      <c r="HP107" s="3" t="s">
        <v>215</v>
      </c>
      <c r="HQ107" s="3" t="s">
        <v>215</v>
      </c>
      <c r="HR107" s="3"/>
      <c r="HS107" s="3">
        <v>0</v>
      </c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>
        <v>0</v>
      </c>
      <c r="IL107" s="3"/>
      <c r="IM107" s="3"/>
      <c r="IN107" s="3"/>
      <c r="IO107" s="3"/>
      <c r="IP107" s="3"/>
      <c r="IQ107" s="3"/>
      <c r="IR107" s="3"/>
      <c r="IS107" s="3"/>
      <c r="IT107" s="3"/>
      <c r="IU107" s="3"/>
    </row>
    <row r="109" spans="1:255" x14ac:dyDescent="0.2">
      <c r="A109" s="4">
        <v>51</v>
      </c>
      <c r="B109" s="4">
        <f>B20</f>
        <v>1</v>
      </c>
      <c r="C109" s="4">
        <f>A20</f>
        <v>3</v>
      </c>
      <c r="D109" s="4">
        <f>ROW(A20)</f>
        <v>20</v>
      </c>
      <c r="E109" s="4"/>
      <c r="F109" s="4" t="str">
        <f>IF(F20&lt;&gt;"",F20,"")</f>
        <v>02-01-01</v>
      </c>
      <c r="G109" s="4" t="str">
        <f>IF(G20&lt;&gt;"",G20,"")</f>
        <v>Новая локальная смета</v>
      </c>
      <c r="H109" s="4">
        <v>0</v>
      </c>
      <c r="I109" s="4"/>
      <c r="J109" s="4"/>
      <c r="K109" s="4"/>
      <c r="L109" s="4"/>
      <c r="M109" s="4"/>
      <c r="N109" s="4"/>
      <c r="O109" s="4">
        <f t="shared" ref="O109:T109" si="140">ROUND(AB109,2)</f>
        <v>2715710.46</v>
      </c>
      <c r="P109" s="4">
        <f t="shared" si="140"/>
        <v>2221402.64</v>
      </c>
      <c r="Q109" s="4">
        <f t="shared" si="140"/>
        <v>6310.58</v>
      </c>
      <c r="R109" s="4">
        <f t="shared" si="140"/>
        <v>3080.55</v>
      </c>
      <c r="S109" s="4">
        <f t="shared" si="140"/>
        <v>484916.69</v>
      </c>
      <c r="T109" s="4">
        <f t="shared" si="140"/>
        <v>0</v>
      </c>
      <c r="U109" s="4">
        <f>AH109</f>
        <v>1348.9777800000002</v>
      </c>
      <c r="V109" s="4">
        <f>AI109</f>
        <v>6.9949999999999992</v>
      </c>
      <c r="W109" s="4">
        <f>ROUND(AJ109,2)</f>
        <v>0</v>
      </c>
      <c r="X109" s="4">
        <f>ROUND(AK109,2)</f>
        <v>462635.63</v>
      </c>
      <c r="Y109" s="4">
        <f>ROUND(AL109,2)</f>
        <v>234462.47</v>
      </c>
      <c r="Z109" s="4"/>
      <c r="AA109" s="4"/>
      <c r="AB109" s="4">
        <f>ROUND(SUMIF(AA24:AA107,"=60841590",O24:O107),2)</f>
        <v>2715710.46</v>
      </c>
      <c r="AC109" s="4">
        <f>ROUND(SUMIF(AA24:AA107,"=60841590",P24:P107),2)</f>
        <v>2221402.64</v>
      </c>
      <c r="AD109" s="4">
        <f>ROUND(SUMIF(AA24:AA107,"=60841590",Q24:Q107),2)</f>
        <v>6310.58</v>
      </c>
      <c r="AE109" s="4">
        <f>ROUND(SUMIF(AA24:AA107,"=60841590",R24:R107),2)</f>
        <v>3080.55</v>
      </c>
      <c r="AF109" s="4">
        <f>ROUND(SUMIF(AA24:AA107,"=60841590",S24:S107),2)</f>
        <v>484916.69</v>
      </c>
      <c r="AG109" s="4">
        <f>ROUND(SUMIF(AA24:AA107,"=60841590",T24:T107),2)</f>
        <v>0</v>
      </c>
      <c r="AH109" s="4">
        <f>SUMIF(AA24:AA107,"=60841590",U24:U107)</f>
        <v>1348.9777800000002</v>
      </c>
      <c r="AI109" s="4">
        <f>SUMIF(AA24:AA107,"=60841590",V24:V107)</f>
        <v>6.9949999999999992</v>
      </c>
      <c r="AJ109" s="4">
        <f>ROUND(SUMIF(AA24:AA107,"=60841590",W24:W107),2)</f>
        <v>0</v>
      </c>
      <c r="AK109" s="4">
        <f>ROUND(SUMIF(AA24:AA107,"=60841590",X24:X107),2)</f>
        <v>462635.63</v>
      </c>
      <c r="AL109" s="4">
        <f>ROUND(SUMIF(AA24:AA107,"=60841590",Y24:Y107),2)</f>
        <v>234462.47</v>
      </c>
      <c r="AM109" s="4"/>
      <c r="AN109" s="4"/>
      <c r="AO109" s="4">
        <f t="shared" ref="AO109:BD109" si="141">ROUND(BX109,2)</f>
        <v>0</v>
      </c>
      <c r="AP109" s="4">
        <f t="shared" si="141"/>
        <v>0</v>
      </c>
      <c r="AQ109" s="4">
        <f t="shared" si="141"/>
        <v>0</v>
      </c>
      <c r="AR109" s="4">
        <f t="shared" si="141"/>
        <v>3432039.06</v>
      </c>
      <c r="AS109" s="4">
        <f t="shared" si="141"/>
        <v>3432039.06</v>
      </c>
      <c r="AT109" s="4">
        <f t="shared" si="141"/>
        <v>0</v>
      </c>
      <c r="AU109" s="4">
        <f t="shared" si="141"/>
        <v>0</v>
      </c>
      <c r="AV109" s="4">
        <f t="shared" si="141"/>
        <v>2221402.64</v>
      </c>
      <c r="AW109" s="4">
        <f t="shared" si="141"/>
        <v>2221402.64</v>
      </c>
      <c r="AX109" s="4">
        <f t="shared" si="141"/>
        <v>0</v>
      </c>
      <c r="AY109" s="4">
        <f t="shared" si="141"/>
        <v>2221402.64</v>
      </c>
      <c r="AZ109" s="4">
        <f t="shared" si="141"/>
        <v>0</v>
      </c>
      <c r="BA109" s="4">
        <f t="shared" si="141"/>
        <v>0</v>
      </c>
      <c r="BB109" s="4">
        <f t="shared" si="141"/>
        <v>0</v>
      </c>
      <c r="BC109" s="4">
        <f t="shared" si="141"/>
        <v>0</v>
      </c>
      <c r="BD109" s="4">
        <f t="shared" si="141"/>
        <v>19230.5</v>
      </c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>
        <f>ROUND(SUMIF(AA24:AA107,"=60841590",FQ24:FQ107),2)</f>
        <v>0</v>
      </c>
      <c r="BY109" s="4">
        <f>ROUND(SUMIF(AA24:AA107,"=60841590",FR24:FR107),2)</f>
        <v>0</v>
      </c>
      <c r="BZ109" s="4">
        <f>ROUND(SUMIF(AA24:AA107,"=60841590",GL24:GL107),2)</f>
        <v>0</v>
      </c>
      <c r="CA109" s="4">
        <f>ROUND(SUMIF(AA24:AA107,"=60841590",GM24:GM107),2)</f>
        <v>3432039.06</v>
      </c>
      <c r="CB109" s="4">
        <f>ROUND(SUMIF(AA24:AA107,"=60841590",GN24:GN107),2)</f>
        <v>3432039.06</v>
      </c>
      <c r="CC109" s="4">
        <f>ROUND(SUMIF(AA24:AA107,"=60841590",GO24:GO107),2)</f>
        <v>0</v>
      </c>
      <c r="CD109" s="4">
        <f>ROUND(SUMIF(AA24:AA107,"=60841590",GP24:GP107),2)</f>
        <v>0</v>
      </c>
      <c r="CE109" s="4">
        <f>AC109-BX109</f>
        <v>2221402.64</v>
      </c>
      <c r="CF109" s="4">
        <f>AC109-BY109</f>
        <v>2221402.64</v>
      </c>
      <c r="CG109" s="4">
        <f>BX109-BZ109</f>
        <v>0</v>
      </c>
      <c r="CH109" s="4">
        <f>AC109-BX109-BY109+BZ109</f>
        <v>2221402.64</v>
      </c>
      <c r="CI109" s="4">
        <f>BY109-BZ109</f>
        <v>0</v>
      </c>
      <c r="CJ109" s="4">
        <f>ROUND(SUMIF(AA24:AA107,"=60841590",GX24:GX107),2)</f>
        <v>0</v>
      </c>
      <c r="CK109" s="4">
        <f>ROUND(SUMIF(AA24:AA107,"=60841590",GY24:GY107),2)</f>
        <v>0</v>
      </c>
      <c r="CL109" s="4">
        <f>ROUND(SUMIF(AA24:AA107,"=60841590",GZ24:GZ107),2)</f>
        <v>0</v>
      </c>
      <c r="CM109" s="4">
        <f>ROUND(SUMIF(AA24:AA107,"=60841590",HD24:HD107),2)</f>
        <v>19230.5</v>
      </c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5">
        <f t="shared" ref="DG109:DL109" si="142">ROUND(DT109,2)</f>
        <v>2720179.26</v>
      </c>
      <c r="DH109" s="5">
        <f t="shared" si="142"/>
        <v>2204659.21</v>
      </c>
      <c r="DI109" s="5">
        <f t="shared" si="142"/>
        <v>6312.78</v>
      </c>
      <c r="DJ109" s="5">
        <f t="shared" si="142"/>
        <v>3282.09</v>
      </c>
      <c r="DK109" s="5">
        <f t="shared" si="142"/>
        <v>505925.18</v>
      </c>
      <c r="DL109" s="5">
        <f t="shared" si="142"/>
        <v>0</v>
      </c>
      <c r="DM109" s="5">
        <f>DZ109</f>
        <v>1348.9777800000002</v>
      </c>
      <c r="DN109" s="5">
        <f>EA109</f>
        <v>6.9949999999999992</v>
      </c>
      <c r="DO109" s="5">
        <f>ROUND(EB109,2)</f>
        <v>0</v>
      </c>
      <c r="DP109" s="5">
        <f>ROUND(EC109,2)</f>
        <v>482390.3</v>
      </c>
      <c r="DQ109" s="5">
        <f>ROUND(ED109,2)</f>
        <v>244609.74</v>
      </c>
      <c r="DR109" s="5"/>
      <c r="DS109" s="5"/>
      <c r="DT109" s="5">
        <f>ROUND(SUMIF(AA24:AA107,"=60854600",O24:O107),2)</f>
        <v>2720179.26</v>
      </c>
      <c r="DU109" s="5">
        <f>ROUND(SUMIF(AA24:AA107,"=60854600",P24:P107),2)</f>
        <v>2204659.21</v>
      </c>
      <c r="DV109" s="5">
        <f>ROUND(SUMIF(AA24:AA107,"=60854600",Q24:Q107),2)</f>
        <v>6312.78</v>
      </c>
      <c r="DW109" s="5">
        <f>ROUND(SUMIF(AA24:AA107,"=60854600",R24:R107),2)</f>
        <v>3282.09</v>
      </c>
      <c r="DX109" s="5">
        <f>ROUND(SUMIF(AA24:AA107,"=60854600",S24:S107),2)</f>
        <v>505925.18</v>
      </c>
      <c r="DY109" s="5">
        <f>ROUND(SUMIF(AA24:AA107,"=60854600",T24:T107),2)</f>
        <v>0</v>
      </c>
      <c r="DZ109" s="5">
        <f>SUMIF(AA24:AA107,"=60854600",U24:U107)</f>
        <v>1348.9777800000002</v>
      </c>
      <c r="EA109" s="5">
        <f>SUMIF(AA24:AA107,"=60854600",V24:V107)</f>
        <v>6.9949999999999992</v>
      </c>
      <c r="EB109" s="5">
        <f>ROUND(SUMIF(AA24:AA107,"=60854600",W24:W107),2)</f>
        <v>0</v>
      </c>
      <c r="EC109" s="5">
        <f>ROUND(SUMIF(AA24:AA107,"=60854600",X24:X107),2)</f>
        <v>482390.3</v>
      </c>
      <c r="ED109" s="5">
        <f>ROUND(SUMIF(AA24:AA107,"=60854600",Y24:Y107),2)</f>
        <v>244609.74</v>
      </c>
      <c r="EE109" s="5"/>
      <c r="EF109" s="5"/>
      <c r="EG109" s="5">
        <f t="shared" ref="EG109:EV109" si="143">ROUND(FP109,2)</f>
        <v>0</v>
      </c>
      <c r="EH109" s="5">
        <f t="shared" si="143"/>
        <v>0</v>
      </c>
      <c r="EI109" s="5">
        <f t="shared" si="143"/>
        <v>0</v>
      </c>
      <c r="EJ109" s="5">
        <f t="shared" si="143"/>
        <v>3468003.41</v>
      </c>
      <c r="EK109" s="5">
        <f t="shared" si="143"/>
        <v>3468003.41</v>
      </c>
      <c r="EL109" s="5">
        <f t="shared" si="143"/>
        <v>0</v>
      </c>
      <c r="EM109" s="5">
        <f t="shared" si="143"/>
        <v>0</v>
      </c>
      <c r="EN109" s="5">
        <f t="shared" si="143"/>
        <v>2204659.21</v>
      </c>
      <c r="EO109" s="5">
        <f t="shared" si="143"/>
        <v>2204659.21</v>
      </c>
      <c r="EP109" s="5">
        <f t="shared" si="143"/>
        <v>0</v>
      </c>
      <c r="EQ109" s="5">
        <f t="shared" si="143"/>
        <v>2204659.21</v>
      </c>
      <c r="ER109" s="5">
        <f t="shared" si="143"/>
        <v>0</v>
      </c>
      <c r="ES109" s="5">
        <f t="shared" si="143"/>
        <v>0</v>
      </c>
      <c r="ET109" s="5">
        <f t="shared" si="143"/>
        <v>0</v>
      </c>
      <c r="EU109" s="5">
        <f t="shared" si="143"/>
        <v>0</v>
      </c>
      <c r="EV109" s="5">
        <f t="shared" si="143"/>
        <v>20824.11</v>
      </c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>
        <f>ROUND(SUMIF(AA24:AA107,"=60854600",FQ24:FQ107),2)</f>
        <v>0</v>
      </c>
      <c r="FQ109" s="5">
        <f>ROUND(SUMIF(AA24:AA107,"=60854600",FR24:FR107),2)</f>
        <v>0</v>
      </c>
      <c r="FR109" s="5">
        <f>ROUND(SUMIF(AA24:AA107,"=60854600",GL24:GL107),2)</f>
        <v>0</v>
      </c>
      <c r="FS109" s="5">
        <f>ROUND(SUMIF(AA24:AA107,"=60854600",GM24:GM107),2)</f>
        <v>3468003.41</v>
      </c>
      <c r="FT109" s="5">
        <f>ROUND(SUMIF(AA24:AA107,"=60854600",GN24:GN107),2)</f>
        <v>3468003.41</v>
      </c>
      <c r="FU109" s="5">
        <f>ROUND(SUMIF(AA24:AA107,"=60854600",GO24:GO107),2)</f>
        <v>0</v>
      </c>
      <c r="FV109" s="5">
        <f>ROUND(SUMIF(AA24:AA107,"=60854600",GP24:GP107),2)</f>
        <v>0</v>
      </c>
      <c r="FW109" s="5">
        <f>DU109-FP109</f>
        <v>2204659.21</v>
      </c>
      <c r="FX109" s="5">
        <f>DU109-FQ109</f>
        <v>2204659.21</v>
      </c>
      <c r="FY109" s="5">
        <f>FP109-FR109</f>
        <v>0</v>
      </c>
      <c r="FZ109" s="5">
        <f>DU109-FP109-FQ109+FR109</f>
        <v>2204659.21</v>
      </c>
      <c r="GA109" s="5">
        <f>FQ109-FR109</f>
        <v>0</v>
      </c>
      <c r="GB109" s="5">
        <f>ROUND(SUMIF(AA24:AA107,"=60854600",GX24:GX107),2)</f>
        <v>0</v>
      </c>
      <c r="GC109" s="5">
        <f>ROUND(SUMIF(AA24:AA107,"=60854600",GY24:GY107),2)</f>
        <v>0</v>
      </c>
      <c r="GD109" s="5">
        <f>ROUND(SUMIF(AA24:AA107,"=60854600",GZ24:GZ107),2)</f>
        <v>0</v>
      </c>
      <c r="GE109" s="5">
        <f>ROUND(SUMIF(AA24:AA107,"=60854600",HD24:HD107),2)</f>
        <v>20824.11</v>
      </c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>
        <v>0</v>
      </c>
    </row>
    <row r="111" spans="1:255" x14ac:dyDescent="0.2">
      <c r="A111" s="6">
        <v>50</v>
      </c>
      <c r="B111" s="6">
        <v>0</v>
      </c>
      <c r="C111" s="6">
        <v>0</v>
      </c>
      <c r="D111" s="6">
        <v>1</v>
      </c>
      <c r="E111" s="6">
        <v>201</v>
      </c>
      <c r="F111" s="6">
        <f>ROUND(Source!O109,O111)</f>
        <v>2715710.46</v>
      </c>
      <c r="G111" s="6" t="s">
        <v>220</v>
      </c>
      <c r="H111" s="6" t="s">
        <v>221</v>
      </c>
      <c r="I111" s="6"/>
      <c r="J111" s="6"/>
      <c r="K111" s="6">
        <v>201</v>
      </c>
      <c r="L111" s="6">
        <v>1</v>
      </c>
      <c r="M111" s="6">
        <v>3</v>
      </c>
      <c r="N111" s="6" t="s">
        <v>3</v>
      </c>
      <c r="O111" s="6">
        <v>2</v>
      </c>
      <c r="P111" s="6">
        <f>ROUND(Source!DG109,O111)</f>
        <v>2720179.26</v>
      </c>
      <c r="Q111" s="6"/>
      <c r="R111" s="6"/>
      <c r="S111" s="6"/>
      <c r="T111" s="6"/>
      <c r="U111" s="6"/>
      <c r="V111" s="6"/>
      <c r="W111" s="6">
        <v>2734940.96</v>
      </c>
      <c r="X111" s="6">
        <v>1</v>
      </c>
      <c r="Y111" s="6">
        <v>2734940.96</v>
      </c>
      <c r="Z111" s="6">
        <v>2741003.3699999996</v>
      </c>
      <c r="AA111" s="6">
        <v>1</v>
      </c>
      <c r="AB111" s="6">
        <v>2741003.3699999996</v>
      </c>
    </row>
    <row r="112" spans="1:255" x14ac:dyDescent="0.2">
      <c r="A112" s="6">
        <v>50</v>
      </c>
      <c r="B112" s="6">
        <v>0</v>
      </c>
      <c r="C112" s="6">
        <v>0</v>
      </c>
      <c r="D112" s="6">
        <v>1</v>
      </c>
      <c r="E112" s="6">
        <v>202</v>
      </c>
      <c r="F112" s="6">
        <f>ROUND(Source!P109,O112)</f>
        <v>2221402.64</v>
      </c>
      <c r="G112" s="6" t="s">
        <v>222</v>
      </c>
      <c r="H112" s="6" t="s">
        <v>223</v>
      </c>
      <c r="I112" s="6"/>
      <c r="J112" s="6"/>
      <c r="K112" s="6">
        <v>202</v>
      </c>
      <c r="L112" s="6">
        <v>2</v>
      </c>
      <c r="M112" s="6">
        <v>3</v>
      </c>
      <c r="N112" s="6" t="s">
        <v>3</v>
      </c>
      <c r="O112" s="6">
        <v>2</v>
      </c>
      <c r="P112" s="6">
        <f>ROUND(Source!DH109,O112)</f>
        <v>2204659.21</v>
      </c>
      <c r="Q112" s="6"/>
      <c r="R112" s="6"/>
      <c r="S112" s="6"/>
      <c r="T112" s="6"/>
      <c r="U112" s="6"/>
      <c r="V112" s="6"/>
      <c r="W112" s="6">
        <v>2221402.64</v>
      </c>
      <c r="X112" s="6">
        <v>1</v>
      </c>
      <c r="Y112" s="6">
        <v>2221402.64</v>
      </c>
      <c r="Z112" s="6">
        <v>2204659.21</v>
      </c>
      <c r="AA112" s="6">
        <v>1</v>
      </c>
      <c r="AB112" s="6">
        <v>2204659.21</v>
      </c>
    </row>
    <row r="113" spans="1:28" x14ac:dyDescent="0.2">
      <c r="A113" s="6">
        <v>50</v>
      </c>
      <c r="B113" s="6">
        <v>0</v>
      </c>
      <c r="C113" s="6">
        <v>0</v>
      </c>
      <c r="D113" s="6">
        <v>1</v>
      </c>
      <c r="E113" s="6">
        <v>222</v>
      </c>
      <c r="F113" s="6">
        <f>ROUND(Source!AO109,O113)</f>
        <v>0</v>
      </c>
      <c r="G113" s="6" t="s">
        <v>224</v>
      </c>
      <c r="H113" s="6" t="s">
        <v>225</v>
      </c>
      <c r="I113" s="6"/>
      <c r="J113" s="6"/>
      <c r="K113" s="6">
        <v>222</v>
      </c>
      <c r="L113" s="6">
        <v>3</v>
      </c>
      <c r="M113" s="6">
        <v>3</v>
      </c>
      <c r="N113" s="6" t="s">
        <v>3</v>
      </c>
      <c r="O113" s="6">
        <v>2</v>
      </c>
      <c r="P113" s="6">
        <f>ROUND(Source!EG109,O113)</f>
        <v>0</v>
      </c>
      <c r="Q113" s="6"/>
      <c r="R113" s="6"/>
      <c r="S113" s="6"/>
      <c r="T113" s="6"/>
      <c r="U113" s="6"/>
      <c r="V113" s="6"/>
      <c r="W113" s="6">
        <v>0</v>
      </c>
      <c r="X113" s="6">
        <v>1</v>
      </c>
      <c r="Y113" s="6">
        <v>0</v>
      </c>
      <c r="Z113" s="6">
        <v>0</v>
      </c>
      <c r="AA113" s="6">
        <v>1</v>
      </c>
      <c r="AB113" s="6">
        <v>0</v>
      </c>
    </row>
    <row r="114" spans="1:28" x14ac:dyDescent="0.2">
      <c r="A114" s="6">
        <v>50</v>
      </c>
      <c r="B114" s="6">
        <v>0</v>
      </c>
      <c r="C114" s="6">
        <v>0</v>
      </c>
      <c r="D114" s="6">
        <v>1</v>
      </c>
      <c r="E114" s="6">
        <v>225</v>
      </c>
      <c r="F114" s="6">
        <f>ROUND(Source!AV109,O114)</f>
        <v>2221402.64</v>
      </c>
      <c r="G114" s="6" t="s">
        <v>226</v>
      </c>
      <c r="H114" s="6" t="s">
        <v>227</v>
      </c>
      <c r="I114" s="6"/>
      <c r="J114" s="6"/>
      <c r="K114" s="6">
        <v>225</v>
      </c>
      <c r="L114" s="6">
        <v>4</v>
      </c>
      <c r="M114" s="6">
        <v>3</v>
      </c>
      <c r="N114" s="6" t="s">
        <v>3</v>
      </c>
      <c r="O114" s="6">
        <v>2</v>
      </c>
      <c r="P114" s="6">
        <f>ROUND(Source!EN109,O114)</f>
        <v>2204659.21</v>
      </c>
      <c r="Q114" s="6"/>
      <c r="R114" s="6"/>
      <c r="S114" s="6"/>
      <c r="T114" s="6"/>
      <c r="U114" s="6"/>
      <c r="V114" s="6"/>
      <c r="W114" s="6">
        <v>2221402.64</v>
      </c>
      <c r="X114" s="6">
        <v>1</v>
      </c>
      <c r="Y114" s="6">
        <v>2221402.64</v>
      </c>
      <c r="Z114" s="6">
        <v>2204659.21</v>
      </c>
      <c r="AA114" s="6">
        <v>1</v>
      </c>
      <c r="AB114" s="6">
        <v>2204659.21</v>
      </c>
    </row>
    <row r="115" spans="1:28" x14ac:dyDescent="0.2">
      <c r="A115" s="6">
        <v>50</v>
      </c>
      <c r="B115" s="6">
        <v>0</v>
      </c>
      <c r="C115" s="6">
        <v>0</v>
      </c>
      <c r="D115" s="6">
        <v>1</v>
      </c>
      <c r="E115" s="6">
        <v>226</v>
      </c>
      <c r="F115" s="6">
        <f>ROUND(Source!AW109,O115)</f>
        <v>2221402.64</v>
      </c>
      <c r="G115" s="6" t="s">
        <v>228</v>
      </c>
      <c r="H115" s="6" t="s">
        <v>229</v>
      </c>
      <c r="I115" s="6"/>
      <c r="J115" s="6"/>
      <c r="K115" s="6">
        <v>226</v>
      </c>
      <c r="L115" s="6">
        <v>5</v>
      </c>
      <c r="M115" s="6">
        <v>3</v>
      </c>
      <c r="N115" s="6" t="s">
        <v>3</v>
      </c>
      <c r="O115" s="6">
        <v>2</v>
      </c>
      <c r="P115" s="6">
        <f>ROUND(Source!EO109,O115)</f>
        <v>2204659.21</v>
      </c>
      <c r="Q115" s="6"/>
      <c r="R115" s="6"/>
      <c r="S115" s="6"/>
      <c r="T115" s="6"/>
      <c r="U115" s="6"/>
      <c r="V115" s="6"/>
      <c r="W115" s="6">
        <v>2221402.64</v>
      </c>
      <c r="X115" s="6">
        <v>1</v>
      </c>
      <c r="Y115" s="6">
        <v>2221402.64</v>
      </c>
      <c r="Z115" s="6">
        <v>2204659.21</v>
      </c>
      <c r="AA115" s="6">
        <v>1</v>
      </c>
      <c r="AB115" s="6">
        <v>2204659.21</v>
      </c>
    </row>
    <row r="116" spans="1:28" x14ac:dyDescent="0.2">
      <c r="A116" s="6">
        <v>50</v>
      </c>
      <c r="B116" s="6">
        <v>0</v>
      </c>
      <c r="C116" s="6">
        <v>0</v>
      </c>
      <c r="D116" s="6">
        <v>1</v>
      </c>
      <c r="E116" s="6">
        <v>227</v>
      </c>
      <c r="F116" s="6">
        <f>ROUND(Source!AX109,O116)</f>
        <v>0</v>
      </c>
      <c r="G116" s="6" t="s">
        <v>230</v>
      </c>
      <c r="H116" s="6" t="s">
        <v>231</v>
      </c>
      <c r="I116" s="6"/>
      <c r="J116" s="6"/>
      <c r="K116" s="6">
        <v>227</v>
      </c>
      <c r="L116" s="6">
        <v>6</v>
      </c>
      <c r="M116" s="6">
        <v>3</v>
      </c>
      <c r="N116" s="6" t="s">
        <v>3</v>
      </c>
      <c r="O116" s="6">
        <v>2</v>
      </c>
      <c r="P116" s="6">
        <f>ROUND(Source!EP109,O116)</f>
        <v>0</v>
      </c>
      <c r="Q116" s="6"/>
      <c r="R116" s="6"/>
      <c r="S116" s="6"/>
      <c r="T116" s="6"/>
      <c r="U116" s="6"/>
      <c r="V116" s="6"/>
      <c r="W116" s="6">
        <v>0</v>
      </c>
      <c r="X116" s="6">
        <v>1</v>
      </c>
      <c r="Y116" s="6">
        <v>0</v>
      </c>
      <c r="Z116" s="6">
        <v>0</v>
      </c>
      <c r="AA116" s="6">
        <v>1</v>
      </c>
      <c r="AB116" s="6">
        <v>0</v>
      </c>
    </row>
    <row r="117" spans="1:28" x14ac:dyDescent="0.2">
      <c r="A117" s="6">
        <v>50</v>
      </c>
      <c r="B117" s="6">
        <v>0</v>
      </c>
      <c r="C117" s="6">
        <v>0</v>
      </c>
      <c r="D117" s="6">
        <v>1</v>
      </c>
      <c r="E117" s="6">
        <v>228</v>
      </c>
      <c r="F117" s="6">
        <f>ROUND(Source!AY109,O117)</f>
        <v>2221402.64</v>
      </c>
      <c r="G117" s="6" t="s">
        <v>232</v>
      </c>
      <c r="H117" s="6" t="s">
        <v>233</v>
      </c>
      <c r="I117" s="6"/>
      <c r="J117" s="6"/>
      <c r="K117" s="6">
        <v>228</v>
      </c>
      <c r="L117" s="6">
        <v>7</v>
      </c>
      <c r="M117" s="6">
        <v>3</v>
      </c>
      <c r="N117" s="6" t="s">
        <v>3</v>
      </c>
      <c r="O117" s="6">
        <v>2</v>
      </c>
      <c r="P117" s="6">
        <f>ROUND(Source!EQ109,O117)</f>
        <v>2204659.21</v>
      </c>
      <c r="Q117" s="6"/>
      <c r="R117" s="6"/>
      <c r="S117" s="6"/>
      <c r="T117" s="6"/>
      <c r="U117" s="6"/>
      <c r="V117" s="6"/>
      <c r="W117" s="6">
        <v>2221402.64</v>
      </c>
      <c r="X117" s="6">
        <v>1</v>
      </c>
      <c r="Y117" s="6">
        <v>2221402.64</v>
      </c>
      <c r="Z117" s="6">
        <v>2204659.21</v>
      </c>
      <c r="AA117" s="6">
        <v>1</v>
      </c>
      <c r="AB117" s="6">
        <v>2204659.21</v>
      </c>
    </row>
    <row r="118" spans="1:28" x14ac:dyDescent="0.2">
      <c r="A118" s="6">
        <v>50</v>
      </c>
      <c r="B118" s="6">
        <v>0</v>
      </c>
      <c r="C118" s="6">
        <v>0</v>
      </c>
      <c r="D118" s="6">
        <v>1</v>
      </c>
      <c r="E118" s="6">
        <v>216</v>
      </c>
      <c r="F118" s="6">
        <f>ROUND(Source!AP109,O118)</f>
        <v>0</v>
      </c>
      <c r="G118" s="6" t="s">
        <v>234</v>
      </c>
      <c r="H118" s="6" t="s">
        <v>235</v>
      </c>
      <c r="I118" s="6"/>
      <c r="J118" s="6"/>
      <c r="K118" s="6">
        <v>216</v>
      </c>
      <c r="L118" s="6">
        <v>8</v>
      </c>
      <c r="M118" s="6">
        <v>3</v>
      </c>
      <c r="N118" s="6" t="s">
        <v>3</v>
      </c>
      <c r="O118" s="6">
        <v>2</v>
      </c>
      <c r="P118" s="6">
        <f>ROUND(Source!EH109,O118)</f>
        <v>0</v>
      </c>
      <c r="Q118" s="6"/>
      <c r="R118" s="6"/>
      <c r="S118" s="6"/>
      <c r="T118" s="6"/>
      <c r="U118" s="6"/>
      <c r="V118" s="6"/>
      <c r="W118" s="6">
        <v>0</v>
      </c>
      <c r="X118" s="6">
        <v>1</v>
      </c>
      <c r="Y118" s="6">
        <v>0</v>
      </c>
      <c r="Z118" s="6">
        <v>0</v>
      </c>
      <c r="AA118" s="6">
        <v>1</v>
      </c>
      <c r="AB118" s="6">
        <v>0</v>
      </c>
    </row>
    <row r="119" spans="1:28" x14ac:dyDescent="0.2">
      <c r="A119" s="6">
        <v>50</v>
      </c>
      <c r="B119" s="6">
        <v>0</v>
      </c>
      <c r="C119" s="6">
        <v>0</v>
      </c>
      <c r="D119" s="6">
        <v>1</v>
      </c>
      <c r="E119" s="6">
        <v>223</v>
      </c>
      <c r="F119" s="6">
        <f>ROUND(Source!AQ109,O119)</f>
        <v>0</v>
      </c>
      <c r="G119" s="6" t="s">
        <v>236</v>
      </c>
      <c r="H119" s="6" t="s">
        <v>237</v>
      </c>
      <c r="I119" s="6"/>
      <c r="J119" s="6"/>
      <c r="K119" s="6">
        <v>223</v>
      </c>
      <c r="L119" s="6">
        <v>9</v>
      </c>
      <c r="M119" s="6">
        <v>3</v>
      </c>
      <c r="N119" s="6" t="s">
        <v>3</v>
      </c>
      <c r="O119" s="6">
        <v>2</v>
      </c>
      <c r="P119" s="6">
        <f>ROUND(Source!EI109,O119)</f>
        <v>0</v>
      </c>
      <c r="Q119" s="6"/>
      <c r="R119" s="6"/>
      <c r="S119" s="6"/>
      <c r="T119" s="6"/>
      <c r="U119" s="6"/>
      <c r="V119" s="6"/>
      <c r="W119" s="6">
        <v>0</v>
      </c>
      <c r="X119" s="6">
        <v>1</v>
      </c>
      <c r="Y119" s="6">
        <v>0</v>
      </c>
      <c r="Z119" s="6">
        <v>0</v>
      </c>
      <c r="AA119" s="6">
        <v>1</v>
      </c>
      <c r="AB119" s="6">
        <v>0</v>
      </c>
    </row>
    <row r="120" spans="1:28" x14ac:dyDescent="0.2">
      <c r="A120" s="6">
        <v>50</v>
      </c>
      <c r="B120" s="6">
        <v>0</v>
      </c>
      <c r="C120" s="6">
        <v>0</v>
      </c>
      <c r="D120" s="6">
        <v>1</v>
      </c>
      <c r="E120" s="6">
        <v>229</v>
      </c>
      <c r="F120" s="6">
        <f>ROUND(Source!AZ109,O120)</f>
        <v>0</v>
      </c>
      <c r="G120" s="6" t="s">
        <v>238</v>
      </c>
      <c r="H120" s="6" t="s">
        <v>239</v>
      </c>
      <c r="I120" s="6"/>
      <c r="J120" s="6"/>
      <c r="K120" s="6">
        <v>229</v>
      </c>
      <c r="L120" s="6">
        <v>10</v>
      </c>
      <c r="M120" s="6">
        <v>3</v>
      </c>
      <c r="N120" s="6" t="s">
        <v>3</v>
      </c>
      <c r="O120" s="6">
        <v>2</v>
      </c>
      <c r="P120" s="6">
        <f>ROUND(Source!ER109,O120)</f>
        <v>0</v>
      </c>
      <c r="Q120" s="6"/>
      <c r="R120" s="6"/>
      <c r="S120" s="6"/>
      <c r="T120" s="6"/>
      <c r="U120" s="6"/>
      <c r="V120" s="6"/>
      <c r="W120" s="6">
        <v>0</v>
      </c>
      <c r="X120" s="6">
        <v>1</v>
      </c>
      <c r="Y120" s="6">
        <v>0</v>
      </c>
      <c r="Z120" s="6">
        <v>0</v>
      </c>
      <c r="AA120" s="6">
        <v>1</v>
      </c>
      <c r="AB120" s="6">
        <v>0</v>
      </c>
    </row>
    <row r="121" spans="1:28" x14ac:dyDescent="0.2">
      <c r="A121" s="6">
        <v>50</v>
      </c>
      <c r="B121" s="6">
        <v>0</v>
      </c>
      <c r="C121" s="6">
        <v>0</v>
      </c>
      <c r="D121" s="6">
        <v>1</v>
      </c>
      <c r="E121" s="6">
        <v>203</v>
      </c>
      <c r="F121" s="6">
        <f>ROUND(Source!Q109,O121)</f>
        <v>6310.58</v>
      </c>
      <c r="G121" s="6" t="s">
        <v>240</v>
      </c>
      <c r="H121" s="6" t="s">
        <v>241</v>
      </c>
      <c r="I121" s="6"/>
      <c r="J121" s="6"/>
      <c r="K121" s="6">
        <v>203</v>
      </c>
      <c r="L121" s="6">
        <v>11</v>
      </c>
      <c r="M121" s="6">
        <v>3</v>
      </c>
      <c r="N121" s="6" t="s">
        <v>3</v>
      </c>
      <c r="O121" s="6">
        <v>2</v>
      </c>
      <c r="P121" s="6">
        <f>ROUND(Source!DI109,O121)</f>
        <v>6312.78</v>
      </c>
      <c r="Q121" s="6"/>
      <c r="R121" s="6"/>
      <c r="S121" s="6"/>
      <c r="T121" s="6"/>
      <c r="U121" s="6"/>
      <c r="V121" s="6"/>
      <c r="W121" s="6">
        <v>6310.58</v>
      </c>
      <c r="X121" s="6">
        <v>1</v>
      </c>
      <c r="Y121" s="6">
        <v>6310.58</v>
      </c>
      <c r="Z121" s="6">
        <v>6312.78</v>
      </c>
      <c r="AA121" s="6">
        <v>1</v>
      </c>
      <c r="AB121" s="6">
        <v>6312.78</v>
      </c>
    </row>
    <row r="122" spans="1:28" x14ac:dyDescent="0.2">
      <c r="A122" s="6">
        <v>50</v>
      </c>
      <c r="B122" s="6">
        <v>0</v>
      </c>
      <c r="C122" s="6">
        <v>0</v>
      </c>
      <c r="D122" s="6">
        <v>1</v>
      </c>
      <c r="E122" s="6">
        <v>231</v>
      </c>
      <c r="F122" s="6">
        <f>ROUND(Source!BB109,O122)</f>
        <v>0</v>
      </c>
      <c r="G122" s="6" t="s">
        <v>242</v>
      </c>
      <c r="H122" s="6" t="s">
        <v>243</v>
      </c>
      <c r="I122" s="6"/>
      <c r="J122" s="6"/>
      <c r="K122" s="6">
        <v>231</v>
      </c>
      <c r="L122" s="6">
        <v>12</v>
      </c>
      <c r="M122" s="6">
        <v>3</v>
      </c>
      <c r="N122" s="6" t="s">
        <v>3</v>
      </c>
      <c r="O122" s="6">
        <v>2</v>
      </c>
      <c r="P122" s="6">
        <f>ROUND(Source!ET109,O122)</f>
        <v>0</v>
      </c>
      <c r="Q122" s="6"/>
      <c r="R122" s="6"/>
      <c r="S122" s="6"/>
      <c r="T122" s="6"/>
      <c r="U122" s="6"/>
      <c r="V122" s="6"/>
      <c r="W122" s="6">
        <v>0</v>
      </c>
      <c r="X122" s="6">
        <v>1</v>
      </c>
      <c r="Y122" s="6">
        <v>0</v>
      </c>
      <c r="Z122" s="6">
        <v>0</v>
      </c>
      <c r="AA122" s="6">
        <v>1</v>
      </c>
      <c r="AB122" s="6">
        <v>0</v>
      </c>
    </row>
    <row r="123" spans="1:28" x14ac:dyDescent="0.2">
      <c r="A123" s="6">
        <v>50</v>
      </c>
      <c r="B123" s="6">
        <v>0</v>
      </c>
      <c r="C123" s="6">
        <v>0</v>
      </c>
      <c r="D123" s="6">
        <v>1</v>
      </c>
      <c r="E123" s="6">
        <v>204</v>
      </c>
      <c r="F123" s="6">
        <f>ROUND(Source!R109,O123)</f>
        <v>3080.55</v>
      </c>
      <c r="G123" s="6" t="s">
        <v>244</v>
      </c>
      <c r="H123" s="6" t="s">
        <v>245</v>
      </c>
      <c r="I123" s="6"/>
      <c r="J123" s="6"/>
      <c r="K123" s="6">
        <v>204</v>
      </c>
      <c r="L123" s="6">
        <v>13</v>
      </c>
      <c r="M123" s="6">
        <v>3</v>
      </c>
      <c r="N123" s="6" t="s">
        <v>3</v>
      </c>
      <c r="O123" s="6">
        <v>2</v>
      </c>
      <c r="P123" s="6">
        <f>ROUND(Source!DJ109,O123)</f>
        <v>3282.09</v>
      </c>
      <c r="Q123" s="6"/>
      <c r="R123" s="6"/>
      <c r="S123" s="6"/>
      <c r="T123" s="6"/>
      <c r="U123" s="6"/>
      <c r="V123" s="6"/>
      <c r="W123" s="6">
        <v>3080.5499999999997</v>
      </c>
      <c r="X123" s="6">
        <v>1</v>
      </c>
      <c r="Y123" s="6">
        <v>3080.5499999999997</v>
      </c>
      <c r="Z123" s="6">
        <v>3282.09</v>
      </c>
      <c r="AA123" s="6">
        <v>1</v>
      </c>
      <c r="AB123" s="6">
        <v>3282.09</v>
      </c>
    </row>
    <row r="124" spans="1:28" x14ac:dyDescent="0.2">
      <c r="A124" s="6">
        <v>50</v>
      </c>
      <c r="B124" s="6">
        <v>0</v>
      </c>
      <c r="C124" s="6">
        <v>0</v>
      </c>
      <c r="D124" s="6">
        <v>1</v>
      </c>
      <c r="E124" s="6">
        <v>205</v>
      </c>
      <c r="F124" s="6">
        <f>ROUND(Source!S109,O124)</f>
        <v>484916.69</v>
      </c>
      <c r="G124" s="6" t="s">
        <v>246</v>
      </c>
      <c r="H124" s="6" t="s">
        <v>247</v>
      </c>
      <c r="I124" s="6"/>
      <c r="J124" s="6"/>
      <c r="K124" s="6">
        <v>205</v>
      </c>
      <c r="L124" s="6">
        <v>14</v>
      </c>
      <c r="M124" s="6">
        <v>3</v>
      </c>
      <c r="N124" s="6" t="s">
        <v>3</v>
      </c>
      <c r="O124" s="6">
        <v>2</v>
      </c>
      <c r="P124" s="6">
        <f>ROUND(Source!DK109,O124)</f>
        <v>505925.18</v>
      </c>
      <c r="Q124" s="6"/>
      <c r="R124" s="6"/>
      <c r="S124" s="6"/>
      <c r="T124" s="6"/>
      <c r="U124" s="6"/>
      <c r="V124" s="6"/>
      <c r="W124" s="6">
        <v>484916.68999999994</v>
      </c>
      <c r="X124" s="6">
        <v>1</v>
      </c>
      <c r="Y124" s="6">
        <v>484916.68999999994</v>
      </c>
      <c r="Z124" s="6">
        <v>505925.18000000005</v>
      </c>
      <c r="AA124" s="6">
        <v>1</v>
      </c>
      <c r="AB124" s="6">
        <v>505925.18000000005</v>
      </c>
    </row>
    <row r="125" spans="1:28" x14ac:dyDescent="0.2">
      <c r="A125" s="6">
        <v>50</v>
      </c>
      <c r="B125" s="6">
        <v>0</v>
      </c>
      <c r="C125" s="6">
        <v>0</v>
      </c>
      <c r="D125" s="6">
        <v>1</v>
      </c>
      <c r="E125" s="6">
        <v>232</v>
      </c>
      <c r="F125" s="6">
        <f>ROUND(Source!BC109,O125)</f>
        <v>0</v>
      </c>
      <c r="G125" s="6" t="s">
        <v>248</v>
      </c>
      <c r="H125" s="6" t="s">
        <v>249</v>
      </c>
      <c r="I125" s="6"/>
      <c r="J125" s="6"/>
      <c r="K125" s="6">
        <v>232</v>
      </c>
      <c r="L125" s="6">
        <v>15</v>
      </c>
      <c r="M125" s="6">
        <v>3</v>
      </c>
      <c r="N125" s="6" t="s">
        <v>3</v>
      </c>
      <c r="O125" s="6">
        <v>2</v>
      </c>
      <c r="P125" s="6">
        <f>ROUND(Source!EU109,O125)</f>
        <v>0</v>
      </c>
      <c r="Q125" s="6"/>
      <c r="R125" s="6"/>
      <c r="S125" s="6"/>
      <c r="T125" s="6"/>
      <c r="U125" s="6"/>
      <c r="V125" s="6"/>
      <c r="W125" s="6">
        <v>0</v>
      </c>
      <c r="X125" s="6">
        <v>1</v>
      </c>
      <c r="Y125" s="6">
        <v>0</v>
      </c>
      <c r="Z125" s="6">
        <v>0</v>
      </c>
      <c r="AA125" s="6">
        <v>1</v>
      </c>
      <c r="AB125" s="6">
        <v>0</v>
      </c>
    </row>
    <row r="126" spans="1:28" x14ac:dyDescent="0.2">
      <c r="A126" s="6">
        <v>50</v>
      </c>
      <c r="B126" s="6">
        <v>0</v>
      </c>
      <c r="C126" s="6">
        <v>0</v>
      </c>
      <c r="D126" s="6">
        <v>1</v>
      </c>
      <c r="E126" s="6">
        <v>214</v>
      </c>
      <c r="F126" s="6">
        <f>ROUND(Source!AS109,O126)</f>
        <v>3432039.06</v>
      </c>
      <c r="G126" s="6" t="s">
        <v>250</v>
      </c>
      <c r="H126" s="6" t="s">
        <v>251</v>
      </c>
      <c r="I126" s="6"/>
      <c r="J126" s="6"/>
      <c r="K126" s="6">
        <v>214</v>
      </c>
      <c r="L126" s="6">
        <v>16</v>
      </c>
      <c r="M126" s="6">
        <v>3</v>
      </c>
      <c r="N126" s="6" t="s">
        <v>3</v>
      </c>
      <c r="O126" s="6">
        <v>2</v>
      </c>
      <c r="P126" s="6">
        <f>ROUND(Source!EK109,O126)</f>
        <v>3468003.41</v>
      </c>
      <c r="Q126" s="6"/>
      <c r="R126" s="6"/>
      <c r="S126" s="6"/>
      <c r="T126" s="6"/>
      <c r="U126" s="6"/>
      <c r="V126" s="6"/>
      <c r="W126" s="6">
        <v>3432039.06</v>
      </c>
      <c r="X126" s="6">
        <v>1</v>
      </c>
      <c r="Y126" s="6">
        <v>3432039.06</v>
      </c>
      <c r="Z126" s="6">
        <v>3468003.41</v>
      </c>
      <c r="AA126" s="6">
        <v>1</v>
      </c>
      <c r="AB126" s="6">
        <v>3468003.41</v>
      </c>
    </row>
    <row r="127" spans="1:28" x14ac:dyDescent="0.2">
      <c r="A127" s="6">
        <v>50</v>
      </c>
      <c r="B127" s="6">
        <v>0</v>
      </c>
      <c r="C127" s="6">
        <v>0</v>
      </c>
      <c r="D127" s="6">
        <v>1</v>
      </c>
      <c r="E127" s="6">
        <v>215</v>
      </c>
      <c r="F127" s="6">
        <f>ROUND(Source!AT109,O127)</f>
        <v>0</v>
      </c>
      <c r="G127" s="6" t="s">
        <v>252</v>
      </c>
      <c r="H127" s="6" t="s">
        <v>253</v>
      </c>
      <c r="I127" s="6"/>
      <c r="J127" s="6"/>
      <c r="K127" s="6">
        <v>215</v>
      </c>
      <c r="L127" s="6">
        <v>17</v>
      </c>
      <c r="M127" s="6">
        <v>3</v>
      </c>
      <c r="N127" s="6" t="s">
        <v>3</v>
      </c>
      <c r="O127" s="6">
        <v>2</v>
      </c>
      <c r="P127" s="6">
        <f>ROUND(Source!EL109,O127)</f>
        <v>0</v>
      </c>
      <c r="Q127" s="6"/>
      <c r="R127" s="6"/>
      <c r="S127" s="6"/>
      <c r="T127" s="6"/>
      <c r="U127" s="6"/>
      <c r="V127" s="6"/>
      <c r="W127" s="6">
        <v>0</v>
      </c>
      <c r="X127" s="6">
        <v>1</v>
      </c>
      <c r="Y127" s="6">
        <v>0</v>
      </c>
      <c r="Z127" s="6">
        <v>0</v>
      </c>
      <c r="AA127" s="6">
        <v>1</v>
      </c>
      <c r="AB127" s="6">
        <v>0</v>
      </c>
    </row>
    <row r="128" spans="1:28" x14ac:dyDescent="0.2">
      <c r="A128" s="6">
        <v>50</v>
      </c>
      <c r="B128" s="6">
        <v>0</v>
      </c>
      <c r="C128" s="6">
        <v>0</v>
      </c>
      <c r="D128" s="6">
        <v>1</v>
      </c>
      <c r="E128" s="6">
        <v>217</v>
      </c>
      <c r="F128" s="6">
        <f>ROUND(Source!AU109,O128)</f>
        <v>0</v>
      </c>
      <c r="G128" s="6" t="s">
        <v>254</v>
      </c>
      <c r="H128" s="6" t="s">
        <v>255</v>
      </c>
      <c r="I128" s="6"/>
      <c r="J128" s="6"/>
      <c r="K128" s="6">
        <v>217</v>
      </c>
      <c r="L128" s="6">
        <v>18</v>
      </c>
      <c r="M128" s="6">
        <v>3</v>
      </c>
      <c r="N128" s="6" t="s">
        <v>3</v>
      </c>
      <c r="O128" s="6">
        <v>2</v>
      </c>
      <c r="P128" s="6">
        <f>ROUND(Source!EM109,O128)</f>
        <v>0</v>
      </c>
      <c r="Q128" s="6"/>
      <c r="R128" s="6"/>
      <c r="S128" s="6"/>
      <c r="T128" s="6"/>
      <c r="U128" s="6"/>
      <c r="V128" s="6"/>
      <c r="W128" s="6">
        <v>0</v>
      </c>
      <c r="X128" s="6">
        <v>1</v>
      </c>
      <c r="Y128" s="6">
        <v>0</v>
      </c>
      <c r="Z128" s="6">
        <v>0</v>
      </c>
      <c r="AA128" s="6">
        <v>1</v>
      </c>
      <c r="AB128" s="6">
        <v>0</v>
      </c>
    </row>
    <row r="129" spans="1:28" x14ac:dyDescent="0.2">
      <c r="A129" s="6">
        <v>50</v>
      </c>
      <c r="B129" s="6">
        <v>0</v>
      </c>
      <c r="C129" s="6">
        <v>0</v>
      </c>
      <c r="D129" s="6">
        <v>1</v>
      </c>
      <c r="E129" s="6">
        <v>230</v>
      </c>
      <c r="F129" s="6">
        <f>ROUND(Source!BA109,O129)</f>
        <v>0</v>
      </c>
      <c r="G129" s="6" t="s">
        <v>256</v>
      </c>
      <c r="H129" s="6" t="s">
        <v>257</v>
      </c>
      <c r="I129" s="6"/>
      <c r="J129" s="6"/>
      <c r="K129" s="6">
        <v>230</v>
      </c>
      <c r="L129" s="6">
        <v>19</v>
      </c>
      <c r="M129" s="6">
        <v>3</v>
      </c>
      <c r="N129" s="6" t="s">
        <v>3</v>
      </c>
      <c r="O129" s="6">
        <v>2</v>
      </c>
      <c r="P129" s="6">
        <f>ROUND(Source!ES109,O129)</f>
        <v>0</v>
      </c>
      <c r="Q129" s="6"/>
      <c r="R129" s="6"/>
      <c r="S129" s="6"/>
      <c r="T129" s="6"/>
      <c r="U129" s="6"/>
      <c r="V129" s="6"/>
      <c r="W129" s="6">
        <v>0</v>
      </c>
      <c r="X129" s="6">
        <v>1</v>
      </c>
      <c r="Y129" s="6">
        <v>0</v>
      </c>
      <c r="Z129" s="6">
        <v>0</v>
      </c>
      <c r="AA129" s="6">
        <v>1</v>
      </c>
      <c r="AB129" s="6">
        <v>0</v>
      </c>
    </row>
    <row r="130" spans="1:28" x14ac:dyDescent="0.2">
      <c r="A130" s="6">
        <v>50</v>
      </c>
      <c r="B130" s="6">
        <v>0</v>
      </c>
      <c r="C130" s="6">
        <v>0</v>
      </c>
      <c r="D130" s="6">
        <v>1</v>
      </c>
      <c r="E130" s="6">
        <v>206</v>
      </c>
      <c r="F130" s="6">
        <f>ROUND(Source!T109,O130)</f>
        <v>0</v>
      </c>
      <c r="G130" s="6" t="s">
        <v>258</v>
      </c>
      <c r="H130" s="6" t="s">
        <v>259</v>
      </c>
      <c r="I130" s="6"/>
      <c r="J130" s="6"/>
      <c r="K130" s="6">
        <v>206</v>
      </c>
      <c r="L130" s="6">
        <v>20</v>
      </c>
      <c r="M130" s="6">
        <v>3</v>
      </c>
      <c r="N130" s="6" t="s">
        <v>3</v>
      </c>
      <c r="O130" s="6">
        <v>2</v>
      </c>
      <c r="P130" s="6">
        <f>ROUND(Source!DL109,O130)</f>
        <v>0</v>
      </c>
      <c r="Q130" s="6"/>
      <c r="R130" s="6"/>
      <c r="S130" s="6"/>
      <c r="T130" s="6"/>
      <c r="U130" s="6"/>
      <c r="V130" s="6"/>
      <c r="W130" s="6">
        <v>0</v>
      </c>
      <c r="X130" s="6">
        <v>1</v>
      </c>
      <c r="Y130" s="6">
        <v>0</v>
      </c>
      <c r="Z130" s="6">
        <v>0</v>
      </c>
      <c r="AA130" s="6">
        <v>1</v>
      </c>
      <c r="AB130" s="6">
        <v>0</v>
      </c>
    </row>
    <row r="131" spans="1:28" x14ac:dyDescent="0.2">
      <c r="A131" s="6">
        <v>50</v>
      </c>
      <c r="B131" s="6">
        <v>0</v>
      </c>
      <c r="C131" s="6">
        <v>0</v>
      </c>
      <c r="D131" s="6">
        <v>1</v>
      </c>
      <c r="E131" s="6">
        <v>207</v>
      </c>
      <c r="F131" s="6">
        <f>ROUND(Source!U109,O131)</f>
        <v>1348.9777799999999</v>
      </c>
      <c r="G131" s="6" t="s">
        <v>260</v>
      </c>
      <c r="H131" s="6" t="s">
        <v>261</v>
      </c>
      <c r="I131" s="6"/>
      <c r="J131" s="6"/>
      <c r="K131" s="6">
        <v>207</v>
      </c>
      <c r="L131" s="6">
        <v>21</v>
      </c>
      <c r="M131" s="6">
        <v>3</v>
      </c>
      <c r="N131" s="6" t="s">
        <v>3</v>
      </c>
      <c r="O131" s="6">
        <v>7</v>
      </c>
      <c r="P131" s="6">
        <f>ROUND(Source!DM109,O131)</f>
        <v>1348.9777799999999</v>
      </c>
      <c r="Q131" s="6"/>
      <c r="R131" s="6"/>
      <c r="S131" s="6"/>
      <c r="T131" s="6"/>
      <c r="U131" s="6"/>
      <c r="V131" s="6"/>
      <c r="W131" s="6">
        <v>1348.9777799999999</v>
      </c>
      <c r="X131" s="6">
        <v>1</v>
      </c>
      <c r="Y131" s="6">
        <v>1348.9777799999999</v>
      </c>
      <c r="Z131" s="6">
        <v>1348.9777799999999</v>
      </c>
      <c r="AA131" s="6">
        <v>1</v>
      </c>
      <c r="AB131" s="6">
        <v>1348.9777799999999</v>
      </c>
    </row>
    <row r="132" spans="1:28" x14ac:dyDescent="0.2">
      <c r="A132" s="6">
        <v>50</v>
      </c>
      <c r="B132" s="6">
        <v>0</v>
      </c>
      <c r="C132" s="6">
        <v>0</v>
      </c>
      <c r="D132" s="6">
        <v>1</v>
      </c>
      <c r="E132" s="6">
        <v>208</v>
      </c>
      <c r="F132" s="6">
        <f>ROUND(Source!V109,O132)</f>
        <v>6.9950000000000001</v>
      </c>
      <c r="G132" s="6" t="s">
        <v>262</v>
      </c>
      <c r="H132" s="6" t="s">
        <v>263</v>
      </c>
      <c r="I132" s="6"/>
      <c r="J132" s="6"/>
      <c r="K132" s="6">
        <v>208</v>
      </c>
      <c r="L132" s="6">
        <v>22</v>
      </c>
      <c r="M132" s="6">
        <v>3</v>
      </c>
      <c r="N132" s="6" t="s">
        <v>3</v>
      </c>
      <c r="O132" s="6">
        <v>7</v>
      </c>
      <c r="P132" s="6">
        <f>ROUND(Source!DN109,O132)</f>
        <v>6.9950000000000001</v>
      </c>
      <c r="Q132" s="6"/>
      <c r="R132" s="6"/>
      <c r="S132" s="6"/>
      <c r="T132" s="6"/>
      <c r="U132" s="6"/>
      <c r="V132" s="6"/>
      <c r="W132" s="6">
        <v>6.9950000000000001</v>
      </c>
      <c r="X132" s="6">
        <v>1</v>
      </c>
      <c r="Y132" s="6">
        <v>6.9950000000000001</v>
      </c>
      <c r="Z132" s="6">
        <v>6.9950000000000001</v>
      </c>
      <c r="AA132" s="6">
        <v>1</v>
      </c>
      <c r="AB132" s="6">
        <v>6.9950000000000001</v>
      </c>
    </row>
    <row r="133" spans="1:28" x14ac:dyDescent="0.2">
      <c r="A133" s="6">
        <v>50</v>
      </c>
      <c r="B133" s="6">
        <v>0</v>
      </c>
      <c r="C133" s="6">
        <v>0</v>
      </c>
      <c r="D133" s="6">
        <v>1</v>
      </c>
      <c r="E133" s="6">
        <v>209</v>
      </c>
      <c r="F133" s="6">
        <f>ROUND(Source!W109,O133)</f>
        <v>0</v>
      </c>
      <c r="G133" s="6" t="s">
        <v>264</v>
      </c>
      <c r="H133" s="6" t="s">
        <v>265</v>
      </c>
      <c r="I133" s="6"/>
      <c r="J133" s="6"/>
      <c r="K133" s="6">
        <v>209</v>
      </c>
      <c r="L133" s="6">
        <v>23</v>
      </c>
      <c r="M133" s="6">
        <v>3</v>
      </c>
      <c r="N133" s="6" t="s">
        <v>3</v>
      </c>
      <c r="O133" s="6">
        <v>2</v>
      </c>
      <c r="P133" s="6">
        <f>ROUND(Source!DO109,O133)</f>
        <v>0</v>
      </c>
      <c r="Q133" s="6"/>
      <c r="R133" s="6"/>
      <c r="S133" s="6"/>
      <c r="T133" s="6"/>
      <c r="U133" s="6"/>
      <c r="V133" s="6"/>
      <c r="W133" s="6">
        <v>0</v>
      </c>
      <c r="X133" s="6">
        <v>1</v>
      </c>
      <c r="Y133" s="6">
        <v>0</v>
      </c>
      <c r="Z133" s="6">
        <v>0</v>
      </c>
      <c r="AA133" s="6">
        <v>1</v>
      </c>
      <c r="AB133" s="6">
        <v>0</v>
      </c>
    </row>
    <row r="134" spans="1:28" x14ac:dyDescent="0.2">
      <c r="A134" s="6">
        <v>50</v>
      </c>
      <c r="B134" s="6">
        <v>0</v>
      </c>
      <c r="C134" s="6">
        <v>0</v>
      </c>
      <c r="D134" s="6">
        <v>1</v>
      </c>
      <c r="E134" s="6">
        <v>233</v>
      </c>
      <c r="F134" s="6">
        <f>ROUND(Source!BD109,O134)</f>
        <v>19230.5</v>
      </c>
      <c r="G134" s="6" t="s">
        <v>266</v>
      </c>
      <c r="H134" s="6" t="s">
        <v>267</v>
      </c>
      <c r="I134" s="6"/>
      <c r="J134" s="6"/>
      <c r="K134" s="6">
        <v>233</v>
      </c>
      <c r="L134" s="6">
        <v>24</v>
      </c>
      <c r="M134" s="6">
        <v>3</v>
      </c>
      <c r="N134" s="6" t="s">
        <v>3</v>
      </c>
      <c r="O134" s="6">
        <v>2</v>
      </c>
      <c r="P134" s="6">
        <f>ROUND(Source!EV109,O134)</f>
        <v>20824.11</v>
      </c>
      <c r="Q134" s="6"/>
      <c r="R134" s="6"/>
      <c r="S134" s="6"/>
      <c r="T134" s="6"/>
      <c r="U134" s="6"/>
      <c r="V134" s="6"/>
      <c r="W134" s="6">
        <v>19230.5</v>
      </c>
      <c r="X134" s="6">
        <v>1</v>
      </c>
      <c r="Y134" s="6">
        <v>19230.5</v>
      </c>
      <c r="Z134" s="6">
        <v>20824.11</v>
      </c>
      <c r="AA134" s="6">
        <v>1</v>
      </c>
      <c r="AB134" s="6">
        <v>20824.11</v>
      </c>
    </row>
    <row r="135" spans="1:28" x14ac:dyDescent="0.2">
      <c r="A135" s="6">
        <v>50</v>
      </c>
      <c r="B135" s="6">
        <v>0</v>
      </c>
      <c r="C135" s="6">
        <v>0</v>
      </c>
      <c r="D135" s="6">
        <v>1</v>
      </c>
      <c r="E135" s="6">
        <v>210</v>
      </c>
      <c r="F135" s="6">
        <f>ROUND(Source!X109,O135)</f>
        <v>462635.63</v>
      </c>
      <c r="G135" s="6" t="s">
        <v>268</v>
      </c>
      <c r="H135" s="6" t="s">
        <v>269</v>
      </c>
      <c r="I135" s="6"/>
      <c r="J135" s="6"/>
      <c r="K135" s="6">
        <v>210</v>
      </c>
      <c r="L135" s="6">
        <v>25</v>
      </c>
      <c r="M135" s="6">
        <v>3</v>
      </c>
      <c r="N135" s="6" t="s">
        <v>3</v>
      </c>
      <c r="O135" s="6">
        <v>2</v>
      </c>
      <c r="P135" s="6">
        <f>ROUND(Source!DP109,O135)</f>
        <v>482390.3</v>
      </c>
      <c r="Q135" s="6"/>
      <c r="R135" s="6"/>
      <c r="S135" s="6"/>
      <c r="T135" s="6"/>
      <c r="U135" s="6"/>
      <c r="V135" s="6"/>
      <c r="W135" s="6">
        <v>462635.63</v>
      </c>
      <c r="X135" s="6">
        <v>1</v>
      </c>
      <c r="Y135" s="6">
        <v>462635.63</v>
      </c>
      <c r="Z135" s="6">
        <v>482390.3</v>
      </c>
      <c r="AA135" s="6">
        <v>1</v>
      </c>
      <c r="AB135" s="6">
        <v>482390.3</v>
      </c>
    </row>
    <row r="136" spans="1:28" x14ac:dyDescent="0.2">
      <c r="A136" s="6">
        <v>50</v>
      </c>
      <c r="B136" s="6">
        <v>0</v>
      </c>
      <c r="C136" s="6">
        <v>0</v>
      </c>
      <c r="D136" s="6">
        <v>1</v>
      </c>
      <c r="E136" s="6">
        <v>211</v>
      </c>
      <c r="F136" s="6">
        <f>ROUND(Source!Y109,O136)</f>
        <v>234462.47</v>
      </c>
      <c r="G136" s="6" t="s">
        <v>270</v>
      </c>
      <c r="H136" s="6" t="s">
        <v>271</v>
      </c>
      <c r="I136" s="6"/>
      <c r="J136" s="6"/>
      <c r="K136" s="6">
        <v>211</v>
      </c>
      <c r="L136" s="6">
        <v>26</v>
      </c>
      <c r="M136" s="6">
        <v>3</v>
      </c>
      <c r="N136" s="6" t="s">
        <v>3</v>
      </c>
      <c r="O136" s="6">
        <v>2</v>
      </c>
      <c r="P136" s="6">
        <f>ROUND(Source!DQ109,O136)</f>
        <v>244609.74</v>
      </c>
      <c r="Q136" s="6"/>
      <c r="R136" s="6"/>
      <c r="S136" s="6"/>
      <c r="T136" s="6"/>
      <c r="U136" s="6"/>
      <c r="V136" s="6"/>
      <c r="W136" s="6">
        <v>234462.47</v>
      </c>
      <c r="X136" s="6">
        <v>1</v>
      </c>
      <c r="Y136" s="6">
        <v>234462.47</v>
      </c>
      <c r="Z136" s="6">
        <v>244609.74</v>
      </c>
      <c r="AA136" s="6">
        <v>1</v>
      </c>
      <c r="AB136" s="6">
        <v>244609.74</v>
      </c>
    </row>
    <row r="137" spans="1:28" x14ac:dyDescent="0.2">
      <c r="A137" s="6">
        <v>50</v>
      </c>
      <c r="B137" s="6">
        <v>0</v>
      </c>
      <c r="C137" s="6">
        <v>0</v>
      </c>
      <c r="D137" s="6">
        <v>1</v>
      </c>
      <c r="E137" s="6">
        <v>224</v>
      </c>
      <c r="F137" s="6">
        <f>ROUND(Source!AR109,O137)</f>
        <v>3432039.06</v>
      </c>
      <c r="G137" s="6" t="s">
        <v>272</v>
      </c>
      <c r="H137" s="6" t="s">
        <v>273</v>
      </c>
      <c r="I137" s="6"/>
      <c r="J137" s="6"/>
      <c r="K137" s="6">
        <v>224</v>
      </c>
      <c r="L137" s="6">
        <v>27</v>
      </c>
      <c r="M137" s="6">
        <v>3</v>
      </c>
      <c r="N137" s="6" t="s">
        <v>3</v>
      </c>
      <c r="O137" s="6">
        <v>2</v>
      </c>
      <c r="P137" s="6">
        <f>ROUND(Source!EJ109,O137)</f>
        <v>3468003.41</v>
      </c>
      <c r="Q137" s="6"/>
      <c r="R137" s="6"/>
      <c r="S137" s="6"/>
      <c r="T137" s="6"/>
      <c r="U137" s="6"/>
      <c r="V137" s="6"/>
      <c r="W137" s="6">
        <v>3432039.06</v>
      </c>
      <c r="X137" s="6">
        <v>1</v>
      </c>
      <c r="Y137" s="6">
        <v>3432039.06</v>
      </c>
      <c r="Z137" s="6">
        <v>3468003.41</v>
      </c>
      <c r="AA137" s="6">
        <v>1</v>
      </c>
      <c r="AB137" s="6">
        <v>3468003.41</v>
      </c>
    </row>
    <row r="138" spans="1:28" x14ac:dyDescent="0.2">
      <c r="A138" s="6">
        <v>50</v>
      </c>
      <c r="B138" s="6">
        <v>1</v>
      </c>
      <c r="C138" s="6">
        <v>0</v>
      </c>
      <c r="D138" s="6">
        <v>2</v>
      </c>
      <c r="E138" s="6">
        <v>0</v>
      </c>
      <c r="F138" s="6">
        <f>ROUND(F137,O138)</f>
        <v>3432039.06</v>
      </c>
      <c r="G138" s="6" t="s">
        <v>274</v>
      </c>
      <c r="H138" s="6" t="s">
        <v>275</v>
      </c>
      <c r="I138" s="6"/>
      <c r="J138" s="6"/>
      <c r="K138" s="6">
        <v>212</v>
      </c>
      <c r="L138" s="6">
        <v>28</v>
      </c>
      <c r="M138" s="6">
        <v>0</v>
      </c>
      <c r="N138" s="6" t="s">
        <v>3</v>
      </c>
      <c r="O138" s="6">
        <v>2</v>
      </c>
      <c r="P138" s="6">
        <f>ROUND(P137,O138)</f>
        <v>3468003.41</v>
      </c>
      <c r="Q138" s="6"/>
      <c r="R138" s="6"/>
      <c r="S138" s="6"/>
      <c r="T138" s="6"/>
      <c r="U138" s="6"/>
      <c r="V138" s="6"/>
      <c r="W138" s="6">
        <v>3432039.06</v>
      </c>
      <c r="X138" s="6">
        <v>1</v>
      </c>
      <c r="Y138" s="6">
        <v>3432039.06</v>
      </c>
      <c r="Z138" s="6">
        <v>3468003.41</v>
      </c>
      <c r="AA138" s="6">
        <v>1</v>
      </c>
      <c r="AB138" s="6">
        <v>3468003.41</v>
      </c>
    </row>
    <row r="139" spans="1:28" x14ac:dyDescent="0.2">
      <c r="A139" s="6">
        <v>50</v>
      </c>
      <c r="B139" s="6">
        <v>1</v>
      </c>
      <c r="C139" s="6">
        <v>0</v>
      </c>
      <c r="D139" s="6">
        <v>2</v>
      </c>
      <c r="E139" s="6">
        <v>0</v>
      </c>
      <c r="F139" s="6">
        <f>ROUND(F138*0.02,O139)</f>
        <v>68640.78</v>
      </c>
      <c r="G139" s="6" t="s">
        <v>17</v>
      </c>
      <c r="H139" s="6" t="s">
        <v>276</v>
      </c>
      <c r="I139" s="6"/>
      <c r="J139" s="6"/>
      <c r="K139" s="6">
        <v>212</v>
      </c>
      <c r="L139" s="6">
        <v>29</v>
      </c>
      <c r="M139" s="6">
        <v>0</v>
      </c>
      <c r="N139" s="6" t="s">
        <v>3</v>
      </c>
      <c r="O139" s="6">
        <v>2</v>
      </c>
      <c r="P139" s="6">
        <f>ROUND(P138*0.02,O139)</f>
        <v>69360.070000000007</v>
      </c>
      <c r="Q139" s="6"/>
      <c r="R139" s="6"/>
      <c r="S139" s="6"/>
      <c r="T139" s="6"/>
      <c r="U139" s="6"/>
      <c r="V139" s="6"/>
      <c r="W139" s="6">
        <v>68640.78</v>
      </c>
      <c r="X139" s="6">
        <v>1</v>
      </c>
      <c r="Y139" s="6">
        <v>68640.78</v>
      </c>
      <c r="Z139" s="6">
        <v>69360.070000000007</v>
      </c>
      <c r="AA139" s="6">
        <v>1</v>
      </c>
      <c r="AB139" s="6">
        <v>69360.070000000007</v>
      </c>
    </row>
    <row r="140" spans="1:28" x14ac:dyDescent="0.2">
      <c r="A140" s="6">
        <v>50</v>
      </c>
      <c r="B140" s="6">
        <v>1</v>
      </c>
      <c r="C140" s="6">
        <v>0</v>
      </c>
      <c r="D140" s="6">
        <v>2</v>
      </c>
      <c r="E140" s="6">
        <v>0</v>
      </c>
      <c r="F140" s="6">
        <f>ROUND(F139+F138,O140)</f>
        <v>3500679.84</v>
      </c>
      <c r="G140" s="6" t="s">
        <v>28</v>
      </c>
      <c r="H140" s="6" t="s">
        <v>277</v>
      </c>
      <c r="I140" s="6"/>
      <c r="J140" s="6"/>
      <c r="K140" s="6">
        <v>212</v>
      </c>
      <c r="L140" s="6">
        <v>30</v>
      </c>
      <c r="M140" s="6">
        <v>0</v>
      </c>
      <c r="N140" s="6" t="s">
        <v>3</v>
      </c>
      <c r="O140" s="6">
        <v>2</v>
      </c>
      <c r="P140" s="6">
        <f>ROUND(P139+P138,O140)</f>
        <v>3537363.48</v>
      </c>
      <c r="Q140" s="6"/>
      <c r="R140" s="6"/>
      <c r="S140" s="6"/>
      <c r="T140" s="6"/>
      <c r="U140" s="6"/>
      <c r="V140" s="6"/>
      <c r="W140" s="6">
        <v>3500679.84</v>
      </c>
      <c r="X140" s="6">
        <v>1</v>
      </c>
      <c r="Y140" s="6">
        <v>3500679.84</v>
      </c>
      <c r="Z140" s="6">
        <v>3537363.48</v>
      </c>
      <c r="AA140" s="6">
        <v>1</v>
      </c>
      <c r="AB140" s="6">
        <v>3537363.48</v>
      </c>
    </row>
    <row r="141" spans="1:28" x14ac:dyDescent="0.2">
      <c r="A141" s="6">
        <v>50</v>
      </c>
      <c r="B141" s="6">
        <v>1</v>
      </c>
      <c r="C141" s="6">
        <v>0</v>
      </c>
      <c r="D141" s="6">
        <v>2</v>
      </c>
      <c r="E141" s="6">
        <v>0</v>
      </c>
      <c r="F141" s="6">
        <f>ROUND(F140*0.22,O141)</f>
        <v>770149.56</v>
      </c>
      <c r="G141" s="6" t="s">
        <v>278</v>
      </c>
      <c r="H141" s="6" t="s">
        <v>279</v>
      </c>
      <c r="I141" s="6"/>
      <c r="J141" s="6"/>
      <c r="K141" s="6">
        <v>212</v>
      </c>
      <c r="L141" s="6">
        <v>31</v>
      </c>
      <c r="M141" s="6">
        <v>0</v>
      </c>
      <c r="N141" s="6" t="s">
        <v>280</v>
      </c>
      <c r="O141" s="6">
        <v>2</v>
      </c>
      <c r="P141" s="6">
        <f>ROUND(P140*0.22,O141)</f>
        <v>778219.97</v>
      </c>
      <c r="Q141" s="6"/>
      <c r="R141" s="6"/>
      <c r="S141" s="6"/>
      <c r="T141" s="6"/>
      <c r="U141" s="6"/>
      <c r="V141" s="6"/>
      <c r="W141" s="6">
        <v>770149.56</v>
      </c>
      <c r="X141" s="6">
        <v>1</v>
      </c>
      <c r="Y141" s="6">
        <v>770149.56</v>
      </c>
      <c r="Z141" s="6">
        <v>778219.97</v>
      </c>
      <c r="AA141" s="6">
        <v>1</v>
      </c>
      <c r="AB141" s="6">
        <v>778219.97</v>
      </c>
    </row>
    <row r="142" spans="1:28" x14ac:dyDescent="0.2">
      <c r="A142" s="6">
        <v>50</v>
      </c>
      <c r="B142" s="6">
        <v>1</v>
      </c>
      <c r="C142" s="6">
        <v>0</v>
      </c>
      <c r="D142" s="6">
        <v>2</v>
      </c>
      <c r="E142" s="6">
        <v>213</v>
      </c>
      <c r="F142" s="6">
        <f>ROUND(F140+F141,O142)</f>
        <v>4270829.4000000004</v>
      </c>
      <c r="G142" s="6" t="s">
        <v>281</v>
      </c>
      <c r="H142" s="6" t="s">
        <v>282</v>
      </c>
      <c r="I142" s="6"/>
      <c r="J142" s="6"/>
      <c r="K142" s="6">
        <v>212</v>
      </c>
      <c r="L142" s="6">
        <v>32</v>
      </c>
      <c r="M142" s="6">
        <v>0</v>
      </c>
      <c r="N142" s="6" t="s">
        <v>3</v>
      </c>
      <c r="O142" s="6">
        <v>2</v>
      </c>
      <c r="P142" s="6">
        <f>ROUND(P140+P141,O142)</f>
        <v>4315583.45</v>
      </c>
      <c r="Q142" s="6"/>
      <c r="R142" s="6"/>
      <c r="S142" s="6"/>
      <c r="T142" s="6"/>
      <c r="U142" s="6"/>
      <c r="V142" s="6"/>
      <c r="W142" s="6">
        <v>4270829.4000000004</v>
      </c>
      <c r="X142" s="6">
        <v>1</v>
      </c>
      <c r="Y142" s="6">
        <v>4270829.4000000004</v>
      </c>
      <c r="Z142" s="6">
        <v>4315583.45</v>
      </c>
      <c r="AA142" s="6">
        <v>1</v>
      </c>
      <c r="AB142" s="6">
        <v>4315583.45</v>
      </c>
    </row>
    <row r="143" spans="1:28" x14ac:dyDescent="0.2">
      <c r="A143" s="6">
        <v>50</v>
      </c>
      <c r="B143" s="6">
        <v>1</v>
      </c>
      <c r="C143" s="6">
        <v>0</v>
      </c>
      <c r="D143" s="6">
        <v>2</v>
      </c>
      <c r="E143" s="6">
        <v>0</v>
      </c>
      <c r="F143" s="6">
        <v>3834362.23</v>
      </c>
      <c r="G143" s="6" t="s">
        <v>78</v>
      </c>
      <c r="H143" s="6" t="s">
        <v>283</v>
      </c>
      <c r="I143" s="6"/>
      <c r="J143" s="6"/>
      <c r="K143" s="6">
        <v>212</v>
      </c>
      <c r="L143" s="6">
        <v>33</v>
      </c>
      <c r="M143" s="6">
        <v>0</v>
      </c>
      <c r="N143" s="6" t="s">
        <v>3</v>
      </c>
      <c r="O143" s="6">
        <v>-1</v>
      </c>
      <c r="P143" s="6">
        <v>0</v>
      </c>
      <c r="Q143" s="6"/>
      <c r="R143" s="6"/>
      <c r="S143" s="6"/>
      <c r="T143" s="6"/>
      <c r="U143" s="6"/>
      <c r="V143" s="6"/>
      <c r="W143" s="6">
        <v>3834362.23</v>
      </c>
      <c r="X143" s="6">
        <v>1</v>
      </c>
      <c r="Y143" s="6">
        <v>3834362.23</v>
      </c>
      <c r="Z143" s="6">
        <v>0</v>
      </c>
      <c r="AA143" s="6">
        <v>1</v>
      </c>
      <c r="AB143" s="6">
        <v>0</v>
      </c>
    </row>
    <row r="144" spans="1:28" x14ac:dyDescent="0.2">
      <c r="A144" s="6">
        <v>50</v>
      </c>
      <c r="B144" s="6">
        <v>1</v>
      </c>
      <c r="C144" s="6">
        <v>0</v>
      </c>
      <c r="D144" s="6">
        <v>2</v>
      </c>
      <c r="E144" s="6">
        <v>0</v>
      </c>
      <c r="F144" s="6">
        <f>ROUND(F140-F143,O144)</f>
        <v>-333682.39</v>
      </c>
      <c r="G144" s="6" t="s">
        <v>91</v>
      </c>
      <c r="H144" s="6" t="s">
        <v>284</v>
      </c>
      <c r="I144" s="6"/>
      <c r="J144" s="6"/>
      <c r="K144" s="6">
        <v>212</v>
      </c>
      <c r="L144" s="6">
        <v>34</v>
      </c>
      <c r="M144" s="6">
        <v>0</v>
      </c>
      <c r="N144" s="6" t="s">
        <v>3</v>
      </c>
      <c r="O144" s="6">
        <v>2</v>
      </c>
      <c r="P144" s="6">
        <f>ROUND(P140-P143,O144)</f>
        <v>3537363.48</v>
      </c>
      <c r="Q144" s="6"/>
      <c r="R144" s="6"/>
      <c r="S144" s="6"/>
      <c r="T144" s="6"/>
      <c r="U144" s="6"/>
      <c r="V144" s="6"/>
      <c r="W144" s="6">
        <v>-333682.39</v>
      </c>
      <c r="X144" s="6">
        <v>1</v>
      </c>
      <c r="Y144" s="6">
        <v>-333682.39</v>
      </c>
      <c r="Z144" s="6">
        <v>3537363.48</v>
      </c>
      <c r="AA144" s="6">
        <v>1</v>
      </c>
      <c r="AB144" s="6">
        <v>3537363.48</v>
      </c>
    </row>
    <row r="146" spans="1:206" x14ac:dyDescent="0.2">
      <c r="A146" s="4">
        <v>51</v>
      </c>
      <c r="B146" s="4">
        <f>B12</f>
        <v>206</v>
      </c>
      <c r="C146" s="4">
        <f>A12</f>
        <v>1</v>
      </c>
      <c r="D146" s="4">
        <f>ROW(A12)</f>
        <v>12</v>
      </c>
      <c r="E146" s="4"/>
      <c r="F146" s="4" t="str">
        <f>IF(F12&lt;&gt;"",F12,"")</f>
        <v>Новый объект_(Копия)_(Копия)</v>
      </c>
      <c r="G146" s="4" t="str">
        <f>IF(G12&lt;&gt;"",G12,"")</f>
        <v>Ремонт кровли ОПС Порецкое вариант со скатной кровлей</v>
      </c>
      <c r="H146" s="4">
        <v>0</v>
      </c>
      <c r="I146" s="4"/>
      <c r="J146" s="4"/>
      <c r="K146" s="4"/>
      <c r="L146" s="4"/>
      <c r="M146" s="4"/>
      <c r="N146" s="4"/>
      <c r="O146" s="4">
        <f t="shared" ref="O146:T146" si="144">ROUND(O109,2)</f>
        <v>2715710.46</v>
      </c>
      <c r="P146" s="4">
        <f t="shared" si="144"/>
        <v>2221402.64</v>
      </c>
      <c r="Q146" s="4">
        <f t="shared" si="144"/>
        <v>6310.58</v>
      </c>
      <c r="R146" s="4">
        <f t="shared" si="144"/>
        <v>3080.55</v>
      </c>
      <c r="S146" s="4">
        <f t="shared" si="144"/>
        <v>484916.69</v>
      </c>
      <c r="T146" s="4">
        <f t="shared" si="144"/>
        <v>0</v>
      </c>
      <c r="U146" s="4">
        <f>U109</f>
        <v>1348.9777800000002</v>
      </c>
      <c r="V146" s="4">
        <f>V109</f>
        <v>6.9949999999999992</v>
      </c>
      <c r="W146" s="4">
        <f>ROUND(W109,2)</f>
        <v>0</v>
      </c>
      <c r="X146" s="4">
        <f>ROUND(X109,2)</f>
        <v>462635.63</v>
      </c>
      <c r="Y146" s="4">
        <f>ROUND(Y109,2)</f>
        <v>234462.47</v>
      </c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>
        <f t="shared" ref="AO146:BD146" si="145">ROUND(AO109,2)</f>
        <v>0</v>
      </c>
      <c r="AP146" s="4">
        <f t="shared" si="145"/>
        <v>0</v>
      </c>
      <c r="AQ146" s="4">
        <f t="shared" si="145"/>
        <v>0</v>
      </c>
      <c r="AR146" s="4">
        <f t="shared" si="145"/>
        <v>3432039.06</v>
      </c>
      <c r="AS146" s="4">
        <f t="shared" si="145"/>
        <v>3432039.06</v>
      </c>
      <c r="AT146" s="4">
        <f t="shared" si="145"/>
        <v>0</v>
      </c>
      <c r="AU146" s="4">
        <f t="shared" si="145"/>
        <v>0</v>
      </c>
      <c r="AV146" s="4">
        <f t="shared" si="145"/>
        <v>2221402.64</v>
      </c>
      <c r="AW146" s="4">
        <f t="shared" si="145"/>
        <v>2221402.64</v>
      </c>
      <c r="AX146" s="4">
        <f t="shared" si="145"/>
        <v>0</v>
      </c>
      <c r="AY146" s="4">
        <f t="shared" si="145"/>
        <v>2221402.64</v>
      </c>
      <c r="AZ146" s="4">
        <f t="shared" si="145"/>
        <v>0</v>
      </c>
      <c r="BA146" s="4">
        <f t="shared" si="145"/>
        <v>0</v>
      </c>
      <c r="BB146" s="4">
        <f t="shared" si="145"/>
        <v>0</v>
      </c>
      <c r="BC146" s="4">
        <f t="shared" si="145"/>
        <v>0</v>
      </c>
      <c r="BD146" s="4">
        <f t="shared" si="145"/>
        <v>19230.5</v>
      </c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5">
        <f t="shared" ref="DG146:DL146" si="146">ROUND(DG109,2)</f>
        <v>2720179.26</v>
      </c>
      <c r="DH146" s="5">
        <f t="shared" si="146"/>
        <v>2204659.21</v>
      </c>
      <c r="DI146" s="5">
        <f t="shared" si="146"/>
        <v>6312.78</v>
      </c>
      <c r="DJ146" s="5">
        <f t="shared" si="146"/>
        <v>3282.09</v>
      </c>
      <c r="DK146" s="5">
        <f t="shared" si="146"/>
        <v>505925.18</v>
      </c>
      <c r="DL146" s="5">
        <f t="shared" si="146"/>
        <v>0</v>
      </c>
      <c r="DM146" s="5">
        <f>DM109</f>
        <v>1348.9777800000002</v>
      </c>
      <c r="DN146" s="5">
        <f>DN109</f>
        <v>6.9949999999999992</v>
      </c>
      <c r="DO146" s="5">
        <f>ROUND(DO109,2)</f>
        <v>0</v>
      </c>
      <c r="DP146" s="5">
        <f>ROUND(DP109,2)</f>
        <v>482390.3</v>
      </c>
      <c r="DQ146" s="5">
        <f>ROUND(DQ109,2)</f>
        <v>244609.74</v>
      </c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>
        <f t="shared" ref="EG146:EV146" si="147">ROUND(EG109,2)</f>
        <v>0</v>
      </c>
      <c r="EH146" s="5">
        <f t="shared" si="147"/>
        <v>0</v>
      </c>
      <c r="EI146" s="5">
        <f t="shared" si="147"/>
        <v>0</v>
      </c>
      <c r="EJ146" s="5">
        <f t="shared" si="147"/>
        <v>3468003.41</v>
      </c>
      <c r="EK146" s="5">
        <f t="shared" si="147"/>
        <v>3468003.41</v>
      </c>
      <c r="EL146" s="5">
        <f t="shared" si="147"/>
        <v>0</v>
      </c>
      <c r="EM146" s="5">
        <f t="shared" si="147"/>
        <v>0</v>
      </c>
      <c r="EN146" s="5">
        <f t="shared" si="147"/>
        <v>2204659.21</v>
      </c>
      <c r="EO146" s="5">
        <f t="shared" si="147"/>
        <v>2204659.21</v>
      </c>
      <c r="EP146" s="5">
        <f t="shared" si="147"/>
        <v>0</v>
      </c>
      <c r="EQ146" s="5">
        <f t="shared" si="147"/>
        <v>2204659.21</v>
      </c>
      <c r="ER146" s="5">
        <f t="shared" si="147"/>
        <v>0</v>
      </c>
      <c r="ES146" s="5">
        <f t="shared" si="147"/>
        <v>0</v>
      </c>
      <c r="ET146" s="5">
        <f t="shared" si="147"/>
        <v>0</v>
      </c>
      <c r="EU146" s="5">
        <f t="shared" si="147"/>
        <v>0</v>
      </c>
      <c r="EV146" s="5">
        <f t="shared" si="147"/>
        <v>20824.11</v>
      </c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>
        <v>0</v>
      </c>
    </row>
    <row r="148" spans="1:206" x14ac:dyDescent="0.2">
      <c r="A148" s="6">
        <v>50</v>
      </c>
      <c r="B148" s="6">
        <v>0</v>
      </c>
      <c r="C148" s="6">
        <v>0</v>
      </c>
      <c r="D148" s="6">
        <v>1</v>
      </c>
      <c r="E148" s="6">
        <v>201</v>
      </c>
      <c r="F148" s="6">
        <f>ROUND(Source!O146,O148)</f>
        <v>2715710.46</v>
      </c>
      <c r="G148" s="6" t="s">
        <v>220</v>
      </c>
      <c r="H148" s="6" t="s">
        <v>221</v>
      </c>
      <c r="I148" s="6"/>
      <c r="J148" s="6"/>
      <c r="K148" s="6">
        <v>201</v>
      </c>
      <c r="L148" s="6">
        <v>1</v>
      </c>
      <c r="M148" s="6">
        <v>3</v>
      </c>
      <c r="N148" s="6" t="s">
        <v>3</v>
      </c>
      <c r="O148" s="6">
        <v>2</v>
      </c>
      <c r="P148" s="6">
        <f>ROUND(Source!DG146,O148)</f>
        <v>2720179.26</v>
      </c>
      <c r="Q148" s="6"/>
      <c r="R148" s="6"/>
      <c r="S148" s="6"/>
      <c r="T148" s="6"/>
      <c r="U148" s="6"/>
      <c r="V148" s="6"/>
      <c r="W148" s="6">
        <v>2734940.96</v>
      </c>
      <c r="X148" s="6">
        <v>1</v>
      </c>
      <c r="Y148" s="6">
        <v>2734940.96</v>
      </c>
      <c r="Z148" s="6">
        <v>2741003.3699999996</v>
      </c>
      <c r="AA148" s="6">
        <v>1</v>
      </c>
      <c r="AB148" s="6">
        <v>2741003.3699999996</v>
      </c>
    </row>
    <row r="149" spans="1:206" x14ac:dyDescent="0.2">
      <c r="A149" s="6">
        <v>50</v>
      </c>
      <c r="B149" s="6">
        <v>0</v>
      </c>
      <c r="C149" s="6">
        <v>0</v>
      </c>
      <c r="D149" s="6">
        <v>1</v>
      </c>
      <c r="E149" s="6">
        <v>202</v>
      </c>
      <c r="F149" s="6">
        <f>ROUND(Source!P146,O149)</f>
        <v>2221402.64</v>
      </c>
      <c r="G149" s="6" t="s">
        <v>222</v>
      </c>
      <c r="H149" s="6" t="s">
        <v>223</v>
      </c>
      <c r="I149" s="6"/>
      <c r="J149" s="6"/>
      <c r="K149" s="6">
        <v>202</v>
      </c>
      <c r="L149" s="6">
        <v>2</v>
      </c>
      <c r="M149" s="6">
        <v>3</v>
      </c>
      <c r="N149" s="6" t="s">
        <v>3</v>
      </c>
      <c r="O149" s="6">
        <v>2</v>
      </c>
      <c r="P149" s="6">
        <f>ROUND(Source!DH146,O149)</f>
        <v>2204659.21</v>
      </c>
      <c r="Q149" s="6"/>
      <c r="R149" s="6"/>
      <c r="S149" s="6"/>
      <c r="T149" s="6"/>
      <c r="U149" s="6"/>
      <c r="V149" s="6"/>
      <c r="W149" s="6">
        <v>2221402.64</v>
      </c>
      <c r="X149" s="6">
        <v>1</v>
      </c>
      <c r="Y149" s="6">
        <v>2221402.64</v>
      </c>
      <c r="Z149" s="6">
        <v>2204659.21</v>
      </c>
      <c r="AA149" s="6">
        <v>1</v>
      </c>
      <c r="AB149" s="6">
        <v>2204659.21</v>
      </c>
    </row>
    <row r="150" spans="1:206" x14ac:dyDescent="0.2">
      <c r="A150" s="6">
        <v>50</v>
      </c>
      <c r="B150" s="6">
        <v>0</v>
      </c>
      <c r="C150" s="6">
        <v>0</v>
      </c>
      <c r="D150" s="6">
        <v>1</v>
      </c>
      <c r="E150" s="6">
        <v>222</v>
      </c>
      <c r="F150" s="6">
        <f>ROUND(Source!AO146,O150)</f>
        <v>0</v>
      </c>
      <c r="G150" s="6" t="s">
        <v>224</v>
      </c>
      <c r="H150" s="6" t="s">
        <v>225</v>
      </c>
      <c r="I150" s="6"/>
      <c r="J150" s="6"/>
      <c r="K150" s="6">
        <v>222</v>
      </c>
      <c r="L150" s="6">
        <v>3</v>
      </c>
      <c r="M150" s="6">
        <v>3</v>
      </c>
      <c r="N150" s="6" t="s">
        <v>3</v>
      </c>
      <c r="O150" s="6">
        <v>2</v>
      </c>
      <c r="P150" s="6">
        <f>ROUND(Source!EG146,O150)</f>
        <v>0</v>
      </c>
      <c r="Q150" s="6"/>
      <c r="R150" s="6"/>
      <c r="S150" s="6"/>
      <c r="T150" s="6"/>
      <c r="U150" s="6"/>
      <c r="V150" s="6"/>
      <c r="W150" s="6">
        <v>0</v>
      </c>
      <c r="X150" s="6">
        <v>1</v>
      </c>
      <c r="Y150" s="6">
        <v>0</v>
      </c>
      <c r="Z150" s="6">
        <v>0</v>
      </c>
      <c r="AA150" s="6">
        <v>1</v>
      </c>
      <c r="AB150" s="6">
        <v>0</v>
      </c>
    </row>
    <row r="151" spans="1:206" x14ac:dyDescent="0.2">
      <c r="A151" s="6">
        <v>50</v>
      </c>
      <c r="B151" s="6">
        <v>0</v>
      </c>
      <c r="C151" s="6">
        <v>0</v>
      </c>
      <c r="D151" s="6">
        <v>1</v>
      </c>
      <c r="E151" s="6">
        <v>225</v>
      </c>
      <c r="F151" s="6">
        <f>ROUND(Source!AV146,O151)</f>
        <v>2221402.64</v>
      </c>
      <c r="G151" s="6" t="s">
        <v>226</v>
      </c>
      <c r="H151" s="6" t="s">
        <v>227</v>
      </c>
      <c r="I151" s="6"/>
      <c r="J151" s="6"/>
      <c r="K151" s="6">
        <v>225</v>
      </c>
      <c r="L151" s="6">
        <v>4</v>
      </c>
      <c r="M151" s="6">
        <v>3</v>
      </c>
      <c r="N151" s="6" t="s">
        <v>3</v>
      </c>
      <c r="O151" s="6">
        <v>2</v>
      </c>
      <c r="P151" s="6">
        <f>ROUND(Source!EN146,O151)</f>
        <v>2204659.21</v>
      </c>
      <c r="Q151" s="6"/>
      <c r="R151" s="6"/>
      <c r="S151" s="6"/>
      <c r="T151" s="6"/>
      <c r="U151" s="6"/>
      <c r="V151" s="6"/>
      <c r="W151" s="6">
        <v>2221402.64</v>
      </c>
      <c r="X151" s="6">
        <v>1</v>
      </c>
      <c r="Y151" s="6">
        <v>2221402.64</v>
      </c>
      <c r="Z151" s="6">
        <v>2204659.21</v>
      </c>
      <c r="AA151" s="6">
        <v>1</v>
      </c>
      <c r="AB151" s="6">
        <v>2204659.21</v>
      </c>
    </row>
    <row r="152" spans="1:206" x14ac:dyDescent="0.2">
      <c r="A152" s="6">
        <v>50</v>
      </c>
      <c r="B152" s="6">
        <v>0</v>
      </c>
      <c r="C152" s="6">
        <v>0</v>
      </c>
      <c r="D152" s="6">
        <v>1</v>
      </c>
      <c r="E152" s="6">
        <v>226</v>
      </c>
      <c r="F152" s="6">
        <f>ROUND(Source!AW146,O152)</f>
        <v>2221402.64</v>
      </c>
      <c r="G152" s="6" t="s">
        <v>228</v>
      </c>
      <c r="H152" s="6" t="s">
        <v>229</v>
      </c>
      <c r="I152" s="6"/>
      <c r="J152" s="6"/>
      <c r="K152" s="6">
        <v>226</v>
      </c>
      <c r="L152" s="6">
        <v>5</v>
      </c>
      <c r="M152" s="6">
        <v>3</v>
      </c>
      <c r="N152" s="6" t="s">
        <v>3</v>
      </c>
      <c r="O152" s="6">
        <v>2</v>
      </c>
      <c r="P152" s="6">
        <f>ROUND(Source!EO146,O152)</f>
        <v>2204659.21</v>
      </c>
      <c r="Q152" s="6"/>
      <c r="R152" s="6"/>
      <c r="S152" s="6"/>
      <c r="T152" s="6"/>
      <c r="U152" s="6"/>
      <c r="V152" s="6"/>
      <c r="W152" s="6">
        <v>2221402.64</v>
      </c>
      <c r="X152" s="6">
        <v>1</v>
      </c>
      <c r="Y152" s="6">
        <v>2221402.64</v>
      </c>
      <c r="Z152" s="6">
        <v>2204659.21</v>
      </c>
      <c r="AA152" s="6">
        <v>1</v>
      </c>
      <c r="AB152" s="6">
        <v>2204659.21</v>
      </c>
    </row>
    <row r="153" spans="1:206" x14ac:dyDescent="0.2">
      <c r="A153" s="6">
        <v>50</v>
      </c>
      <c r="B153" s="6">
        <v>0</v>
      </c>
      <c r="C153" s="6">
        <v>0</v>
      </c>
      <c r="D153" s="6">
        <v>1</v>
      </c>
      <c r="E153" s="6">
        <v>227</v>
      </c>
      <c r="F153" s="6">
        <f>ROUND(Source!AX146,O153)</f>
        <v>0</v>
      </c>
      <c r="G153" s="6" t="s">
        <v>230</v>
      </c>
      <c r="H153" s="6" t="s">
        <v>231</v>
      </c>
      <c r="I153" s="6"/>
      <c r="J153" s="6"/>
      <c r="K153" s="6">
        <v>227</v>
      </c>
      <c r="L153" s="6">
        <v>6</v>
      </c>
      <c r="M153" s="6">
        <v>3</v>
      </c>
      <c r="N153" s="6" t="s">
        <v>3</v>
      </c>
      <c r="O153" s="6">
        <v>2</v>
      </c>
      <c r="P153" s="6">
        <f>ROUND(Source!EP146,O153)</f>
        <v>0</v>
      </c>
      <c r="Q153" s="6"/>
      <c r="R153" s="6"/>
      <c r="S153" s="6"/>
      <c r="T153" s="6"/>
      <c r="U153" s="6"/>
      <c r="V153" s="6"/>
      <c r="W153" s="6">
        <v>0</v>
      </c>
      <c r="X153" s="6">
        <v>1</v>
      </c>
      <c r="Y153" s="6">
        <v>0</v>
      </c>
      <c r="Z153" s="6">
        <v>0</v>
      </c>
      <c r="AA153" s="6">
        <v>1</v>
      </c>
      <c r="AB153" s="6">
        <v>0</v>
      </c>
    </row>
    <row r="154" spans="1:206" x14ac:dyDescent="0.2">
      <c r="A154" s="6">
        <v>50</v>
      </c>
      <c r="B154" s="6">
        <v>0</v>
      </c>
      <c r="C154" s="6">
        <v>0</v>
      </c>
      <c r="D154" s="6">
        <v>1</v>
      </c>
      <c r="E154" s="6">
        <v>228</v>
      </c>
      <c r="F154" s="6">
        <f>ROUND(Source!AY146,O154)</f>
        <v>2221402.64</v>
      </c>
      <c r="G154" s="6" t="s">
        <v>232</v>
      </c>
      <c r="H154" s="6" t="s">
        <v>233</v>
      </c>
      <c r="I154" s="6"/>
      <c r="J154" s="6"/>
      <c r="K154" s="6">
        <v>228</v>
      </c>
      <c r="L154" s="6">
        <v>7</v>
      </c>
      <c r="M154" s="6">
        <v>3</v>
      </c>
      <c r="N154" s="6" t="s">
        <v>3</v>
      </c>
      <c r="O154" s="6">
        <v>2</v>
      </c>
      <c r="P154" s="6">
        <f>ROUND(Source!EQ146,O154)</f>
        <v>2204659.21</v>
      </c>
      <c r="Q154" s="6"/>
      <c r="R154" s="6"/>
      <c r="S154" s="6"/>
      <c r="T154" s="6"/>
      <c r="U154" s="6"/>
      <c r="V154" s="6"/>
      <c r="W154" s="6">
        <v>2221402.64</v>
      </c>
      <c r="X154" s="6">
        <v>1</v>
      </c>
      <c r="Y154" s="6">
        <v>2221402.64</v>
      </c>
      <c r="Z154" s="6">
        <v>2204659.21</v>
      </c>
      <c r="AA154" s="6">
        <v>1</v>
      </c>
      <c r="AB154" s="6">
        <v>2204659.21</v>
      </c>
    </row>
    <row r="155" spans="1:206" x14ac:dyDescent="0.2">
      <c r="A155" s="6">
        <v>50</v>
      </c>
      <c r="B155" s="6">
        <v>0</v>
      </c>
      <c r="C155" s="6">
        <v>0</v>
      </c>
      <c r="D155" s="6">
        <v>1</v>
      </c>
      <c r="E155" s="6">
        <v>216</v>
      </c>
      <c r="F155" s="6">
        <f>ROUND(Source!AP146,O155)</f>
        <v>0</v>
      </c>
      <c r="G155" s="6" t="s">
        <v>234</v>
      </c>
      <c r="H155" s="6" t="s">
        <v>235</v>
      </c>
      <c r="I155" s="6"/>
      <c r="J155" s="6"/>
      <c r="K155" s="6">
        <v>216</v>
      </c>
      <c r="L155" s="6">
        <v>8</v>
      </c>
      <c r="M155" s="6">
        <v>3</v>
      </c>
      <c r="N155" s="6" t="s">
        <v>3</v>
      </c>
      <c r="O155" s="6">
        <v>2</v>
      </c>
      <c r="P155" s="6">
        <f>ROUND(Source!EH146,O155)</f>
        <v>0</v>
      </c>
      <c r="Q155" s="6"/>
      <c r="R155" s="6"/>
      <c r="S155" s="6"/>
      <c r="T155" s="6"/>
      <c r="U155" s="6"/>
      <c r="V155" s="6"/>
      <c r="W155" s="6">
        <v>0</v>
      </c>
      <c r="X155" s="6">
        <v>1</v>
      </c>
      <c r="Y155" s="6">
        <v>0</v>
      </c>
      <c r="Z155" s="6">
        <v>0</v>
      </c>
      <c r="AA155" s="6">
        <v>1</v>
      </c>
      <c r="AB155" s="6">
        <v>0</v>
      </c>
    </row>
    <row r="156" spans="1:206" x14ac:dyDescent="0.2">
      <c r="A156" s="6">
        <v>50</v>
      </c>
      <c r="B156" s="6">
        <v>0</v>
      </c>
      <c r="C156" s="6">
        <v>0</v>
      </c>
      <c r="D156" s="6">
        <v>1</v>
      </c>
      <c r="E156" s="6">
        <v>223</v>
      </c>
      <c r="F156" s="6">
        <f>ROUND(Source!AQ146,O156)</f>
        <v>0</v>
      </c>
      <c r="G156" s="6" t="s">
        <v>236</v>
      </c>
      <c r="H156" s="6" t="s">
        <v>237</v>
      </c>
      <c r="I156" s="6"/>
      <c r="J156" s="6"/>
      <c r="K156" s="6">
        <v>223</v>
      </c>
      <c r="L156" s="6">
        <v>9</v>
      </c>
      <c r="M156" s="6">
        <v>3</v>
      </c>
      <c r="N156" s="6" t="s">
        <v>3</v>
      </c>
      <c r="O156" s="6">
        <v>2</v>
      </c>
      <c r="P156" s="6">
        <f>ROUND(Source!EI146,O156)</f>
        <v>0</v>
      </c>
      <c r="Q156" s="6"/>
      <c r="R156" s="6"/>
      <c r="S156" s="6"/>
      <c r="T156" s="6"/>
      <c r="U156" s="6"/>
      <c r="V156" s="6"/>
      <c r="W156" s="6">
        <v>0</v>
      </c>
      <c r="X156" s="6">
        <v>1</v>
      </c>
      <c r="Y156" s="6">
        <v>0</v>
      </c>
      <c r="Z156" s="6">
        <v>0</v>
      </c>
      <c r="AA156" s="6">
        <v>1</v>
      </c>
      <c r="AB156" s="6">
        <v>0</v>
      </c>
    </row>
    <row r="157" spans="1:206" x14ac:dyDescent="0.2">
      <c r="A157" s="6">
        <v>50</v>
      </c>
      <c r="B157" s="6">
        <v>0</v>
      </c>
      <c r="C157" s="6">
        <v>0</v>
      </c>
      <c r="D157" s="6">
        <v>1</v>
      </c>
      <c r="E157" s="6">
        <v>229</v>
      </c>
      <c r="F157" s="6">
        <f>ROUND(Source!AZ146,O157)</f>
        <v>0</v>
      </c>
      <c r="G157" s="6" t="s">
        <v>238</v>
      </c>
      <c r="H157" s="6" t="s">
        <v>239</v>
      </c>
      <c r="I157" s="6"/>
      <c r="J157" s="6"/>
      <c r="K157" s="6">
        <v>229</v>
      </c>
      <c r="L157" s="6">
        <v>10</v>
      </c>
      <c r="M157" s="6">
        <v>3</v>
      </c>
      <c r="N157" s="6" t="s">
        <v>3</v>
      </c>
      <c r="O157" s="6">
        <v>2</v>
      </c>
      <c r="P157" s="6">
        <f>ROUND(Source!ER146,O157)</f>
        <v>0</v>
      </c>
      <c r="Q157" s="6"/>
      <c r="R157" s="6"/>
      <c r="S157" s="6"/>
      <c r="T157" s="6"/>
      <c r="U157" s="6"/>
      <c r="V157" s="6"/>
      <c r="W157" s="6">
        <v>0</v>
      </c>
      <c r="X157" s="6">
        <v>1</v>
      </c>
      <c r="Y157" s="6">
        <v>0</v>
      </c>
      <c r="Z157" s="6">
        <v>0</v>
      </c>
      <c r="AA157" s="6">
        <v>1</v>
      </c>
      <c r="AB157" s="6">
        <v>0</v>
      </c>
    </row>
    <row r="158" spans="1:206" x14ac:dyDescent="0.2">
      <c r="A158" s="6">
        <v>50</v>
      </c>
      <c r="B158" s="6">
        <v>0</v>
      </c>
      <c r="C158" s="6">
        <v>0</v>
      </c>
      <c r="D158" s="6">
        <v>1</v>
      </c>
      <c r="E158" s="6">
        <v>203</v>
      </c>
      <c r="F158" s="6">
        <f>ROUND(Source!Q146,O158)</f>
        <v>6310.58</v>
      </c>
      <c r="G158" s="6" t="s">
        <v>240</v>
      </c>
      <c r="H158" s="6" t="s">
        <v>241</v>
      </c>
      <c r="I158" s="6"/>
      <c r="J158" s="6"/>
      <c r="K158" s="6">
        <v>203</v>
      </c>
      <c r="L158" s="6">
        <v>11</v>
      </c>
      <c r="M158" s="6">
        <v>3</v>
      </c>
      <c r="N158" s="6" t="s">
        <v>3</v>
      </c>
      <c r="O158" s="6">
        <v>2</v>
      </c>
      <c r="P158" s="6">
        <f>ROUND(Source!DI146,O158)</f>
        <v>6312.78</v>
      </c>
      <c r="Q158" s="6"/>
      <c r="R158" s="6"/>
      <c r="S158" s="6"/>
      <c r="T158" s="6"/>
      <c r="U158" s="6"/>
      <c r="V158" s="6"/>
      <c r="W158" s="6">
        <v>6310.58</v>
      </c>
      <c r="X158" s="6">
        <v>1</v>
      </c>
      <c r="Y158" s="6">
        <v>6310.58</v>
      </c>
      <c r="Z158" s="6">
        <v>6312.78</v>
      </c>
      <c r="AA158" s="6">
        <v>1</v>
      </c>
      <c r="AB158" s="6">
        <v>6312.78</v>
      </c>
    </row>
    <row r="159" spans="1:206" x14ac:dyDescent="0.2">
      <c r="A159" s="6">
        <v>50</v>
      </c>
      <c r="B159" s="6">
        <v>0</v>
      </c>
      <c r="C159" s="6">
        <v>0</v>
      </c>
      <c r="D159" s="6">
        <v>1</v>
      </c>
      <c r="E159" s="6">
        <v>231</v>
      </c>
      <c r="F159" s="6">
        <f>ROUND(Source!BB146,O159)</f>
        <v>0</v>
      </c>
      <c r="G159" s="6" t="s">
        <v>242</v>
      </c>
      <c r="H159" s="6" t="s">
        <v>243</v>
      </c>
      <c r="I159" s="6"/>
      <c r="J159" s="6"/>
      <c r="K159" s="6">
        <v>231</v>
      </c>
      <c r="L159" s="6">
        <v>12</v>
      </c>
      <c r="M159" s="6">
        <v>3</v>
      </c>
      <c r="N159" s="6" t="s">
        <v>3</v>
      </c>
      <c r="O159" s="6">
        <v>2</v>
      </c>
      <c r="P159" s="6">
        <f>ROUND(Source!ET146,O159)</f>
        <v>0</v>
      </c>
      <c r="Q159" s="6"/>
      <c r="R159" s="6"/>
      <c r="S159" s="6"/>
      <c r="T159" s="6"/>
      <c r="U159" s="6"/>
      <c r="V159" s="6"/>
      <c r="W159" s="6">
        <v>0</v>
      </c>
      <c r="X159" s="6">
        <v>1</v>
      </c>
      <c r="Y159" s="6">
        <v>0</v>
      </c>
      <c r="Z159" s="6">
        <v>0</v>
      </c>
      <c r="AA159" s="6">
        <v>1</v>
      </c>
      <c r="AB159" s="6">
        <v>0</v>
      </c>
    </row>
    <row r="160" spans="1:206" x14ac:dyDescent="0.2">
      <c r="A160" s="6">
        <v>50</v>
      </c>
      <c r="B160" s="6">
        <v>0</v>
      </c>
      <c r="C160" s="6">
        <v>0</v>
      </c>
      <c r="D160" s="6">
        <v>1</v>
      </c>
      <c r="E160" s="6">
        <v>204</v>
      </c>
      <c r="F160" s="6">
        <f>ROUND(Source!R146,O160)</f>
        <v>3080.55</v>
      </c>
      <c r="G160" s="6" t="s">
        <v>244</v>
      </c>
      <c r="H160" s="6" t="s">
        <v>245</v>
      </c>
      <c r="I160" s="6"/>
      <c r="J160" s="6"/>
      <c r="K160" s="6">
        <v>204</v>
      </c>
      <c r="L160" s="6">
        <v>13</v>
      </c>
      <c r="M160" s="6">
        <v>3</v>
      </c>
      <c r="N160" s="6" t="s">
        <v>3</v>
      </c>
      <c r="O160" s="6">
        <v>2</v>
      </c>
      <c r="P160" s="6">
        <f>ROUND(Source!DJ146,O160)</f>
        <v>3282.09</v>
      </c>
      <c r="Q160" s="6"/>
      <c r="R160" s="6"/>
      <c r="S160" s="6"/>
      <c r="T160" s="6"/>
      <c r="U160" s="6"/>
      <c r="V160" s="6"/>
      <c r="W160" s="6">
        <v>3080.5499999999997</v>
      </c>
      <c r="X160" s="6">
        <v>1</v>
      </c>
      <c r="Y160" s="6">
        <v>3080.5499999999997</v>
      </c>
      <c r="Z160" s="6">
        <v>3282.09</v>
      </c>
      <c r="AA160" s="6">
        <v>1</v>
      </c>
      <c r="AB160" s="6">
        <v>3282.09</v>
      </c>
    </row>
    <row r="161" spans="1:28" x14ac:dyDescent="0.2">
      <c r="A161" s="6">
        <v>50</v>
      </c>
      <c r="B161" s="6">
        <v>0</v>
      </c>
      <c r="C161" s="6">
        <v>0</v>
      </c>
      <c r="D161" s="6">
        <v>1</v>
      </c>
      <c r="E161" s="6">
        <v>205</v>
      </c>
      <c r="F161" s="6">
        <f>ROUND(Source!S146,O161)</f>
        <v>484916.69</v>
      </c>
      <c r="G161" s="6" t="s">
        <v>246</v>
      </c>
      <c r="H161" s="6" t="s">
        <v>247</v>
      </c>
      <c r="I161" s="6"/>
      <c r="J161" s="6"/>
      <c r="K161" s="6">
        <v>205</v>
      </c>
      <c r="L161" s="6">
        <v>14</v>
      </c>
      <c r="M161" s="6">
        <v>3</v>
      </c>
      <c r="N161" s="6" t="s">
        <v>3</v>
      </c>
      <c r="O161" s="6">
        <v>2</v>
      </c>
      <c r="P161" s="6">
        <f>ROUND(Source!DK146,O161)</f>
        <v>505925.18</v>
      </c>
      <c r="Q161" s="6"/>
      <c r="R161" s="6"/>
      <c r="S161" s="6"/>
      <c r="T161" s="6"/>
      <c r="U161" s="6"/>
      <c r="V161" s="6"/>
      <c r="W161" s="6">
        <v>484916.68999999994</v>
      </c>
      <c r="X161" s="6">
        <v>1</v>
      </c>
      <c r="Y161" s="6">
        <v>484916.68999999994</v>
      </c>
      <c r="Z161" s="6">
        <v>505925.18000000005</v>
      </c>
      <c r="AA161" s="6">
        <v>1</v>
      </c>
      <c r="AB161" s="6">
        <v>505925.18000000005</v>
      </c>
    </row>
    <row r="162" spans="1:28" x14ac:dyDescent="0.2">
      <c r="A162" s="6">
        <v>50</v>
      </c>
      <c r="B162" s="6">
        <v>0</v>
      </c>
      <c r="C162" s="6">
        <v>0</v>
      </c>
      <c r="D162" s="6">
        <v>1</v>
      </c>
      <c r="E162" s="6">
        <v>232</v>
      </c>
      <c r="F162" s="6">
        <f>ROUND(Source!BC146,O162)</f>
        <v>0</v>
      </c>
      <c r="G162" s="6" t="s">
        <v>248</v>
      </c>
      <c r="H162" s="6" t="s">
        <v>249</v>
      </c>
      <c r="I162" s="6"/>
      <c r="J162" s="6"/>
      <c r="K162" s="6">
        <v>232</v>
      </c>
      <c r="L162" s="6">
        <v>15</v>
      </c>
      <c r="M162" s="6">
        <v>3</v>
      </c>
      <c r="N162" s="6" t="s">
        <v>3</v>
      </c>
      <c r="O162" s="6">
        <v>2</v>
      </c>
      <c r="P162" s="6">
        <f>ROUND(Source!EU146,O162)</f>
        <v>0</v>
      </c>
      <c r="Q162" s="6"/>
      <c r="R162" s="6"/>
      <c r="S162" s="6"/>
      <c r="T162" s="6"/>
      <c r="U162" s="6"/>
      <c r="V162" s="6"/>
      <c r="W162" s="6">
        <v>0</v>
      </c>
      <c r="X162" s="6">
        <v>1</v>
      </c>
      <c r="Y162" s="6">
        <v>0</v>
      </c>
      <c r="Z162" s="6">
        <v>0</v>
      </c>
      <c r="AA162" s="6">
        <v>1</v>
      </c>
      <c r="AB162" s="6">
        <v>0</v>
      </c>
    </row>
    <row r="163" spans="1:28" x14ac:dyDescent="0.2">
      <c r="A163" s="6">
        <v>50</v>
      </c>
      <c r="B163" s="6">
        <v>0</v>
      </c>
      <c r="C163" s="6">
        <v>0</v>
      </c>
      <c r="D163" s="6">
        <v>1</v>
      </c>
      <c r="E163" s="6">
        <v>214</v>
      </c>
      <c r="F163" s="6">
        <f>ROUND(Source!AS146,O163)</f>
        <v>3432039.06</v>
      </c>
      <c r="G163" s="6" t="s">
        <v>250</v>
      </c>
      <c r="H163" s="6" t="s">
        <v>251</v>
      </c>
      <c r="I163" s="6"/>
      <c r="J163" s="6"/>
      <c r="K163" s="6">
        <v>214</v>
      </c>
      <c r="L163" s="6">
        <v>16</v>
      </c>
      <c r="M163" s="6">
        <v>3</v>
      </c>
      <c r="N163" s="6" t="s">
        <v>3</v>
      </c>
      <c r="O163" s="6">
        <v>2</v>
      </c>
      <c r="P163" s="6">
        <f>ROUND(Source!EK146,O163)</f>
        <v>3468003.41</v>
      </c>
      <c r="Q163" s="6"/>
      <c r="R163" s="6"/>
      <c r="S163" s="6"/>
      <c r="T163" s="6"/>
      <c r="U163" s="6"/>
      <c r="V163" s="6"/>
      <c r="W163" s="6">
        <v>3432039.06</v>
      </c>
      <c r="X163" s="6">
        <v>1</v>
      </c>
      <c r="Y163" s="6">
        <v>3432039.06</v>
      </c>
      <c r="Z163" s="6">
        <v>3468003.41</v>
      </c>
      <c r="AA163" s="6">
        <v>1</v>
      </c>
      <c r="AB163" s="6">
        <v>3468003.41</v>
      </c>
    </row>
    <row r="164" spans="1:28" x14ac:dyDescent="0.2">
      <c r="A164" s="6">
        <v>50</v>
      </c>
      <c r="B164" s="6">
        <v>0</v>
      </c>
      <c r="C164" s="6">
        <v>0</v>
      </c>
      <c r="D164" s="6">
        <v>1</v>
      </c>
      <c r="E164" s="6">
        <v>215</v>
      </c>
      <c r="F164" s="6">
        <f>ROUND(Source!AT146,O164)</f>
        <v>0</v>
      </c>
      <c r="G164" s="6" t="s">
        <v>252</v>
      </c>
      <c r="H164" s="6" t="s">
        <v>253</v>
      </c>
      <c r="I164" s="6"/>
      <c r="J164" s="6"/>
      <c r="K164" s="6">
        <v>215</v>
      </c>
      <c r="L164" s="6">
        <v>17</v>
      </c>
      <c r="M164" s="6">
        <v>3</v>
      </c>
      <c r="N164" s="6" t="s">
        <v>3</v>
      </c>
      <c r="O164" s="6">
        <v>2</v>
      </c>
      <c r="P164" s="6">
        <f>ROUND(Source!EL146,O164)</f>
        <v>0</v>
      </c>
      <c r="Q164" s="6"/>
      <c r="R164" s="6"/>
      <c r="S164" s="6"/>
      <c r="T164" s="6"/>
      <c r="U164" s="6"/>
      <c r="V164" s="6"/>
      <c r="W164" s="6">
        <v>0</v>
      </c>
      <c r="X164" s="6">
        <v>1</v>
      </c>
      <c r="Y164" s="6">
        <v>0</v>
      </c>
      <c r="Z164" s="6">
        <v>0</v>
      </c>
      <c r="AA164" s="6">
        <v>1</v>
      </c>
      <c r="AB164" s="6">
        <v>0</v>
      </c>
    </row>
    <row r="165" spans="1:28" x14ac:dyDescent="0.2">
      <c r="A165" s="6">
        <v>50</v>
      </c>
      <c r="B165" s="6">
        <v>0</v>
      </c>
      <c r="C165" s="6">
        <v>0</v>
      </c>
      <c r="D165" s="6">
        <v>1</v>
      </c>
      <c r="E165" s="6">
        <v>217</v>
      </c>
      <c r="F165" s="6">
        <f>ROUND(Source!AU146,O165)</f>
        <v>0</v>
      </c>
      <c r="G165" s="6" t="s">
        <v>254</v>
      </c>
      <c r="H165" s="6" t="s">
        <v>255</v>
      </c>
      <c r="I165" s="6"/>
      <c r="J165" s="6"/>
      <c r="K165" s="6">
        <v>217</v>
      </c>
      <c r="L165" s="6">
        <v>18</v>
      </c>
      <c r="M165" s="6">
        <v>3</v>
      </c>
      <c r="N165" s="6" t="s">
        <v>3</v>
      </c>
      <c r="O165" s="6">
        <v>2</v>
      </c>
      <c r="P165" s="6">
        <f>ROUND(Source!EM146,O165)</f>
        <v>0</v>
      </c>
      <c r="Q165" s="6"/>
      <c r="R165" s="6"/>
      <c r="S165" s="6"/>
      <c r="T165" s="6"/>
      <c r="U165" s="6"/>
      <c r="V165" s="6"/>
      <c r="W165" s="6">
        <v>0</v>
      </c>
      <c r="X165" s="6">
        <v>1</v>
      </c>
      <c r="Y165" s="6">
        <v>0</v>
      </c>
      <c r="Z165" s="6">
        <v>0</v>
      </c>
      <c r="AA165" s="6">
        <v>1</v>
      </c>
      <c r="AB165" s="6">
        <v>0</v>
      </c>
    </row>
    <row r="166" spans="1:28" x14ac:dyDescent="0.2">
      <c r="A166" s="6">
        <v>50</v>
      </c>
      <c r="B166" s="6">
        <v>0</v>
      </c>
      <c r="C166" s="6">
        <v>0</v>
      </c>
      <c r="D166" s="6">
        <v>1</v>
      </c>
      <c r="E166" s="6">
        <v>230</v>
      </c>
      <c r="F166" s="6">
        <f>ROUND(Source!BA146,O166)</f>
        <v>0</v>
      </c>
      <c r="G166" s="6" t="s">
        <v>256</v>
      </c>
      <c r="H166" s="6" t="s">
        <v>257</v>
      </c>
      <c r="I166" s="6"/>
      <c r="J166" s="6"/>
      <c r="K166" s="6">
        <v>230</v>
      </c>
      <c r="L166" s="6">
        <v>19</v>
      </c>
      <c r="M166" s="6">
        <v>3</v>
      </c>
      <c r="N166" s="6" t="s">
        <v>3</v>
      </c>
      <c r="O166" s="6">
        <v>2</v>
      </c>
      <c r="P166" s="6">
        <f>ROUND(Source!ES146,O166)</f>
        <v>0</v>
      </c>
      <c r="Q166" s="6"/>
      <c r="R166" s="6"/>
      <c r="S166" s="6"/>
      <c r="T166" s="6"/>
      <c r="U166" s="6"/>
      <c r="V166" s="6"/>
      <c r="W166" s="6">
        <v>0</v>
      </c>
      <c r="X166" s="6">
        <v>1</v>
      </c>
      <c r="Y166" s="6">
        <v>0</v>
      </c>
      <c r="Z166" s="6">
        <v>0</v>
      </c>
      <c r="AA166" s="6">
        <v>1</v>
      </c>
      <c r="AB166" s="6">
        <v>0</v>
      </c>
    </row>
    <row r="167" spans="1:28" x14ac:dyDescent="0.2">
      <c r="A167" s="6">
        <v>50</v>
      </c>
      <c r="B167" s="6">
        <v>0</v>
      </c>
      <c r="C167" s="6">
        <v>0</v>
      </c>
      <c r="D167" s="6">
        <v>1</v>
      </c>
      <c r="E167" s="6">
        <v>206</v>
      </c>
      <c r="F167" s="6">
        <f>ROUND(Source!T146,O167)</f>
        <v>0</v>
      </c>
      <c r="G167" s="6" t="s">
        <v>258</v>
      </c>
      <c r="H167" s="6" t="s">
        <v>259</v>
      </c>
      <c r="I167" s="6"/>
      <c r="J167" s="6"/>
      <c r="K167" s="6">
        <v>206</v>
      </c>
      <c r="L167" s="6">
        <v>20</v>
      </c>
      <c r="M167" s="6">
        <v>3</v>
      </c>
      <c r="N167" s="6" t="s">
        <v>3</v>
      </c>
      <c r="O167" s="6">
        <v>2</v>
      </c>
      <c r="P167" s="6">
        <f>ROUND(Source!DL146,O167)</f>
        <v>0</v>
      </c>
      <c r="Q167" s="6"/>
      <c r="R167" s="6"/>
      <c r="S167" s="6"/>
      <c r="T167" s="6"/>
      <c r="U167" s="6"/>
      <c r="V167" s="6"/>
      <c r="W167" s="6">
        <v>0</v>
      </c>
      <c r="X167" s="6">
        <v>1</v>
      </c>
      <c r="Y167" s="6">
        <v>0</v>
      </c>
      <c r="Z167" s="6">
        <v>0</v>
      </c>
      <c r="AA167" s="6">
        <v>1</v>
      </c>
      <c r="AB167" s="6">
        <v>0</v>
      </c>
    </row>
    <row r="168" spans="1:28" x14ac:dyDescent="0.2">
      <c r="A168" s="6">
        <v>50</v>
      </c>
      <c r="B168" s="6">
        <v>0</v>
      </c>
      <c r="C168" s="6">
        <v>0</v>
      </c>
      <c r="D168" s="6">
        <v>1</v>
      </c>
      <c r="E168" s="6">
        <v>207</v>
      </c>
      <c r="F168" s="6">
        <f>ROUND(Source!U146,O168)</f>
        <v>1348.9777799999999</v>
      </c>
      <c r="G168" s="6" t="s">
        <v>260</v>
      </c>
      <c r="H168" s="6" t="s">
        <v>261</v>
      </c>
      <c r="I168" s="6"/>
      <c r="J168" s="6"/>
      <c r="K168" s="6">
        <v>207</v>
      </c>
      <c r="L168" s="6">
        <v>21</v>
      </c>
      <c r="M168" s="6">
        <v>3</v>
      </c>
      <c r="N168" s="6" t="s">
        <v>3</v>
      </c>
      <c r="O168" s="6">
        <v>7</v>
      </c>
      <c r="P168" s="6">
        <f>ROUND(Source!DM146,O168)</f>
        <v>1348.9777799999999</v>
      </c>
      <c r="Q168" s="6"/>
      <c r="R168" s="6"/>
      <c r="S168" s="6"/>
      <c r="T168" s="6"/>
      <c r="U168" s="6"/>
      <c r="V168" s="6"/>
      <c r="W168" s="6">
        <v>1348.9777799999999</v>
      </c>
      <c r="X168" s="6">
        <v>1</v>
      </c>
      <c r="Y168" s="6">
        <v>1348.9777799999999</v>
      </c>
      <c r="Z168" s="6">
        <v>1348.9777799999999</v>
      </c>
      <c r="AA168" s="6">
        <v>1</v>
      </c>
      <c r="AB168" s="6">
        <v>1348.9777799999999</v>
      </c>
    </row>
    <row r="169" spans="1:28" x14ac:dyDescent="0.2">
      <c r="A169" s="6">
        <v>50</v>
      </c>
      <c r="B169" s="6">
        <v>0</v>
      </c>
      <c r="C169" s="6">
        <v>0</v>
      </c>
      <c r="D169" s="6">
        <v>1</v>
      </c>
      <c r="E169" s="6">
        <v>208</v>
      </c>
      <c r="F169" s="6">
        <f>ROUND(Source!V146,O169)</f>
        <v>6.9950000000000001</v>
      </c>
      <c r="G169" s="6" t="s">
        <v>262</v>
      </c>
      <c r="H169" s="6" t="s">
        <v>263</v>
      </c>
      <c r="I169" s="6"/>
      <c r="J169" s="6"/>
      <c r="K169" s="6">
        <v>208</v>
      </c>
      <c r="L169" s="6">
        <v>22</v>
      </c>
      <c r="M169" s="6">
        <v>3</v>
      </c>
      <c r="N169" s="6" t="s">
        <v>3</v>
      </c>
      <c r="O169" s="6">
        <v>7</v>
      </c>
      <c r="P169" s="6">
        <f>ROUND(Source!DN146,O169)</f>
        <v>6.9950000000000001</v>
      </c>
      <c r="Q169" s="6"/>
      <c r="R169" s="6"/>
      <c r="S169" s="6"/>
      <c r="T169" s="6"/>
      <c r="U169" s="6"/>
      <c r="V169" s="6"/>
      <c r="W169" s="6">
        <v>6.9950000000000001</v>
      </c>
      <c r="X169" s="6">
        <v>1</v>
      </c>
      <c r="Y169" s="6">
        <v>6.9950000000000001</v>
      </c>
      <c r="Z169" s="6">
        <v>6.9950000000000001</v>
      </c>
      <c r="AA169" s="6">
        <v>1</v>
      </c>
      <c r="AB169" s="6">
        <v>6.9950000000000001</v>
      </c>
    </row>
    <row r="170" spans="1:28" x14ac:dyDescent="0.2">
      <c r="A170" s="6">
        <v>50</v>
      </c>
      <c r="B170" s="6">
        <v>0</v>
      </c>
      <c r="C170" s="6">
        <v>0</v>
      </c>
      <c r="D170" s="6">
        <v>1</v>
      </c>
      <c r="E170" s="6">
        <v>209</v>
      </c>
      <c r="F170" s="6">
        <f>ROUND(Source!W146,O170)</f>
        <v>0</v>
      </c>
      <c r="G170" s="6" t="s">
        <v>264</v>
      </c>
      <c r="H170" s="6" t="s">
        <v>265</v>
      </c>
      <c r="I170" s="6"/>
      <c r="J170" s="6"/>
      <c r="K170" s="6">
        <v>209</v>
      </c>
      <c r="L170" s="6">
        <v>23</v>
      </c>
      <c r="M170" s="6">
        <v>3</v>
      </c>
      <c r="N170" s="6" t="s">
        <v>3</v>
      </c>
      <c r="O170" s="6">
        <v>2</v>
      </c>
      <c r="P170" s="6">
        <f>ROUND(Source!DO146,O170)</f>
        <v>0</v>
      </c>
      <c r="Q170" s="6"/>
      <c r="R170" s="6"/>
      <c r="S170" s="6"/>
      <c r="T170" s="6"/>
      <c r="U170" s="6"/>
      <c r="V170" s="6"/>
      <c r="W170" s="6">
        <v>0</v>
      </c>
      <c r="X170" s="6">
        <v>1</v>
      </c>
      <c r="Y170" s="6">
        <v>0</v>
      </c>
      <c r="Z170" s="6">
        <v>0</v>
      </c>
      <c r="AA170" s="6">
        <v>1</v>
      </c>
      <c r="AB170" s="6">
        <v>0</v>
      </c>
    </row>
    <row r="171" spans="1:28" x14ac:dyDescent="0.2">
      <c r="A171" s="6">
        <v>50</v>
      </c>
      <c r="B171" s="6">
        <v>0</v>
      </c>
      <c r="C171" s="6">
        <v>0</v>
      </c>
      <c r="D171" s="6">
        <v>1</v>
      </c>
      <c r="E171" s="6">
        <v>233</v>
      </c>
      <c r="F171" s="6">
        <f>ROUND(Source!BD146,O171)</f>
        <v>19230.5</v>
      </c>
      <c r="G171" s="6" t="s">
        <v>266</v>
      </c>
      <c r="H171" s="6" t="s">
        <v>267</v>
      </c>
      <c r="I171" s="6"/>
      <c r="J171" s="6"/>
      <c r="K171" s="6">
        <v>233</v>
      </c>
      <c r="L171" s="6">
        <v>24</v>
      </c>
      <c r="M171" s="6">
        <v>3</v>
      </c>
      <c r="N171" s="6" t="s">
        <v>3</v>
      </c>
      <c r="O171" s="6">
        <v>2</v>
      </c>
      <c r="P171" s="6">
        <f>ROUND(Source!EV146,O171)</f>
        <v>20824.11</v>
      </c>
      <c r="Q171" s="6"/>
      <c r="R171" s="6"/>
      <c r="S171" s="6"/>
      <c r="T171" s="6"/>
      <c r="U171" s="6"/>
      <c r="V171" s="6"/>
      <c r="W171" s="6">
        <v>19230.5</v>
      </c>
      <c r="X171" s="6">
        <v>1</v>
      </c>
      <c r="Y171" s="6">
        <v>19230.5</v>
      </c>
      <c r="Z171" s="6">
        <v>20824.11</v>
      </c>
      <c r="AA171" s="6">
        <v>1</v>
      </c>
      <c r="AB171" s="6">
        <v>20824.11</v>
      </c>
    </row>
    <row r="172" spans="1:28" x14ac:dyDescent="0.2">
      <c r="A172" s="6">
        <v>50</v>
      </c>
      <c r="B172" s="6">
        <v>0</v>
      </c>
      <c r="C172" s="6">
        <v>0</v>
      </c>
      <c r="D172" s="6">
        <v>1</v>
      </c>
      <c r="E172" s="6">
        <v>210</v>
      </c>
      <c r="F172" s="6">
        <f>ROUND(Source!X146,O172)</f>
        <v>462635.63</v>
      </c>
      <c r="G172" s="6" t="s">
        <v>268</v>
      </c>
      <c r="H172" s="6" t="s">
        <v>269</v>
      </c>
      <c r="I172" s="6"/>
      <c r="J172" s="6"/>
      <c r="K172" s="6">
        <v>210</v>
      </c>
      <c r="L172" s="6">
        <v>25</v>
      </c>
      <c r="M172" s="6">
        <v>3</v>
      </c>
      <c r="N172" s="6" t="s">
        <v>3</v>
      </c>
      <c r="O172" s="6">
        <v>2</v>
      </c>
      <c r="P172" s="6">
        <f>ROUND(Source!DP146,O172)</f>
        <v>482390.3</v>
      </c>
      <c r="Q172" s="6"/>
      <c r="R172" s="6"/>
      <c r="S172" s="6"/>
      <c r="T172" s="6"/>
      <c r="U172" s="6"/>
      <c r="V172" s="6"/>
      <c r="W172" s="6">
        <v>462635.63</v>
      </c>
      <c r="X172" s="6">
        <v>1</v>
      </c>
      <c r="Y172" s="6">
        <v>462635.63</v>
      </c>
      <c r="Z172" s="6">
        <v>482390.3</v>
      </c>
      <c r="AA172" s="6">
        <v>1</v>
      </c>
      <c r="AB172" s="6">
        <v>482390.3</v>
      </c>
    </row>
    <row r="173" spans="1:28" x14ac:dyDescent="0.2">
      <c r="A173" s="6">
        <v>50</v>
      </c>
      <c r="B173" s="6">
        <v>0</v>
      </c>
      <c r="C173" s="6">
        <v>0</v>
      </c>
      <c r="D173" s="6">
        <v>1</v>
      </c>
      <c r="E173" s="6">
        <v>211</v>
      </c>
      <c r="F173" s="6">
        <f>ROUND(Source!Y146,O173)</f>
        <v>234462.47</v>
      </c>
      <c r="G173" s="6" t="s">
        <v>270</v>
      </c>
      <c r="H173" s="6" t="s">
        <v>271</v>
      </c>
      <c r="I173" s="6"/>
      <c r="J173" s="6"/>
      <c r="K173" s="6">
        <v>211</v>
      </c>
      <c r="L173" s="6">
        <v>26</v>
      </c>
      <c r="M173" s="6">
        <v>3</v>
      </c>
      <c r="N173" s="6" t="s">
        <v>3</v>
      </c>
      <c r="O173" s="6">
        <v>2</v>
      </c>
      <c r="P173" s="6">
        <f>ROUND(Source!DQ146,O173)</f>
        <v>244609.74</v>
      </c>
      <c r="Q173" s="6"/>
      <c r="R173" s="6"/>
      <c r="S173" s="6"/>
      <c r="T173" s="6"/>
      <c r="U173" s="6"/>
      <c r="V173" s="6"/>
      <c r="W173" s="6">
        <v>234462.47</v>
      </c>
      <c r="X173" s="6">
        <v>1</v>
      </c>
      <c r="Y173" s="6">
        <v>234462.47</v>
      </c>
      <c r="Z173" s="6">
        <v>244609.74</v>
      </c>
      <c r="AA173" s="6">
        <v>1</v>
      </c>
      <c r="AB173" s="6">
        <v>244609.74</v>
      </c>
    </row>
    <row r="174" spans="1:28" x14ac:dyDescent="0.2">
      <c r="A174" s="6">
        <v>50</v>
      </c>
      <c r="B174" s="6">
        <v>0</v>
      </c>
      <c r="C174" s="6">
        <v>0</v>
      </c>
      <c r="D174" s="6">
        <v>1</v>
      </c>
      <c r="E174" s="6">
        <v>224</v>
      </c>
      <c r="F174" s="6">
        <f>ROUND(Source!AR146,O174)</f>
        <v>3432039.06</v>
      </c>
      <c r="G174" s="6" t="s">
        <v>272</v>
      </c>
      <c r="H174" s="6" t="s">
        <v>273</v>
      </c>
      <c r="I174" s="6"/>
      <c r="J174" s="6"/>
      <c r="K174" s="6">
        <v>224</v>
      </c>
      <c r="L174" s="6">
        <v>27</v>
      </c>
      <c r="M174" s="6">
        <v>3</v>
      </c>
      <c r="N174" s="6" t="s">
        <v>3</v>
      </c>
      <c r="O174" s="6">
        <v>2</v>
      </c>
      <c r="P174" s="6">
        <f>ROUND(Source!EJ146,O174)</f>
        <v>3468003.41</v>
      </c>
      <c r="Q174" s="6"/>
      <c r="R174" s="6"/>
      <c r="S174" s="6"/>
      <c r="T174" s="6"/>
      <c r="U174" s="6"/>
      <c r="V174" s="6"/>
      <c r="W174" s="6">
        <v>3432039.06</v>
      </c>
      <c r="X174" s="6">
        <v>1</v>
      </c>
      <c r="Y174" s="6">
        <v>3432039.06</v>
      </c>
      <c r="Z174" s="6">
        <v>3468003.41</v>
      </c>
      <c r="AA174" s="6">
        <v>1</v>
      </c>
      <c r="AB174" s="6">
        <v>3468003.41</v>
      </c>
    </row>
    <row r="175" spans="1:28" x14ac:dyDescent="0.2">
      <c r="A175" s="6">
        <v>50</v>
      </c>
      <c r="B175" s="6">
        <v>1</v>
      </c>
      <c r="C175" s="6">
        <v>0</v>
      </c>
      <c r="D175" s="6">
        <v>2</v>
      </c>
      <c r="E175" s="6">
        <v>0</v>
      </c>
      <c r="F175" s="6">
        <f>ROUND(F174,O175)</f>
        <v>3432039.06</v>
      </c>
      <c r="G175" s="6" t="s">
        <v>274</v>
      </c>
      <c r="H175" s="6" t="s">
        <v>285</v>
      </c>
      <c r="I175" s="6"/>
      <c r="J175" s="6"/>
      <c r="K175" s="6">
        <v>212</v>
      </c>
      <c r="L175" s="6">
        <v>28</v>
      </c>
      <c r="M175" s="6">
        <v>0</v>
      </c>
      <c r="N175" s="6" t="s">
        <v>3</v>
      </c>
      <c r="O175" s="6">
        <v>2</v>
      </c>
      <c r="P175" s="6">
        <f>ROUND(P174,O175)</f>
        <v>3468003.41</v>
      </c>
      <c r="Q175" s="6"/>
      <c r="R175" s="6"/>
      <c r="S175" s="6"/>
      <c r="T175" s="6"/>
      <c r="U175" s="6"/>
      <c r="V175" s="6"/>
      <c r="W175" s="6">
        <v>3432039.06</v>
      </c>
      <c r="X175" s="6">
        <v>1</v>
      </c>
      <c r="Y175" s="6">
        <v>3432039.06</v>
      </c>
      <c r="Z175" s="6">
        <v>3468003.41</v>
      </c>
      <c r="AA175" s="6">
        <v>1</v>
      </c>
      <c r="AB175" s="6">
        <v>3468003.41</v>
      </c>
    </row>
    <row r="176" spans="1:28" x14ac:dyDescent="0.2">
      <c r="A176" s="6">
        <v>50</v>
      </c>
      <c r="B176" s="6">
        <v>1</v>
      </c>
      <c r="C176" s="6">
        <v>0</v>
      </c>
      <c r="D176" s="6">
        <v>2</v>
      </c>
      <c r="E176" s="6">
        <v>0</v>
      </c>
      <c r="F176" s="6">
        <f>ROUND(F174*0.22,O176)</f>
        <v>755048.59</v>
      </c>
      <c r="G176" s="6" t="s">
        <v>278</v>
      </c>
      <c r="H176" s="6" t="s">
        <v>279</v>
      </c>
      <c r="I176" s="6"/>
      <c r="J176" s="6"/>
      <c r="K176" s="6">
        <v>212</v>
      </c>
      <c r="L176" s="6">
        <v>29</v>
      </c>
      <c r="M176" s="6">
        <v>0</v>
      </c>
      <c r="N176" s="6" t="s">
        <v>280</v>
      </c>
      <c r="O176" s="6">
        <v>2</v>
      </c>
      <c r="P176" s="6">
        <f>ROUND(P174*0.22,O176)</f>
        <v>762960.75</v>
      </c>
      <c r="Q176" s="6"/>
      <c r="R176" s="6"/>
      <c r="S176" s="6"/>
      <c r="T176" s="6"/>
      <c r="U176" s="6"/>
      <c r="V176" s="6"/>
      <c r="W176" s="6">
        <v>755048.59</v>
      </c>
      <c r="X176" s="6">
        <v>1</v>
      </c>
      <c r="Y176" s="6">
        <v>755048.59</v>
      </c>
      <c r="Z176" s="6">
        <v>762960.75</v>
      </c>
      <c r="AA176" s="6">
        <v>1</v>
      </c>
      <c r="AB176" s="6">
        <v>762960.75</v>
      </c>
    </row>
    <row r="177" spans="1:28" x14ac:dyDescent="0.2">
      <c r="A177" s="6">
        <v>50</v>
      </c>
      <c r="B177" s="6">
        <v>1</v>
      </c>
      <c r="C177" s="6">
        <v>0</v>
      </c>
      <c r="D177" s="6">
        <v>2</v>
      </c>
      <c r="E177" s="6">
        <v>213</v>
      </c>
      <c r="F177" s="6">
        <f>ROUND(F174+F176,O177)</f>
        <v>4187087.65</v>
      </c>
      <c r="G177" s="6" t="s">
        <v>281</v>
      </c>
      <c r="H177" s="6" t="s">
        <v>282</v>
      </c>
      <c r="I177" s="6"/>
      <c r="J177" s="6"/>
      <c r="K177" s="6">
        <v>212</v>
      </c>
      <c r="L177" s="6">
        <v>30</v>
      </c>
      <c r="M177" s="6">
        <v>0</v>
      </c>
      <c r="N177" s="6" t="s">
        <v>3</v>
      </c>
      <c r="O177" s="6">
        <v>2</v>
      </c>
      <c r="P177" s="6">
        <f>ROUND(P174+P176,O177)</f>
        <v>4230964.16</v>
      </c>
      <c r="Q177" s="6"/>
      <c r="R177" s="6"/>
      <c r="S177" s="6"/>
      <c r="T177" s="6"/>
      <c r="U177" s="6"/>
      <c r="V177" s="6"/>
      <c r="W177" s="6">
        <v>4187087.65</v>
      </c>
      <c r="X177" s="6">
        <v>1</v>
      </c>
      <c r="Y177" s="6">
        <v>4187087.65</v>
      </c>
      <c r="Z177" s="6">
        <v>4230964.16</v>
      </c>
      <c r="AA177" s="6">
        <v>1</v>
      </c>
      <c r="AB177" s="6">
        <v>4230964.16</v>
      </c>
    </row>
    <row r="180" spans="1:28" x14ac:dyDescent="0.2">
      <c r="A180">
        <v>70</v>
      </c>
      <c r="B180">
        <v>1</v>
      </c>
      <c r="D180">
        <v>1</v>
      </c>
      <c r="E180" t="s">
        <v>286</v>
      </c>
      <c r="F180" t="s">
        <v>287</v>
      </c>
      <c r="G180">
        <v>0</v>
      </c>
      <c r="H180">
        <v>0</v>
      </c>
      <c r="I180" t="s">
        <v>3</v>
      </c>
      <c r="J180">
        <v>1</v>
      </c>
      <c r="K180">
        <v>0</v>
      </c>
      <c r="L180" t="s">
        <v>3</v>
      </c>
      <c r="M180" t="s">
        <v>3</v>
      </c>
      <c r="N180">
        <v>0</v>
      </c>
      <c r="O180">
        <v>0</v>
      </c>
      <c r="P180" t="s">
        <v>288</v>
      </c>
    </row>
    <row r="181" spans="1:28" x14ac:dyDescent="0.2">
      <c r="A181">
        <v>70</v>
      </c>
      <c r="B181">
        <v>1</v>
      </c>
      <c r="D181">
        <v>2</v>
      </c>
      <c r="E181" t="s">
        <v>289</v>
      </c>
      <c r="F181" t="s">
        <v>290</v>
      </c>
      <c r="G181">
        <v>1</v>
      </c>
      <c r="H181">
        <v>0</v>
      </c>
      <c r="I181" t="s">
        <v>3</v>
      </c>
      <c r="J181">
        <v>1</v>
      </c>
      <c r="K181">
        <v>0</v>
      </c>
      <c r="L181" t="s">
        <v>3</v>
      </c>
      <c r="M181" t="s">
        <v>3</v>
      </c>
      <c r="N181">
        <v>0</v>
      </c>
      <c r="O181">
        <v>1</v>
      </c>
      <c r="P181" t="s">
        <v>291</v>
      </c>
    </row>
    <row r="182" spans="1:28" x14ac:dyDescent="0.2">
      <c r="A182">
        <v>70</v>
      </c>
      <c r="B182">
        <v>1</v>
      </c>
      <c r="D182">
        <v>3</v>
      </c>
      <c r="E182" t="s">
        <v>292</v>
      </c>
      <c r="F182" t="s">
        <v>293</v>
      </c>
      <c r="G182">
        <v>0</v>
      </c>
      <c r="H182">
        <v>0</v>
      </c>
      <c r="I182" t="s">
        <v>3</v>
      </c>
      <c r="J182">
        <v>1</v>
      </c>
      <c r="K182">
        <v>0</v>
      </c>
      <c r="L182" t="s">
        <v>3</v>
      </c>
      <c r="M182" t="s">
        <v>3</v>
      </c>
      <c r="N182">
        <v>0</v>
      </c>
      <c r="O182">
        <v>0</v>
      </c>
      <c r="P182" t="s">
        <v>294</v>
      </c>
    </row>
    <row r="183" spans="1:28" x14ac:dyDescent="0.2">
      <c r="A183">
        <v>70</v>
      </c>
      <c r="B183">
        <v>1</v>
      </c>
      <c r="D183">
        <v>4</v>
      </c>
      <c r="E183" t="s">
        <v>295</v>
      </c>
      <c r="F183" t="s">
        <v>296</v>
      </c>
      <c r="G183">
        <v>1</v>
      </c>
      <c r="H183">
        <v>0</v>
      </c>
      <c r="I183" t="s">
        <v>3</v>
      </c>
      <c r="J183">
        <v>2</v>
      </c>
      <c r="K183">
        <v>0</v>
      </c>
      <c r="L183" t="s">
        <v>3</v>
      </c>
      <c r="M183" t="s">
        <v>3</v>
      </c>
      <c r="N183">
        <v>0</v>
      </c>
      <c r="O183">
        <v>1</v>
      </c>
      <c r="P183" t="s">
        <v>3</v>
      </c>
    </row>
    <row r="184" spans="1:28" x14ac:dyDescent="0.2">
      <c r="A184">
        <v>70</v>
      </c>
      <c r="B184">
        <v>1</v>
      </c>
      <c r="D184">
        <v>5</v>
      </c>
      <c r="E184" t="s">
        <v>297</v>
      </c>
      <c r="F184" t="s">
        <v>298</v>
      </c>
      <c r="G184">
        <v>0</v>
      </c>
      <c r="H184">
        <v>0</v>
      </c>
      <c r="I184" t="s">
        <v>3</v>
      </c>
      <c r="J184">
        <v>2</v>
      </c>
      <c r="K184">
        <v>0</v>
      </c>
      <c r="L184" t="s">
        <v>3</v>
      </c>
      <c r="M184" t="s">
        <v>3</v>
      </c>
      <c r="N184">
        <v>0</v>
      </c>
      <c r="O184">
        <v>0</v>
      </c>
      <c r="P184" t="s">
        <v>3</v>
      </c>
    </row>
    <row r="185" spans="1:28" x14ac:dyDescent="0.2">
      <c r="A185">
        <v>70</v>
      </c>
      <c r="B185">
        <v>1</v>
      </c>
      <c r="D185">
        <v>6</v>
      </c>
      <c r="E185" t="s">
        <v>299</v>
      </c>
      <c r="F185" t="s">
        <v>300</v>
      </c>
      <c r="G185">
        <v>0</v>
      </c>
      <c r="H185">
        <v>0</v>
      </c>
      <c r="I185" t="s">
        <v>3</v>
      </c>
      <c r="J185">
        <v>2</v>
      </c>
      <c r="K185">
        <v>0</v>
      </c>
      <c r="L185" t="s">
        <v>3</v>
      </c>
      <c r="M185" t="s">
        <v>3</v>
      </c>
      <c r="N185">
        <v>0</v>
      </c>
      <c r="O185">
        <v>0</v>
      </c>
      <c r="P185" t="s">
        <v>3</v>
      </c>
    </row>
    <row r="186" spans="1:28" x14ac:dyDescent="0.2">
      <c r="A186">
        <v>70</v>
      </c>
      <c r="B186">
        <v>1</v>
      </c>
      <c r="D186">
        <v>7</v>
      </c>
      <c r="E186" t="s">
        <v>301</v>
      </c>
      <c r="F186" t="s">
        <v>302</v>
      </c>
      <c r="G186">
        <v>0</v>
      </c>
      <c r="H186">
        <v>0</v>
      </c>
      <c r="I186" t="s">
        <v>303</v>
      </c>
      <c r="J186">
        <v>0</v>
      </c>
      <c r="K186">
        <v>0</v>
      </c>
      <c r="L186" t="s">
        <v>3</v>
      </c>
      <c r="M186" t="s">
        <v>3</v>
      </c>
      <c r="N186">
        <v>0</v>
      </c>
      <c r="O186">
        <v>0</v>
      </c>
      <c r="P186" t="s">
        <v>304</v>
      </c>
    </row>
    <row r="187" spans="1:28" x14ac:dyDescent="0.2">
      <c r="A187">
        <v>70</v>
      </c>
      <c r="B187">
        <v>1</v>
      </c>
      <c r="D187">
        <v>8</v>
      </c>
      <c r="E187" t="s">
        <v>305</v>
      </c>
      <c r="F187" t="s">
        <v>306</v>
      </c>
      <c r="G187">
        <v>1</v>
      </c>
      <c r="H187">
        <v>0</v>
      </c>
      <c r="I187" t="s">
        <v>3</v>
      </c>
      <c r="J187">
        <v>5</v>
      </c>
      <c r="K187">
        <v>0</v>
      </c>
      <c r="L187" t="s">
        <v>3</v>
      </c>
      <c r="M187" t="s">
        <v>3</v>
      </c>
      <c r="N187">
        <v>0</v>
      </c>
      <c r="O187">
        <v>1</v>
      </c>
      <c r="P187" t="s">
        <v>3</v>
      </c>
    </row>
    <row r="188" spans="1:28" x14ac:dyDescent="0.2">
      <c r="A188">
        <v>70</v>
      </c>
      <c r="B188">
        <v>1</v>
      </c>
      <c r="D188">
        <v>9</v>
      </c>
      <c r="E188" t="s">
        <v>307</v>
      </c>
      <c r="F188" t="s">
        <v>308</v>
      </c>
      <c r="G188">
        <v>0</v>
      </c>
      <c r="H188">
        <v>0</v>
      </c>
      <c r="I188" t="s">
        <v>3</v>
      </c>
      <c r="J188">
        <v>5</v>
      </c>
      <c r="K188">
        <v>0</v>
      </c>
      <c r="L188" t="s">
        <v>3</v>
      </c>
      <c r="M188" t="s">
        <v>3</v>
      </c>
      <c r="N188">
        <v>0</v>
      </c>
      <c r="O188">
        <v>0</v>
      </c>
      <c r="P188" t="s">
        <v>309</v>
      </c>
    </row>
    <row r="189" spans="1:28" x14ac:dyDescent="0.2">
      <c r="A189">
        <v>70</v>
      </c>
      <c r="B189">
        <v>1</v>
      </c>
      <c r="D189">
        <v>10</v>
      </c>
      <c r="E189" t="s">
        <v>310</v>
      </c>
      <c r="F189" t="s">
        <v>311</v>
      </c>
      <c r="G189">
        <v>0</v>
      </c>
      <c r="H189">
        <v>0</v>
      </c>
      <c r="I189" t="s">
        <v>312</v>
      </c>
      <c r="J189">
        <v>5</v>
      </c>
      <c r="K189">
        <v>0</v>
      </c>
      <c r="L189" t="s">
        <v>3</v>
      </c>
      <c r="M189" t="s">
        <v>3</v>
      </c>
      <c r="N189">
        <v>0</v>
      </c>
      <c r="O189">
        <v>0</v>
      </c>
      <c r="P189" t="s">
        <v>313</v>
      </c>
    </row>
    <row r="190" spans="1:28" x14ac:dyDescent="0.2">
      <c r="A190">
        <v>70</v>
      </c>
      <c r="B190">
        <v>1</v>
      </c>
      <c r="D190">
        <v>11</v>
      </c>
      <c r="E190" t="s">
        <v>314</v>
      </c>
      <c r="F190" t="s">
        <v>315</v>
      </c>
      <c r="G190">
        <v>0</v>
      </c>
      <c r="H190">
        <v>0</v>
      </c>
      <c r="I190" t="s">
        <v>316</v>
      </c>
      <c r="J190">
        <v>0</v>
      </c>
      <c r="K190">
        <v>0</v>
      </c>
      <c r="L190" t="s">
        <v>3</v>
      </c>
      <c r="M190" t="s">
        <v>3</v>
      </c>
      <c r="N190">
        <v>0</v>
      </c>
      <c r="O190">
        <v>0</v>
      </c>
      <c r="P190" t="s">
        <v>317</v>
      </c>
    </row>
    <row r="191" spans="1:28" x14ac:dyDescent="0.2">
      <c r="A191">
        <v>70</v>
      </c>
      <c r="B191">
        <v>1</v>
      </c>
      <c r="D191">
        <v>12</v>
      </c>
      <c r="E191" t="s">
        <v>318</v>
      </c>
      <c r="F191" t="s">
        <v>319</v>
      </c>
      <c r="G191">
        <v>0</v>
      </c>
      <c r="H191">
        <v>0</v>
      </c>
      <c r="I191" t="s">
        <v>320</v>
      </c>
      <c r="J191">
        <v>0</v>
      </c>
      <c r="K191">
        <v>0</v>
      </c>
      <c r="L191" t="s">
        <v>3</v>
      </c>
      <c r="M191" t="s">
        <v>3</v>
      </c>
      <c r="N191">
        <v>0</v>
      </c>
      <c r="O191">
        <v>0</v>
      </c>
      <c r="P191" t="s">
        <v>321</v>
      </c>
    </row>
    <row r="192" spans="1:28" x14ac:dyDescent="0.2">
      <c r="A192">
        <v>70</v>
      </c>
      <c r="B192">
        <v>1</v>
      </c>
      <c r="D192">
        <v>13</v>
      </c>
      <c r="E192" t="s">
        <v>322</v>
      </c>
      <c r="F192" t="s">
        <v>323</v>
      </c>
      <c r="G192">
        <v>0</v>
      </c>
      <c r="H192">
        <v>0</v>
      </c>
      <c r="I192" t="s">
        <v>324</v>
      </c>
      <c r="J192">
        <v>0</v>
      </c>
      <c r="K192">
        <v>0</v>
      </c>
      <c r="L192" t="s">
        <v>3</v>
      </c>
      <c r="M192" t="s">
        <v>3</v>
      </c>
      <c r="N192">
        <v>0</v>
      </c>
      <c r="O192">
        <v>0</v>
      </c>
      <c r="P192" t="s">
        <v>325</v>
      </c>
    </row>
    <row r="193" spans="1:50" x14ac:dyDescent="0.2">
      <c r="A193">
        <v>70</v>
      </c>
      <c r="B193">
        <v>1</v>
      </c>
      <c r="D193">
        <v>14</v>
      </c>
      <c r="E193" t="s">
        <v>326</v>
      </c>
      <c r="F193" t="s">
        <v>327</v>
      </c>
      <c r="G193">
        <v>0</v>
      </c>
      <c r="H193">
        <v>0</v>
      </c>
      <c r="I193" t="s">
        <v>3</v>
      </c>
      <c r="J193">
        <v>0</v>
      </c>
      <c r="K193">
        <v>0</v>
      </c>
      <c r="L193" t="s">
        <v>3</v>
      </c>
      <c r="M193" t="s">
        <v>3</v>
      </c>
      <c r="N193">
        <v>0</v>
      </c>
      <c r="O193">
        <v>0</v>
      </c>
      <c r="P193" t="s">
        <v>3</v>
      </c>
    </row>
    <row r="194" spans="1:50" x14ac:dyDescent="0.2">
      <c r="A194">
        <v>70</v>
      </c>
      <c r="B194">
        <v>1</v>
      </c>
      <c r="D194">
        <v>15</v>
      </c>
      <c r="E194" t="s">
        <v>328</v>
      </c>
      <c r="F194" t="s">
        <v>329</v>
      </c>
      <c r="G194">
        <v>0</v>
      </c>
      <c r="H194">
        <v>0</v>
      </c>
      <c r="I194" t="s">
        <v>3</v>
      </c>
      <c r="J194">
        <v>0</v>
      </c>
      <c r="K194">
        <v>0</v>
      </c>
      <c r="L194" t="s">
        <v>3</v>
      </c>
      <c r="M194" t="s">
        <v>3</v>
      </c>
      <c r="N194">
        <v>0</v>
      </c>
      <c r="O194">
        <v>0</v>
      </c>
      <c r="P194" t="s">
        <v>330</v>
      </c>
    </row>
    <row r="195" spans="1:50" x14ac:dyDescent="0.2">
      <c r="A195">
        <v>70</v>
      </c>
      <c r="B195">
        <v>1</v>
      </c>
      <c r="D195">
        <v>16</v>
      </c>
      <c r="E195" t="s">
        <v>331</v>
      </c>
      <c r="F195" t="s">
        <v>332</v>
      </c>
      <c r="G195">
        <v>0</v>
      </c>
      <c r="H195">
        <v>0</v>
      </c>
      <c r="I195" t="s">
        <v>3</v>
      </c>
      <c r="J195">
        <v>3</v>
      </c>
      <c r="K195">
        <v>0</v>
      </c>
      <c r="L195" t="s">
        <v>3</v>
      </c>
      <c r="M195" t="s">
        <v>3</v>
      </c>
      <c r="N195">
        <v>0</v>
      </c>
      <c r="O195">
        <v>0</v>
      </c>
      <c r="P195" t="s">
        <v>3</v>
      </c>
    </row>
    <row r="196" spans="1:50" x14ac:dyDescent="0.2">
      <c r="A196">
        <v>70</v>
      </c>
      <c r="B196">
        <v>1</v>
      </c>
      <c r="D196">
        <v>17</v>
      </c>
      <c r="E196" t="s">
        <v>333</v>
      </c>
      <c r="F196" t="s">
        <v>334</v>
      </c>
      <c r="G196">
        <v>1</v>
      </c>
      <c r="H196">
        <v>0</v>
      </c>
      <c r="I196" t="s">
        <v>3</v>
      </c>
      <c r="J196">
        <v>3</v>
      </c>
      <c r="K196">
        <v>0</v>
      </c>
      <c r="L196" t="s">
        <v>3</v>
      </c>
      <c r="M196" t="s">
        <v>3</v>
      </c>
      <c r="N196">
        <v>0</v>
      </c>
      <c r="O196">
        <v>1</v>
      </c>
      <c r="P196" t="s">
        <v>3</v>
      </c>
    </row>
    <row r="197" spans="1:50" x14ac:dyDescent="0.2">
      <c r="A197">
        <v>70</v>
      </c>
      <c r="B197">
        <v>1</v>
      </c>
      <c r="D197">
        <v>1</v>
      </c>
      <c r="E197" t="s">
        <v>335</v>
      </c>
      <c r="F197" t="s">
        <v>336</v>
      </c>
      <c r="G197">
        <v>0.9</v>
      </c>
      <c r="H197">
        <v>1</v>
      </c>
      <c r="I197" t="s">
        <v>337</v>
      </c>
      <c r="J197">
        <v>0</v>
      </c>
      <c r="K197">
        <v>0</v>
      </c>
      <c r="L197" t="s">
        <v>3</v>
      </c>
      <c r="M197" t="s">
        <v>3</v>
      </c>
      <c r="N197">
        <v>0</v>
      </c>
      <c r="O197">
        <v>0.9</v>
      </c>
      <c r="P197" t="s">
        <v>338</v>
      </c>
    </row>
    <row r="198" spans="1:50" x14ac:dyDescent="0.2">
      <c r="A198">
        <v>70</v>
      </c>
      <c r="B198">
        <v>1</v>
      </c>
      <c r="D198">
        <v>2</v>
      </c>
      <c r="E198" t="s">
        <v>339</v>
      </c>
      <c r="F198" t="s">
        <v>340</v>
      </c>
      <c r="G198">
        <v>0.85</v>
      </c>
      <c r="H198">
        <v>1</v>
      </c>
      <c r="I198" t="s">
        <v>341</v>
      </c>
      <c r="J198">
        <v>0</v>
      </c>
      <c r="K198">
        <v>0</v>
      </c>
      <c r="L198" t="s">
        <v>3</v>
      </c>
      <c r="M198" t="s">
        <v>3</v>
      </c>
      <c r="N198">
        <v>0</v>
      </c>
      <c r="O198">
        <v>0.85</v>
      </c>
      <c r="P198" t="s">
        <v>342</v>
      </c>
    </row>
    <row r="199" spans="1:50" x14ac:dyDescent="0.2">
      <c r="A199">
        <v>70</v>
      </c>
      <c r="B199">
        <v>1</v>
      </c>
      <c r="D199">
        <v>3</v>
      </c>
      <c r="E199" t="s">
        <v>343</v>
      </c>
      <c r="F199" t="s">
        <v>344</v>
      </c>
      <c r="G199">
        <v>1.03</v>
      </c>
      <c r="H199">
        <v>0</v>
      </c>
      <c r="I199" t="s">
        <v>3</v>
      </c>
      <c r="J199">
        <v>0</v>
      </c>
      <c r="K199">
        <v>0</v>
      </c>
      <c r="L199" t="s">
        <v>3</v>
      </c>
      <c r="M199" t="s">
        <v>3</v>
      </c>
      <c r="N199">
        <v>0</v>
      </c>
      <c r="O199">
        <v>1.03</v>
      </c>
      <c r="P199" t="s">
        <v>345</v>
      </c>
    </row>
    <row r="200" spans="1:50" x14ac:dyDescent="0.2">
      <c r="A200">
        <v>70</v>
      </c>
      <c r="B200">
        <v>1</v>
      </c>
      <c r="D200">
        <v>4</v>
      </c>
      <c r="E200" t="s">
        <v>346</v>
      </c>
      <c r="F200" t="s">
        <v>347</v>
      </c>
      <c r="G200">
        <v>1.1499999999999999</v>
      </c>
      <c r="H200">
        <v>0</v>
      </c>
      <c r="I200" t="s">
        <v>3</v>
      </c>
      <c r="J200">
        <v>0</v>
      </c>
      <c r="K200">
        <v>0</v>
      </c>
      <c r="L200" t="s">
        <v>3</v>
      </c>
      <c r="M200" t="s">
        <v>3</v>
      </c>
      <c r="N200">
        <v>0</v>
      </c>
      <c r="O200">
        <v>1.1499999999999999</v>
      </c>
      <c r="P200" t="s">
        <v>348</v>
      </c>
    </row>
    <row r="201" spans="1:50" x14ac:dyDescent="0.2">
      <c r="A201">
        <v>70</v>
      </c>
      <c r="B201">
        <v>1</v>
      </c>
      <c r="D201">
        <v>5</v>
      </c>
      <c r="E201" t="s">
        <v>349</v>
      </c>
      <c r="F201" t="s">
        <v>350</v>
      </c>
      <c r="G201">
        <v>7</v>
      </c>
      <c r="H201">
        <v>0</v>
      </c>
      <c r="I201" t="s">
        <v>3</v>
      </c>
      <c r="J201">
        <v>0</v>
      </c>
      <c r="K201">
        <v>0</v>
      </c>
      <c r="L201" t="s">
        <v>3</v>
      </c>
      <c r="M201" t="s">
        <v>3</v>
      </c>
      <c r="N201">
        <v>0</v>
      </c>
      <c r="O201">
        <v>7</v>
      </c>
      <c r="P201" t="s">
        <v>3</v>
      </c>
    </row>
    <row r="202" spans="1:50" x14ac:dyDescent="0.2">
      <c r="A202">
        <v>70</v>
      </c>
      <c r="B202">
        <v>1</v>
      </c>
      <c r="D202">
        <v>6</v>
      </c>
      <c r="E202" t="s">
        <v>351</v>
      </c>
      <c r="F202" t="s">
        <v>3</v>
      </c>
      <c r="G202">
        <v>2</v>
      </c>
      <c r="H202">
        <v>0</v>
      </c>
      <c r="I202" t="s">
        <v>3</v>
      </c>
      <c r="J202">
        <v>0</v>
      </c>
      <c r="K202">
        <v>0</v>
      </c>
      <c r="L202" t="s">
        <v>3</v>
      </c>
      <c r="M202" t="s">
        <v>3</v>
      </c>
      <c r="N202">
        <v>0</v>
      </c>
      <c r="O202">
        <v>2</v>
      </c>
      <c r="P202" t="s">
        <v>3</v>
      </c>
    </row>
    <row r="204" spans="1:50" x14ac:dyDescent="0.2">
      <c r="A204">
        <v>-1</v>
      </c>
    </row>
    <row r="206" spans="1:50" x14ac:dyDescent="0.2">
      <c r="A206" s="5">
        <v>75</v>
      </c>
      <c r="B206" s="5" t="s">
        <v>352</v>
      </c>
      <c r="C206" s="5">
        <v>2026</v>
      </c>
      <c r="D206" s="5">
        <v>0</v>
      </c>
      <c r="E206" s="5">
        <v>3</v>
      </c>
      <c r="F206" s="5">
        <v>1</v>
      </c>
      <c r="G206" s="5">
        <v>0</v>
      </c>
      <c r="H206" s="5">
        <v>1</v>
      </c>
      <c r="I206" s="5">
        <v>0</v>
      </c>
      <c r="J206" s="5">
        <v>3</v>
      </c>
      <c r="K206" s="5">
        <v>0</v>
      </c>
      <c r="L206" s="5">
        <v>0</v>
      </c>
      <c r="M206" s="5">
        <v>0</v>
      </c>
      <c r="N206" s="5">
        <v>60841590</v>
      </c>
      <c r="O206" s="5">
        <v>1</v>
      </c>
    </row>
    <row r="207" spans="1:50" x14ac:dyDescent="0.2">
      <c r="A207" s="7">
        <v>2</v>
      </c>
      <c r="B207" s="7" t="s">
        <v>353</v>
      </c>
      <c r="C207" s="7" t="s">
        <v>354</v>
      </c>
      <c r="D207" s="7">
        <v>0</v>
      </c>
      <c r="E207" s="7">
        <v>0</v>
      </c>
      <c r="F207" s="7">
        <v>0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>
        <v>60841591</v>
      </c>
    </row>
    <row r="208" spans="1:50" x14ac:dyDescent="0.2">
      <c r="A208" s="7">
        <v>1</v>
      </c>
      <c r="B208" s="7" t="s">
        <v>355</v>
      </c>
      <c r="C208" s="7" t="s">
        <v>356</v>
      </c>
      <c r="D208" s="7">
        <v>2026</v>
      </c>
      <c r="E208" s="7">
        <v>3</v>
      </c>
      <c r="F208" s="7">
        <v>1</v>
      </c>
      <c r="G208" s="7">
        <v>1</v>
      </c>
      <c r="H208" s="7">
        <v>0</v>
      </c>
      <c r="I208" s="7">
        <v>2</v>
      </c>
      <c r="J208" s="7">
        <v>1</v>
      </c>
      <c r="K208" s="7">
        <v>1</v>
      </c>
      <c r="L208" s="7">
        <v>1</v>
      </c>
      <c r="M208" s="7">
        <v>1</v>
      </c>
      <c r="N208" s="7">
        <v>1</v>
      </c>
      <c r="O208" s="7">
        <v>1</v>
      </c>
      <c r="P208" s="7">
        <v>1</v>
      </c>
      <c r="Q208" s="7">
        <v>1</v>
      </c>
      <c r="R208" s="7" t="s">
        <v>3</v>
      </c>
      <c r="S208" s="7" t="s">
        <v>3</v>
      </c>
      <c r="T208" s="7" t="s">
        <v>3</v>
      </c>
      <c r="U208" s="7" t="s">
        <v>3</v>
      </c>
      <c r="V208" s="7" t="s">
        <v>3</v>
      </c>
      <c r="W208" s="7" t="s">
        <v>3</v>
      </c>
      <c r="X208" s="7" t="s">
        <v>3</v>
      </c>
      <c r="Y208" s="7" t="s">
        <v>3</v>
      </c>
      <c r="Z208" s="7" t="s">
        <v>3</v>
      </c>
      <c r="AA208" s="7" t="s">
        <v>3</v>
      </c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>
        <v>60841592</v>
      </c>
      <c r="AO208" s="7" t="s">
        <v>357</v>
      </c>
      <c r="AP208" s="7" t="s">
        <v>358</v>
      </c>
      <c r="AQ208" s="7">
        <v>46078</v>
      </c>
      <c r="AR208" s="7">
        <v>409</v>
      </c>
      <c r="AS208" s="7" t="s">
        <v>359</v>
      </c>
      <c r="AT208" s="7" t="s">
        <v>360</v>
      </c>
      <c r="AU208" s="7" t="s">
        <v>358</v>
      </c>
      <c r="AV208" s="7">
        <v>45769</v>
      </c>
      <c r="AW208" s="7">
        <v>213</v>
      </c>
      <c r="AX208" s="7" t="s">
        <v>361</v>
      </c>
    </row>
    <row r="209" spans="1:50" x14ac:dyDescent="0.2">
      <c r="A209" s="5">
        <v>75</v>
      </c>
      <c r="B209" s="5" t="s">
        <v>352</v>
      </c>
      <c r="C209" s="5">
        <v>2026</v>
      </c>
      <c r="D209" s="5">
        <v>0</v>
      </c>
      <c r="E209" s="5">
        <v>9</v>
      </c>
      <c r="F209" s="5">
        <v>1</v>
      </c>
      <c r="G209" s="5">
        <v>0</v>
      </c>
      <c r="H209" s="5">
        <v>1</v>
      </c>
      <c r="I209" s="5">
        <v>0</v>
      </c>
      <c r="J209" s="5">
        <v>3</v>
      </c>
      <c r="K209" s="5">
        <v>0</v>
      </c>
      <c r="L209" s="5">
        <v>0</v>
      </c>
      <c r="M209" s="5">
        <v>1</v>
      </c>
      <c r="N209" s="5">
        <v>60854600</v>
      </c>
      <c r="O209" s="5">
        <v>2</v>
      </c>
    </row>
    <row r="210" spans="1:50" x14ac:dyDescent="0.2">
      <c r="A210" s="7">
        <v>2</v>
      </c>
      <c r="B210" s="7" t="s">
        <v>353</v>
      </c>
      <c r="C210" s="7" t="s">
        <v>362</v>
      </c>
      <c r="D210" s="7">
        <v>0</v>
      </c>
      <c r="E210" s="7">
        <v>0</v>
      </c>
      <c r="F210" s="7">
        <v>0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>
        <v>60854601</v>
      </c>
    </row>
    <row r="211" spans="1:50" x14ac:dyDescent="0.2">
      <c r="A211" s="7">
        <v>1</v>
      </c>
      <c r="B211" s="7" t="s">
        <v>355</v>
      </c>
      <c r="C211" s="7" t="s">
        <v>356</v>
      </c>
      <c r="D211" s="7">
        <v>2026</v>
      </c>
      <c r="E211" s="7">
        <v>9</v>
      </c>
      <c r="F211" s="7">
        <v>1</v>
      </c>
      <c r="G211" s="7">
        <v>1</v>
      </c>
      <c r="H211" s="7">
        <v>0</v>
      </c>
      <c r="I211" s="7">
        <v>2</v>
      </c>
      <c r="J211" s="7">
        <v>1</v>
      </c>
      <c r="K211" s="7">
        <v>1</v>
      </c>
      <c r="L211" s="7">
        <v>1</v>
      </c>
      <c r="M211" s="7">
        <v>1</v>
      </c>
      <c r="N211" s="7">
        <v>1</v>
      </c>
      <c r="O211" s="7">
        <v>1</v>
      </c>
      <c r="P211" s="7">
        <v>1</v>
      </c>
      <c r="Q211" s="7">
        <v>1</v>
      </c>
      <c r="R211" s="7" t="s">
        <v>3</v>
      </c>
      <c r="S211" s="7" t="s">
        <v>3</v>
      </c>
      <c r="T211" s="7" t="s">
        <v>3</v>
      </c>
      <c r="U211" s="7" t="s">
        <v>3</v>
      </c>
      <c r="V211" s="7" t="s">
        <v>3</v>
      </c>
      <c r="W211" s="7" t="s">
        <v>3</v>
      </c>
      <c r="X211" s="7" t="s">
        <v>3</v>
      </c>
      <c r="Y211" s="7" t="s">
        <v>3</v>
      </c>
      <c r="Z211" s="7" t="s">
        <v>3</v>
      </c>
      <c r="AA211" s="7" t="s">
        <v>3</v>
      </c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>
        <v>60854602</v>
      </c>
      <c r="AO211" s="7" t="s">
        <v>363</v>
      </c>
      <c r="AP211" s="7" t="s">
        <v>358</v>
      </c>
      <c r="AQ211" s="7">
        <v>46258</v>
      </c>
      <c r="AR211" s="7">
        <v>423</v>
      </c>
      <c r="AS211" s="7" t="s">
        <v>364</v>
      </c>
      <c r="AT211" s="7" t="s">
        <v>360</v>
      </c>
      <c r="AU211" s="7" t="s">
        <v>358</v>
      </c>
      <c r="AV211" s="7">
        <v>46106</v>
      </c>
      <c r="AW211" s="7">
        <v>143</v>
      </c>
      <c r="AX211" s="7" t="s">
        <v>365</v>
      </c>
    </row>
    <row r="215" spans="1:50" x14ac:dyDescent="0.2">
      <c r="A215">
        <v>65</v>
      </c>
      <c r="C215">
        <v>1</v>
      </c>
      <c r="D215">
        <v>0</v>
      </c>
      <c r="E215">
        <v>245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9"/>
  <sheetViews>
    <sheetView workbookViewId="0"/>
  </sheetViews>
  <sheetFormatPr defaultColWidth="9.140625" defaultRowHeight="12.75" x14ac:dyDescent="0.2"/>
  <cols>
    <col min="1" max="256" width="9.140625" style="3" customWidth="1"/>
    <col min="257" max="16384" width="9.140625" style="3"/>
  </cols>
  <sheetData>
    <row r="1" spans="1:133" x14ac:dyDescent="0.2">
      <c r="A1" s="3">
        <v>0</v>
      </c>
      <c r="B1" s="3" t="s">
        <v>0</v>
      </c>
      <c r="D1" s="3" t="s">
        <v>366</v>
      </c>
      <c r="F1" s="3">
        <v>0</v>
      </c>
      <c r="G1" s="3">
        <v>0</v>
      </c>
      <c r="H1" s="3">
        <v>0</v>
      </c>
      <c r="I1" s="3" t="s">
        <v>2</v>
      </c>
      <c r="J1" s="3" t="s">
        <v>3</v>
      </c>
      <c r="K1" s="3">
        <v>1</v>
      </c>
      <c r="L1" s="3">
        <v>26294</v>
      </c>
      <c r="M1" s="3">
        <v>10</v>
      </c>
      <c r="N1" s="3">
        <v>12</v>
      </c>
      <c r="O1" s="3">
        <v>1</v>
      </c>
      <c r="P1" s="3">
        <v>0</v>
      </c>
      <c r="Q1" s="3">
        <v>2</v>
      </c>
    </row>
    <row r="12" spans="1:133" x14ac:dyDescent="0.2">
      <c r="A12" s="10">
        <v>1</v>
      </c>
      <c r="B12" s="10">
        <v>54</v>
      </c>
      <c r="C12" s="10">
        <v>0</v>
      </c>
      <c r="D12" s="10"/>
      <c r="E12" s="10">
        <v>0</v>
      </c>
      <c r="F12" s="10" t="s">
        <v>4</v>
      </c>
      <c r="G12" s="10" t="s">
        <v>5</v>
      </c>
      <c r="H12" s="10" t="s">
        <v>3</v>
      </c>
      <c r="I12" s="10">
        <v>0</v>
      </c>
      <c r="J12" s="10" t="s">
        <v>3</v>
      </c>
      <c r="K12" s="10">
        <v>0</v>
      </c>
      <c r="L12" s="10">
        <v>0</v>
      </c>
      <c r="M12" s="10">
        <v>523</v>
      </c>
      <c r="N12" s="10"/>
      <c r="O12" s="10">
        <v>0</v>
      </c>
      <c r="P12" s="10">
        <v>0</v>
      </c>
      <c r="Q12" s="10">
        <v>7</v>
      </c>
      <c r="R12" s="10">
        <v>0</v>
      </c>
      <c r="S12" s="10">
        <v>0</v>
      </c>
      <c r="T12" s="10">
        <v>4</v>
      </c>
      <c r="U12" s="10" t="s">
        <v>3</v>
      </c>
      <c r="V12" s="10">
        <v>0</v>
      </c>
      <c r="W12" s="10" t="s">
        <v>3</v>
      </c>
      <c r="X12" s="10" t="s">
        <v>3</v>
      </c>
      <c r="Y12" s="10" t="s">
        <v>3</v>
      </c>
      <c r="Z12" s="10" t="s">
        <v>3</v>
      </c>
      <c r="AA12" s="10" t="s">
        <v>3</v>
      </c>
      <c r="AB12" s="10" t="s">
        <v>3</v>
      </c>
      <c r="AC12" s="10" t="s">
        <v>3</v>
      </c>
      <c r="AD12" s="10" t="s">
        <v>3</v>
      </c>
      <c r="AE12" s="10" t="s">
        <v>3</v>
      </c>
      <c r="AF12" s="10" t="s">
        <v>3</v>
      </c>
      <c r="AG12" s="10" t="s">
        <v>3</v>
      </c>
      <c r="AH12" s="10" t="s">
        <v>3</v>
      </c>
      <c r="AI12" s="10" t="s">
        <v>3</v>
      </c>
      <c r="AJ12" s="10" t="s">
        <v>3</v>
      </c>
      <c r="AK12" s="10"/>
      <c r="AL12" s="10" t="s">
        <v>3</v>
      </c>
      <c r="AM12" s="10" t="s">
        <v>3</v>
      </c>
      <c r="AN12" s="10" t="s">
        <v>3</v>
      </c>
      <c r="AO12" s="10"/>
      <c r="AP12" s="10" t="s">
        <v>3</v>
      </c>
      <c r="AQ12" s="10" t="s">
        <v>3</v>
      </c>
      <c r="AR12" s="10" t="s">
        <v>3</v>
      </c>
      <c r="AS12" s="10"/>
      <c r="AT12" s="10"/>
      <c r="AU12" s="10"/>
      <c r="AV12" s="10"/>
      <c r="AW12" s="10"/>
      <c r="AX12" s="10" t="s">
        <v>3</v>
      </c>
      <c r="AY12" s="10" t="s">
        <v>3</v>
      </c>
      <c r="AZ12" s="10" t="s">
        <v>3</v>
      </c>
      <c r="BA12" s="10"/>
      <c r="BB12" s="10">
        <v>0</v>
      </c>
      <c r="BC12" s="10"/>
      <c r="BD12" s="10"/>
      <c r="BE12" s="10"/>
      <c r="BF12" s="10"/>
      <c r="BG12" s="10"/>
      <c r="BH12" s="10" t="s">
        <v>6</v>
      </c>
      <c r="BI12" s="10" t="s">
        <v>7</v>
      </c>
      <c r="BJ12" s="10">
        <v>1</v>
      </c>
      <c r="BK12" s="10">
        <v>1</v>
      </c>
      <c r="BL12" s="10">
        <v>0</v>
      </c>
      <c r="BM12" s="10">
        <v>0</v>
      </c>
      <c r="BN12" s="10">
        <v>1</v>
      </c>
      <c r="BO12" s="10">
        <v>0</v>
      </c>
      <c r="BP12" s="10">
        <v>6</v>
      </c>
      <c r="BQ12" s="10">
        <v>2</v>
      </c>
      <c r="BR12" s="10">
        <v>1</v>
      </c>
      <c r="BS12" s="10">
        <v>1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 t="s">
        <v>8</v>
      </c>
      <c r="BZ12" s="10" t="s">
        <v>9</v>
      </c>
      <c r="CA12" s="10" t="s">
        <v>10</v>
      </c>
      <c r="CB12" s="10" t="s">
        <v>10</v>
      </c>
      <c r="CC12" s="10" t="s">
        <v>10</v>
      </c>
      <c r="CD12" s="10" t="s">
        <v>10</v>
      </c>
      <c r="CE12" s="10" t="s">
        <v>11</v>
      </c>
      <c r="CF12" s="10">
        <v>0</v>
      </c>
      <c r="CG12" s="10">
        <v>0</v>
      </c>
      <c r="CH12" s="10">
        <v>487096328</v>
      </c>
      <c r="CI12" s="10" t="s">
        <v>3</v>
      </c>
      <c r="CJ12" s="10" t="s">
        <v>3</v>
      </c>
      <c r="CK12" s="10">
        <v>19</v>
      </c>
      <c r="CL12" s="10"/>
      <c r="CM12" s="10"/>
      <c r="CN12" s="10"/>
      <c r="CO12" s="10"/>
      <c r="CP12" s="10"/>
      <c r="CQ12" s="10" t="s">
        <v>12</v>
      </c>
      <c r="CR12" s="10" t="s">
        <v>13</v>
      </c>
      <c r="CS12" s="10">
        <v>46248</v>
      </c>
      <c r="CT12" s="10">
        <v>570</v>
      </c>
      <c r="CU12" s="10">
        <v>19</v>
      </c>
      <c r="CV12" s="10" t="s">
        <v>516</v>
      </c>
      <c r="CW12" s="10"/>
      <c r="CX12" s="10"/>
      <c r="CY12" s="10">
        <v>0</v>
      </c>
      <c r="CZ12" s="10" t="s">
        <v>14</v>
      </c>
      <c r="DA12" s="10" t="s">
        <v>14</v>
      </c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>
        <v>0</v>
      </c>
    </row>
    <row r="14" spans="1:133" x14ac:dyDescent="0.2">
      <c r="A14" s="10">
        <v>22</v>
      </c>
      <c r="B14" s="10">
        <v>1</v>
      </c>
      <c r="C14" s="10">
        <v>0</v>
      </c>
      <c r="D14" s="10">
        <v>60841590</v>
      </c>
      <c r="E14" s="10">
        <v>60854600</v>
      </c>
      <c r="F14" s="10">
        <v>2</v>
      </c>
      <c r="G14" s="10">
        <v>1</v>
      </c>
      <c r="H14" s="10"/>
      <c r="I14" s="10"/>
      <c r="J14" s="10"/>
      <c r="K14" s="10"/>
      <c r="L14" s="10"/>
      <c r="M14" s="10"/>
      <c r="N14" s="10"/>
      <c r="O14" s="10"/>
    </row>
    <row r="16" spans="1:133" x14ac:dyDescent="0.2">
      <c r="A16" s="11">
        <v>3</v>
      </c>
      <c r="B16" s="11">
        <v>1</v>
      </c>
      <c r="C16" s="11" t="s">
        <v>15</v>
      </c>
      <c r="D16" s="11" t="s">
        <v>16</v>
      </c>
      <c r="E16" s="12">
        <f>ROUND((Source!F126)/1000,2)</f>
        <v>3432.04</v>
      </c>
      <c r="F16" s="12">
        <f>ROUND((Source!F127)/1000,2)</f>
        <v>0</v>
      </c>
      <c r="G16" s="12">
        <f>ROUND((Source!F118)/1000,2)</f>
        <v>0</v>
      </c>
      <c r="H16" s="12">
        <f>ROUND((Source!F128)/1000+(Source!F129)/1000,2)</f>
        <v>0</v>
      </c>
      <c r="I16" s="12">
        <f>E16+F16+G16+H16</f>
        <v>3432.04</v>
      </c>
      <c r="J16" s="12">
        <f>ROUND((Source!F124+Source!F123)/1000,2)</f>
        <v>488</v>
      </c>
      <c r="K16" s="12">
        <v>4937.1099999999997</v>
      </c>
      <c r="L16" s="12">
        <v>0</v>
      </c>
      <c r="M16" s="12">
        <v>0</v>
      </c>
      <c r="N16" s="12">
        <f>I16+L16+M16</f>
        <v>3432.04</v>
      </c>
      <c r="T16" s="13">
        <f>ROUND((Source!P126)/1000,2)</f>
        <v>3468</v>
      </c>
      <c r="U16" s="13">
        <f>ROUND((Source!P127)/1000,2)</f>
        <v>0</v>
      </c>
      <c r="V16" s="13">
        <f>ROUND((Source!P118)/1000,2)</f>
        <v>0</v>
      </c>
      <c r="W16" s="13">
        <f>ROUND((Source!P128)/1000+(Source!P129)/1000,2)</f>
        <v>0</v>
      </c>
      <c r="X16" s="13">
        <f>T16+U16+V16+W16</f>
        <v>3468</v>
      </c>
      <c r="Y16" s="13">
        <f>ROUND((Source!P124+Source!P123)/1000,2)</f>
        <v>509.21</v>
      </c>
      <c r="Z16" s="13">
        <v>4924.84</v>
      </c>
      <c r="AA16" s="13">
        <v>0</v>
      </c>
      <c r="AB16" s="13">
        <v>0</v>
      </c>
      <c r="AC16" s="13">
        <f>X16+AA16+AB16</f>
        <v>3468</v>
      </c>
      <c r="AI16" s="11">
        <v>0</v>
      </c>
      <c r="AJ16" s="11">
        <v>-1</v>
      </c>
      <c r="AK16" s="11" t="s">
        <v>3</v>
      </c>
      <c r="AL16" s="11" t="s">
        <v>3</v>
      </c>
      <c r="AM16" s="11" t="s">
        <v>3</v>
      </c>
      <c r="AN16" s="11">
        <v>0</v>
      </c>
      <c r="AO16" s="11" t="s">
        <v>3</v>
      </c>
      <c r="AP16" s="11" t="s">
        <v>3</v>
      </c>
      <c r="AT16" s="12">
        <v>2734940.96</v>
      </c>
      <c r="AU16" s="12">
        <v>2221402.64</v>
      </c>
      <c r="AV16" s="12">
        <v>0</v>
      </c>
      <c r="AW16" s="12">
        <v>0</v>
      </c>
      <c r="AX16" s="12">
        <v>0</v>
      </c>
      <c r="AY16" s="12">
        <v>6310.58</v>
      </c>
      <c r="AZ16" s="12">
        <v>3080.5499999999997</v>
      </c>
      <c r="BA16" s="12">
        <v>484916.68999999994</v>
      </c>
      <c r="BB16" s="12">
        <v>3432039.06</v>
      </c>
      <c r="BC16" s="12">
        <v>0</v>
      </c>
      <c r="BD16" s="12">
        <v>0</v>
      </c>
      <c r="BE16" s="12">
        <v>0</v>
      </c>
      <c r="BF16" s="12">
        <v>1348.9777799999999</v>
      </c>
      <c r="BG16" s="12">
        <v>6.9950000000000001</v>
      </c>
      <c r="BH16" s="12">
        <v>0</v>
      </c>
      <c r="BI16" s="12">
        <v>462635.63</v>
      </c>
      <c r="BJ16" s="12">
        <v>234462.47</v>
      </c>
      <c r="BK16" s="12">
        <v>3432039.06</v>
      </c>
      <c r="BR16" s="13">
        <v>2741003.3699999996</v>
      </c>
      <c r="BS16" s="13">
        <v>2204659.21</v>
      </c>
      <c r="BT16" s="13">
        <v>0</v>
      </c>
      <c r="BU16" s="13">
        <v>0</v>
      </c>
      <c r="BV16" s="13">
        <v>0</v>
      </c>
      <c r="BW16" s="13">
        <v>6312.78</v>
      </c>
      <c r="BX16" s="13">
        <v>3282.09</v>
      </c>
      <c r="BY16" s="13">
        <v>505925.18000000005</v>
      </c>
      <c r="BZ16" s="13">
        <v>3468003.41</v>
      </c>
      <c r="CA16" s="13">
        <v>0</v>
      </c>
      <c r="CB16" s="13">
        <v>0</v>
      </c>
      <c r="CC16" s="13">
        <v>0</v>
      </c>
      <c r="CD16" s="13">
        <v>1348.9777799999999</v>
      </c>
      <c r="CE16" s="13">
        <v>6.9950000000000001</v>
      </c>
      <c r="CF16" s="13">
        <v>0</v>
      </c>
      <c r="CG16" s="13">
        <v>482390.3</v>
      </c>
      <c r="CH16" s="13">
        <v>244609.74</v>
      </c>
      <c r="CI16" s="13">
        <v>3468003.41</v>
      </c>
    </row>
    <row r="18" spans="1:29" x14ac:dyDescent="0.2">
      <c r="A18" s="3">
        <v>51</v>
      </c>
      <c r="E18" s="3">
        <v>3432.04</v>
      </c>
      <c r="F18" s="3">
        <v>0</v>
      </c>
      <c r="G18" s="3">
        <v>0</v>
      </c>
      <c r="H18" s="3">
        <v>0</v>
      </c>
      <c r="I18" s="3">
        <v>3432.04</v>
      </c>
      <c r="J18" s="3">
        <v>488</v>
      </c>
      <c r="K18" s="3">
        <v>4937.1099999999997</v>
      </c>
      <c r="L18" s="3">
        <v>0</v>
      </c>
      <c r="M18" s="3">
        <v>0</v>
      </c>
      <c r="N18" s="3">
        <v>3432.04</v>
      </c>
      <c r="T18" s="3">
        <v>3468</v>
      </c>
      <c r="U18" s="3">
        <v>0</v>
      </c>
      <c r="V18" s="3">
        <v>0</v>
      </c>
      <c r="W18" s="3">
        <v>0</v>
      </c>
      <c r="X18" s="3">
        <v>3468</v>
      </c>
      <c r="Y18" s="3">
        <v>509.21</v>
      </c>
      <c r="Z18" s="3">
        <v>4924.84</v>
      </c>
      <c r="AA18" s="3">
        <v>0</v>
      </c>
      <c r="AB18" s="3">
        <v>0</v>
      </c>
      <c r="AC18" s="3">
        <v>3468</v>
      </c>
    </row>
    <row r="20" spans="1:29" x14ac:dyDescent="0.2">
      <c r="A20" s="14">
        <v>50</v>
      </c>
      <c r="B20" s="14">
        <v>0</v>
      </c>
      <c r="C20" s="14">
        <v>0</v>
      </c>
      <c r="D20" s="14">
        <v>1</v>
      </c>
      <c r="E20" s="14">
        <v>201</v>
      </c>
      <c r="F20" s="14">
        <v>2734940.96</v>
      </c>
      <c r="G20" s="14" t="s">
        <v>220</v>
      </c>
      <c r="H20" s="14" t="s">
        <v>221</v>
      </c>
      <c r="I20" s="14"/>
      <c r="J20" s="14"/>
      <c r="K20" s="14">
        <v>201</v>
      </c>
      <c r="L20" s="14">
        <v>1</v>
      </c>
      <c r="M20" s="14">
        <v>3</v>
      </c>
      <c r="N20" s="14" t="s">
        <v>3</v>
      </c>
      <c r="O20" s="14">
        <v>2</v>
      </c>
      <c r="P20" s="14">
        <v>2741003.3699999996</v>
      </c>
    </row>
    <row r="21" spans="1:29" x14ac:dyDescent="0.2">
      <c r="A21" s="14">
        <v>50</v>
      </c>
      <c r="B21" s="14">
        <v>0</v>
      </c>
      <c r="C21" s="14">
        <v>0</v>
      </c>
      <c r="D21" s="14">
        <v>1</v>
      </c>
      <c r="E21" s="14">
        <v>202</v>
      </c>
      <c r="F21" s="14">
        <v>2221402.64</v>
      </c>
      <c r="G21" s="14" t="s">
        <v>222</v>
      </c>
      <c r="H21" s="14" t="s">
        <v>223</v>
      </c>
      <c r="I21" s="14"/>
      <c r="J21" s="14"/>
      <c r="K21" s="14">
        <v>202</v>
      </c>
      <c r="L21" s="14">
        <v>2</v>
      </c>
      <c r="M21" s="14">
        <v>3</v>
      </c>
      <c r="N21" s="14" t="s">
        <v>3</v>
      </c>
      <c r="O21" s="14">
        <v>2</v>
      </c>
      <c r="P21" s="14">
        <v>2204659.21</v>
      </c>
    </row>
    <row r="22" spans="1:29" x14ac:dyDescent="0.2">
      <c r="A22" s="14">
        <v>50</v>
      </c>
      <c r="B22" s="14">
        <v>0</v>
      </c>
      <c r="C22" s="14">
        <v>0</v>
      </c>
      <c r="D22" s="14">
        <v>1</v>
      </c>
      <c r="E22" s="14">
        <v>222</v>
      </c>
      <c r="F22" s="14">
        <v>0</v>
      </c>
      <c r="G22" s="14" t="s">
        <v>224</v>
      </c>
      <c r="H22" s="14" t="s">
        <v>225</v>
      </c>
      <c r="I22" s="14"/>
      <c r="J22" s="14"/>
      <c r="K22" s="14">
        <v>222</v>
      </c>
      <c r="L22" s="14">
        <v>3</v>
      </c>
      <c r="M22" s="14">
        <v>3</v>
      </c>
      <c r="N22" s="14" t="s">
        <v>3</v>
      </c>
      <c r="O22" s="14">
        <v>2</v>
      </c>
      <c r="P22" s="14">
        <v>0</v>
      </c>
    </row>
    <row r="23" spans="1:29" x14ac:dyDescent="0.2">
      <c r="A23" s="14">
        <v>50</v>
      </c>
      <c r="B23" s="14">
        <v>0</v>
      </c>
      <c r="C23" s="14">
        <v>0</v>
      </c>
      <c r="D23" s="14">
        <v>1</v>
      </c>
      <c r="E23" s="14">
        <v>225</v>
      </c>
      <c r="F23" s="14">
        <v>2221402.64</v>
      </c>
      <c r="G23" s="14" t="s">
        <v>226</v>
      </c>
      <c r="H23" s="14" t="s">
        <v>227</v>
      </c>
      <c r="I23" s="14"/>
      <c r="J23" s="14"/>
      <c r="K23" s="14">
        <v>225</v>
      </c>
      <c r="L23" s="14">
        <v>4</v>
      </c>
      <c r="M23" s="14">
        <v>3</v>
      </c>
      <c r="N23" s="14" t="s">
        <v>3</v>
      </c>
      <c r="O23" s="14">
        <v>2</v>
      </c>
      <c r="P23" s="14">
        <v>2204659.21</v>
      </c>
    </row>
    <row r="24" spans="1:29" x14ac:dyDescent="0.2">
      <c r="A24" s="14">
        <v>50</v>
      </c>
      <c r="B24" s="14">
        <v>0</v>
      </c>
      <c r="C24" s="14">
        <v>0</v>
      </c>
      <c r="D24" s="14">
        <v>1</v>
      </c>
      <c r="E24" s="14">
        <v>226</v>
      </c>
      <c r="F24" s="14">
        <v>2221402.64</v>
      </c>
      <c r="G24" s="14" t="s">
        <v>228</v>
      </c>
      <c r="H24" s="14" t="s">
        <v>229</v>
      </c>
      <c r="I24" s="14"/>
      <c r="J24" s="14"/>
      <c r="K24" s="14">
        <v>226</v>
      </c>
      <c r="L24" s="14">
        <v>5</v>
      </c>
      <c r="M24" s="14">
        <v>3</v>
      </c>
      <c r="N24" s="14" t="s">
        <v>3</v>
      </c>
      <c r="O24" s="14">
        <v>2</v>
      </c>
      <c r="P24" s="14">
        <v>2204659.21</v>
      </c>
    </row>
    <row r="25" spans="1:29" x14ac:dyDescent="0.2">
      <c r="A25" s="14">
        <v>50</v>
      </c>
      <c r="B25" s="14">
        <v>0</v>
      </c>
      <c r="C25" s="14">
        <v>0</v>
      </c>
      <c r="D25" s="14">
        <v>1</v>
      </c>
      <c r="E25" s="14">
        <v>227</v>
      </c>
      <c r="F25" s="14">
        <v>0</v>
      </c>
      <c r="G25" s="14" t="s">
        <v>230</v>
      </c>
      <c r="H25" s="14" t="s">
        <v>231</v>
      </c>
      <c r="I25" s="14"/>
      <c r="J25" s="14"/>
      <c r="K25" s="14">
        <v>227</v>
      </c>
      <c r="L25" s="14">
        <v>6</v>
      </c>
      <c r="M25" s="14">
        <v>3</v>
      </c>
      <c r="N25" s="14" t="s">
        <v>3</v>
      </c>
      <c r="O25" s="14">
        <v>2</v>
      </c>
      <c r="P25" s="14">
        <v>0</v>
      </c>
    </row>
    <row r="26" spans="1:29" x14ac:dyDescent="0.2">
      <c r="A26" s="14">
        <v>50</v>
      </c>
      <c r="B26" s="14">
        <v>0</v>
      </c>
      <c r="C26" s="14">
        <v>0</v>
      </c>
      <c r="D26" s="14">
        <v>1</v>
      </c>
      <c r="E26" s="14">
        <v>228</v>
      </c>
      <c r="F26" s="14">
        <v>2221402.64</v>
      </c>
      <c r="G26" s="14" t="s">
        <v>232</v>
      </c>
      <c r="H26" s="14" t="s">
        <v>233</v>
      </c>
      <c r="I26" s="14"/>
      <c r="J26" s="14"/>
      <c r="K26" s="14">
        <v>228</v>
      </c>
      <c r="L26" s="14">
        <v>7</v>
      </c>
      <c r="M26" s="14">
        <v>3</v>
      </c>
      <c r="N26" s="14" t="s">
        <v>3</v>
      </c>
      <c r="O26" s="14">
        <v>2</v>
      </c>
      <c r="P26" s="14">
        <v>2204659.21</v>
      </c>
    </row>
    <row r="27" spans="1:29" x14ac:dyDescent="0.2">
      <c r="A27" s="14">
        <v>50</v>
      </c>
      <c r="B27" s="14">
        <v>0</v>
      </c>
      <c r="C27" s="14">
        <v>0</v>
      </c>
      <c r="D27" s="14">
        <v>1</v>
      </c>
      <c r="E27" s="14">
        <v>216</v>
      </c>
      <c r="F27" s="14">
        <v>0</v>
      </c>
      <c r="G27" s="14" t="s">
        <v>234</v>
      </c>
      <c r="H27" s="14" t="s">
        <v>235</v>
      </c>
      <c r="I27" s="14"/>
      <c r="J27" s="14"/>
      <c r="K27" s="14">
        <v>216</v>
      </c>
      <c r="L27" s="14">
        <v>8</v>
      </c>
      <c r="M27" s="14">
        <v>3</v>
      </c>
      <c r="N27" s="14" t="s">
        <v>3</v>
      </c>
      <c r="O27" s="14">
        <v>2</v>
      </c>
      <c r="P27" s="14">
        <v>0</v>
      </c>
    </row>
    <row r="28" spans="1:29" x14ac:dyDescent="0.2">
      <c r="A28" s="14">
        <v>50</v>
      </c>
      <c r="B28" s="14">
        <v>0</v>
      </c>
      <c r="C28" s="14">
        <v>0</v>
      </c>
      <c r="D28" s="14">
        <v>1</v>
      </c>
      <c r="E28" s="14">
        <v>223</v>
      </c>
      <c r="F28" s="14">
        <v>0</v>
      </c>
      <c r="G28" s="14" t="s">
        <v>236</v>
      </c>
      <c r="H28" s="14" t="s">
        <v>237</v>
      </c>
      <c r="I28" s="14"/>
      <c r="J28" s="14"/>
      <c r="K28" s="14">
        <v>223</v>
      </c>
      <c r="L28" s="14">
        <v>9</v>
      </c>
      <c r="M28" s="14">
        <v>3</v>
      </c>
      <c r="N28" s="14" t="s">
        <v>3</v>
      </c>
      <c r="O28" s="14">
        <v>2</v>
      </c>
      <c r="P28" s="14">
        <v>0</v>
      </c>
    </row>
    <row r="29" spans="1:29" x14ac:dyDescent="0.2">
      <c r="A29" s="14">
        <v>50</v>
      </c>
      <c r="B29" s="14">
        <v>0</v>
      </c>
      <c r="C29" s="14">
        <v>0</v>
      </c>
      <c r="D29" s="14">
        <v>1</v>
      </c>
      <c r="E29" s="14">
        <v>229</v>
      </c>
      <c r="F29" s="14">
        <v>0</v>
      </c>
      <c r="G29" s="14" t="s">
        <v>238</v>
      </c>
      <c r="H29" s="14" t="s">
        <v>239</v>
      </c>
      <c r="I29" s="14"/>
      <c r="J29" s="14"/>
      <c r="K29" s="14">
        <v>229</v>
      </c>
      <c r="L29" s="14">
        <v>10</v>
      </c>
      <c r="M29" s="14">
        <v>3</v>
      </c>
      <c r="N29" s="14" t="s">
        <v>3</v>
      </c>
      <c r="O29" s="14">
        <v>2</v>
      </c>
      <c r="P29" s="14">
        <v>0</v>
      </c>
    </row>
    <row r="30" spans="1:29" x14ac:dyDescent="0.2">
      <c r="A30" s="14">
        <v>50</v>
      </c>
      <c r="B30" s="14">
        <v>0</v>
      </c>
      <c r="C30" s="14">
        <v>0</v>
      </c>
      <c r="D30" s="14">
        <v>1</v>
      </c>
      <c r="E30" s="14">
        <v>203</v>
      </c>
      <c r="F30" s="14">
        <v>6310.58</v>
      </c>
      <c r="G30" s="14" t="s">
        <v>240</v>
      </c>
      <c r="H30" s="14" t="s">
        <v>241</v>
      </c>
      <c r="I30" s="14"/>
      <c r="J30" s="14"/>
      <c r="K30" s="14">
        <v>203</v>
      </c>
      <c r="L30" s="14">
        <v>11</v>
      </c>
      <c r="M30" s="14">
        <v>3</v>
      </c>
      <c r="N30" s="14" t="s">
        <v>3</v>
      </c>
      <c r="O30" s="14">
        <v>2</v>
      </c>
      <c r="P30" s="14">
        <v>6312.78</v>
      </c>
    </row>
    <row r="31" spans="1:29" x14ac:dyDescent="0.2">
      <c r="A31" s="14">
        <v>50</v>
      </c>
      <c r="B31" s="14">
        <v>0</v>
      </c>
      <c r="C31" s="14">
        <v>0</v>
      </c>
      <c r="D31" s="14">
        <v>1</v>
      </c>
      <c r="E31" s="14">
        <v>231</v>
      </c>
      <c r="F31" s="14">
        <v>0</v>
      </c>
      <c r="G31" s="14" t="s">
        <v>242</v>
      </c>
      <c r="H31" s="14" t="s">
        <v>243</v>
      </c>
      <c r="I31" s="14"/>
      <c r="J31" s="14"/>
      <c r="K31" s="14">
        <v>231</v>
      </c>
      <c r="L31" s="14">
        <v>12</v>
      </c>
      <c r="M31" s="14">
        <v>3</v>
      </c>
      <c r="N31" s="14" t="s">
        <v>3</v>
      </c>
      <c r="O31" s="14">
        <v>2</v>
      </c>
      <c r="P31" s="14">
        <v>0</v>
      </c>
    </row>
    <row r="32" spans="1:29" x14ac:dyDescent="0.2">
      <c r="A32" s="14">
        <v>50</v>
      </c>
      <c r="B32" s="14">
        <v>0</v>
      </c>
      <c r="C32" s="14">
        <v>0</v>
      </c>
      <c r="D32" s="14">
        <v>1</v>
      </c>
      <c r="E32" s="14">
        <v>204</v>
      </c>
      <c r="F32" s="14">
        <v>3080.5499999999997</v>
      </c>
      <c r="G32" s="14" t="s">
        <v>244</v>
      </c>
      <c r="H32" s="14" t="s">
        <v>245</v>
      </c>
      <c r="I32" s="14"/>
      <c r="J32" s="14"/>
      <c r="K32" s="14">
        <v>204</v>
      </c>
      <c r="L32" s="14">
        <v>13</v>
      </c>
      <c r="M32" s="14">
        <v>3</v>
      </c>
      <c r="N32" s="14" t="s">
        <v>3</v>
      </c>
      <c r="O32" s="14">
        <v>2</v>
      </c>
      <c r="P32" s="14">
        <v>3282.09</v>
      </c>
    </row>
    <row r="33" spans="1:16" x14ac:dyDescent="0.2">
      <c r="A33" s="14">
        <v>50</v>
      </c>
      <c r="B33" s="14">
        <v>0</v>
      </c>
      <c r="C33" s="14">
        <v>0</v>
      </c>
      <c r="D33" s="14">
        <v>1</v>
      </c>
      <c r="E33" s="14">
        <v>205</v>
      </c>
      <c r="F33" s="14">
        <v>484916.68999999994</v>
      </c>
      <c r="G33" s="14" t="s">
        <v>246</v>
      </c>
      <c r="H33" s="14" t="s">
        <v>247</v>
      </c>
      <c r="I33" s="14"/>
      <c r="J33" s="14"/>
      <c r="K33" s="14">
        <v>205</v>
      </c>
      <c r="L33" s="14">
        <v>14</v>
      </c>
      <c r="M33" s="14">
        <v>3</v>
      </c>
      <c r="N33" s="14" t="s">
        <v>3</v>
      </c>
      <c r="O33" s="14">
        <v>2</v>
      </c>
      <c r="P33" s="14">
        <v>505925.18000000005</v>
      </c>
    </row>
    <row r="34" spans="1:16" x14ac:dyDescent="0.2">
      <c r="A34" s="14">
        <v>50</v>
      </c>
      <c r="B34" s="14">
        <v>0</v>
      </c>
      <c r="C34" s="14">
        <v>0</v>
      </c>
      <c r="D34" s="14">
        <v>1</v>
      </c>
      <c r="E34" s="14">
        <v>232</v>
      </c>
      <c r="F34" s="14">
        <v>0</v>
      </c>
      <c r="G34" s="14" t="s">
        <v>248</v>
      </c>
      <c r="H34" s="14" t="s">
        <v>249</v>
      </c>
      <c r="I34" s="14"/>
      <c r="J34" s="14"/>
      <c r="K34" s="14">
        <v>232</v>
      </c>
      <c r="L34" s="14">
        <v>15</v>
      </c>
      <c r="M34" s="14">
        <v>3</v>
      </c>
      <c r="N34" s="14" t="s">
        <v>3</v>
      </c>
      <c r="O34" s="14">
        <v>2</v>
      </c>
      <c r="P34" s="14">
        <v>0</v>
      </c>
    </row>
    <row r="35" spans="1:16" x14ac:dyDescent="0.2">
      <c r="A35" s="14">
        <v>50</v>
      </c>
      <c r="B35" s="14">
        <v>0</v>
      </c>
      <c r="C35" s="14">
        <v>0</v>
      </c>
      <c r="D35" s="14">
        <v>1</v>
      </c>
      <c r="E35" s="14">
        <v>214</v>
      </c>
      <c r="F35" s="14">
        <v>3432039.06</v>
      </c>
      <c r="G35" s="14" t="s">
        <v>250</v>
      </c>
      <c r="H35" s="14" t="s">
        <v>251</v>
      </c>
      <c r="I35" s="14"/>
      <c r="J35" s="14"/>
      <c r="K35" s="14">
        <v>214</v>
      </c>
      <c r="L35" s="14">
        <v>16</v>
      </c>
      <c r="M35" s="14">
        <v>3</v>
      </c>
      <c r="N35" s="14" t="s">
        <v>3</v>
      </c>
      <c r="O35" s="14">
        <v>2</v>
      </c>
      <c r="P35" s="14">
        <v>3468003.41</v>
      </c>
    </row>
    <row r="36" spans="1:16" x14ac:dyDescent="0.2">
      <c r="A36" s="14">
        <v>50</v>
      </c>
      <c r="B36" s="14">
        <v>0</v>
      </c>
      <c r="C36" s="14">
        <v>0</v>
      </c>
      <c r="D36" s="14">
        <v>1</v>
      </c>
      <c r="E36" s="14">
        <v>215</v>
      </c>
      <c r="F36" s="14">
        <v>0</v>
      </c>
      <c r="G36" s="14" t="s">
        <v>252</v>
      </c>
      <c r="H36" s="14" t="s">
        <v>253</v>
      </c>
      <c r="I36" s="14"/>
      <c r="J36" s="14"/>
      <c r="K36" s="14">
        <v>215</v>
      </c>
      <c r="L36" s="14">
        <v>17</v>
      </c>
      <c r="M36" s="14">
        <v>3</v>
      </c>
      <c r="N36" s="14" t="s">
        <v>3</v>
      </c>
      <c r="O36" s="14">
        <v>2</v>
      </c>
      <c r="P36" s="14">
        <v>0</v>
      </c>
    </row>
    <row r="37" spans="1:16" x14ac:dyDescent="0.2">
      <c r="A37" s="14">
        <v>50</v>
      </c>
      <c r="B37" s="14">
        <v>0</v>
      </c>
      <c r="C37" s="14">
        <v>0</v>
      </c>
      <c r="D37" s="14">
        <v>1</v>
      </c>
      <c r="E37" s="14">
        <v>217</v>
      </c>
      <c r="F37" s="14">
        <v>0</v>
      </c>
      <c r="G37" s="14" t="s">
        <v>254</v>
      </c>
      <c r="H37" s="14" t="s">
        <v>255</v>
      </c>
      <c r="I37" s="14"/>
      <c r="J37" s="14"/>
      <c r="K37" s="14">
        <v>217</v>
      </c>
      <c r="L37" s="14">
        <v>18</v>
      </c>
      <c r="M37" s="14">
        <v>3</v>
      </c>
      <c r="N37" s="14" t="s">
        <v>3</v>
      </c>
      <c r="O37" s="14">
        <v>2</v>
      </c>
      <c r="P37" s="14">
        <v>0</v>
      </c>
    </row>
    <row r="38" spans="1:16" x14ac:dyDescent="0.2">
      <c r="A38" s="14">
        <v>50</v>
      </c>
      <c r="B38" s="14">
        <v>0</v>
      </c>
      <c r="C38" s="14">
        <v>0</v>
      </c>
      <c r="D38" s="14">
        <v>1</v>
      </c>
      <c r="E38" s="14">
        <v>230</v>
      </c>
      <c r="F38" s="14">
        <v>0</v>
      </c>
      <c r="G38" s="14" t="s">
        <v>256</v>
      </c>
      <c r="H38" s="14" t="s">
        <v>257</v>
      </c>
      <c r="I38" s="14"/>
      <c r="J38" s="14"/>
      <c r="K38" s="14">
        <v>230</v>
      </c>
      <c r="L38" s="14">
        <v>19</v>
      </c>
      <c r="M38" s="14">
        <v>3</v>
      </c>
      <c r="N38" s="14" t="s">
        <v>3</v>
      </c>
      <c r="O38" s="14">
        <v>2</v>
      </c>
      <c r="P38" s="14">
        <v>0</v>
      </c>
    </row>
    <row r="39" spans="1:16" x14ac:dyDescent="0.2">
      <c r="A39" s="14">
        <v>50</v>
      </c>
      <c r="B39" s="14">
        <v>0</v>
      </c>
      <c r="C39" s="14">
        <v>0</v>
      </c>
      <c r="D39" s="14">
        <v>1</v>
      </c>
      <c r="E39" s="14">
        <v>206</v>
      </c>
      <c r="F39" s="14">
        <v>0</v>
      </c>
      <c r="G39" s="14" t="s">
        <v>258</v>
      </c>
      <c r="H39" s="14" t="s">
        <v>259</v>
      </c>
      <c r="I39" s="14"/>
      <c r="J39" s="14"/>
      <c r="K39" s="14">
        <v>206</v>
      </c>
      <c r="L39" s="14">
        <v>20</v>
      </c>
      <c r="M39" s="14">
        <v>3</v>
      </c>
      <c r="N39" s="14" t="s">
        <v>3</v>
      </c>
      <c r="O39" s="14">
        <v>2</v>
      </c>
      <c r="P39" s="14">
        <v>0</v>
      </c>
    </row>
    <row r="40" spans="1:16" x14ac:dyDescent="0.2">
      <c r="A40" s="14">
        <v>50</v>
      </c>
      <c r="B40" s="14">
        <v>0</v>
      </c>
      <c r="C40" s="14">
        <v>0</v>
      </c>
      <c r="D40" s="14">
        <v>1</v>
      </c>
      <c r="E40" s="14">
        <v>207</v>
      </c>
      <c r="F40" s="14">
        <v>1348.9777799999999</v>
      </c>
      <c r="G40" s="14" t="s">
        <v>260</v>
      </c>
      <c r="H40" s="14" t="s">
        <v>261</v>
      </c>
      <c r="I40" s="14"/>
      <c r="J40" s="14"/>
      <c r="K40" s="14">
        <v>207</v>
      </c>
      <c r="L40" s="14">
        <v>21</v>
      </c>
      <c r="M40" s="14">
        <v>3</v>
      </c>
      <c r="N40" s="14" t="s">
        <v>3</v>
      </c>
      <c r="O40" s="14">
        <v>-1</v>
      </c>
      <c r="P40" s="14">
        <v>1348.9777799999999</v>
      </c>
    </row>
    <row r="41" spans="1:16" x14ac:dyDescent="0.2">
      <c r="A41" s="14">
        <v>50</v>
      </c>
      <c r="B41" s="14">
        <v>0</v>
      </c>
      <c r="C41" s="14">
        <v>0</v>
      </c>
      <c r="D41" s="14">
        <v>1</v>
      </c>
      <c r="E41" s="14">
        <v>208</v>
      </c>
      <c r="F41" s="14">
        <v>6.9950000000000001</v>
      </c>
      <c r="G41" s="14" t="s">
        <v>262</v>
      </c>
      <c r="H41" s="14" t="s">
        <v>263</v>
      </c>
      <c r="I41" s="14"/>
      <c r="J41" s="14"/>
      <c r="K41" s="14">
        <v>208</v>
      </c>
      <c r="L41" s="14">
        <v>22</v>
      </c>
      <c r="M41" s="14">
        <v>3</v>
      </c>
      <c r="N41" s="14" t="s">
        <v>3</v>
      </c>
      <c r="O41" s="14">
        <v>-1</v>
      </c>
      <c r="P41" s="14">
        <v>6.9950000000000001</v>
      </c>
    </row>
    <row r="42" spans="1:16" x14ac:dyDescent="0.2">
      <c r="A42" s="14">
        <v>50</v>
      </c>
      <c r="B42" s="14">
        <v>0</v>
      </c>
      <c r="C42" s="14">
        <v>0</v>
      </c>
      <c r="D42" s="14">
        <v>1</v>
      </c>
      <c r="E42" s="14">
        <v>209</v>
      </c>
      <c r="F42" s="14">
        <v>0</v>
      </c>
      <c r="G42" s="14" t="s">
        <v>264</v>
      </c>
      <c r="H42" s="14" t="s">
        <v>265</v>
      </c>
      <c r="I42" s="14"/>
      <c r="J42" s="14"/>
      <c r="K42" s="14">
        <v>209</v>
      </c>
      <c r="L42" s="14">
        <v>23</v>
      </c>
      <c r="M42" s="14">
        <v>3</v>
      </c>
      <c r="N42" s="14" t="s">
        <v>3</v>
      </c>
      <c r="O42" s="14">
        <v>2</v>
      </c>
      <c r="P42" s="14">
        <v>0</v>
      </c>
    </row>
    <row r="43" spans="1:16" x14ac:dyDescent="0.2">
      <c r="A43" s="14">
        <v>50</v>
      </c>
      <c r="B43" s="14">
        <v>0</v>
      </c>
      <c r="C43" s="14">
        <v>0</v>
      </c>
      <c r="D43" s="14">
        <v>1</v>
      </c>
      <c r="E43" s="14">
        <v>233</v>
      </c>
      <c r="F43" s="14">
        <v>19230.5</v>
      </c>
      <c r="G43" s="14" t="s">
        <v>266</v>
      </c>
      <c r="H43" s="14" t="s">
        <v>267</v>
      </c>
      <c r="I43" s="14"/>
      <c r="J43" s="14"/>
      <c r="K43" s="14">
        <v>233</v>
      </c>
      <c r="L43" s="14">
        <v>24</v>
      </c>
      <c r="M43" s="14">
        <v>3</v>
      </c>
      <c r="N43" s="14" t="s">
        <v>3</v>
      </c>
      <c r="O43" s="14">
        <v>2</v>
      </c>
      <c r="P43" s="14">
        <v>20824.11</v>
      </c>
    </row>
    <row r="44" spans="1:16" x14ac:dyDescent="0.2">
      <c r="A44" s="14">
        <v>50</v>
      </c>
      <c r="B44" s="14">
        <v>0</v>
      </c>
      <c r="C44" s="14">
        <v>0</v>
      </c>
      <c r="D44" s="14">
        <v>1</v>
      </c>
      <c r="E44" s="14">
        <v>210</v>
      </c>
      <c r="F44" s="14">
        <v>462635.63</v>
      </c>
      <c r="G44" s="14" t="s">
        <v>268</v>
      </c>
      <c r="H44" s="14" t="s">
        <v>269</v>
      </c>
      <c r="I44" s="14"/>
      <c r="J44" s="14"/>
      <c r="K44" s="14">
        <v>210</v>
      </c>
      <c r="L44" s="14">
        <v>25</v>
      </c>
      <c r="M44" s="14">
        <v>3</v>
      </c>
      <c r="N44" s="14" t="s">
        <v>3</v>
      </c>
      <c r="O44" s="14">
        <v>2</v>
      </c>
      <c r="P44" s="14">
        <v>482390.3</v>
      </c>
    </row>
    <row r="45" spans="1:16" x14ac:dyDescent="0.2">
      <c r="A45" s="14">
        <v>50</v>
      </c>
      <c r="B45" s="14">
        <v>0</v>
      </c>
      <c r="C45" s="14">
        <v>0</v>
      </c>
      <c r="D45" s="14">
        <v>1</v>
      </c>
      <c r="E45" s="14">
        <v>211</v>
      </c>
      <c r="F45" s="14">
        <v>234462.47</v>
      </c>
      <c r="G45" s="14" t="s">
        <v>270</v>
      </c>
      <c r="H45" s="14" t="s">
        <v>271</v>
      </c>
      <c r="I45" s="14"/>
      <c r="J45" s="14"/>
      <c r="K45" s="14">
        <v>211</v>
      </c>
      <c r="L45" s="14">
        <v>26</v>
      </c>
      <c r="M45" s="14">
        <v>3</v>
      </c>
      <c r="N45" s="14" t="s">
        <v>3</v>
      </c>
      <c r="O45" s="14">
        <v>2</v>
      </c>
      <c r="P45" s="14">
        <v>244609.74</v>
      </c>
    </row>
    <row r="46" spans="1:16" x14ac:dyDescent="0.2">
      <c r="A46" s="14">
        <v>50</v>
      </c>
      <c r="B46" s="14">
        <v>0</v>
      </c>
      <c r="C46" s="14">
        <v>0</v>
      </c>
      <c r="D46" s="14">
        <v>1</v>
      </c>
      <c r="E46" s="14">
        <v>224</v>
      </c>
      <c r="F46" s="14">
        <v>3432039.06</v>
      </c>
      <c r="G46" s="14" t="s">
        <v>272</v>
      </c>
      <c r="H46" s="14" t="s">
        <v>273</v>
      </c>
      <c r="I46" s="14"/>
      <c r="J46" s="14"/>
      <c r="K46" s="14">
        <v>224</v>
      </c>
      <c r="L46" s="14">
        <v>27</v>
      </c>
      <c r="M46" s="14">
        <v>3</v>
      </c>
      <c r="N46" s="14" t="s">
        <v>3</v>
      </c>
      <c r="O46" s="14">
        <v>2</v>
      </c>
      <c r="P46" s="14">
        <v>3468003.41</v>
      </c>
    </row>
    <row r="47" spans="1:16" x14ac:dyDescent="0.2">
      <c r="A47" s="14">
        <v>50</v>
      </c>
      <c r="B47" s="14">
        <v>1</v>
      </c>
      <c r="C47" s="14">
        <v>0</v>
      </c>
      <c r="D47" s="14">
        <v>2</v>
      </c>
      <c r="E47" s="14">
        <v>0</v>
      </c>
      <c r="F47" s="14">
        <v>3432039.06</v>
      </c>
      <c r="G47" s="14" t="s">
        <v>274</v>
      </c>
      <c r="H47" s="14" t="s">
        <v>285</v>
      </c>
      <c r="I47" s="14"/>
      <c r="J47" s="14"/>
      <c r="K47" s="14">
        <v>212</v>
      </c>
      <c r="L47" s="14">
        <v>28</v>
      </c>
      <c r="M47" s="14">
        <v>0</v>
      </c>
      <c r="N47" s="14" t="s">
        <v>3</v>
      </c>
      <c r="O47" s="14">
        <v>2</v>
      </c>
      <c r="P47" s="14">
        <v>3468003.41</v>
      </c>
    </row>
    <row r="48" spans="1:16" x14ac:dyDescent="0.2">
      <c r="A48" s="14">
        <v>50</v>
      </c>
      <c r="B48" s="14">
        <v>1</v>
      </c>
      <c r="C48" s="14">
        <v>0</v>
      </c>
      <c r="D48" s="14">
        <v>2</v>
      </c>
      <c r="E48" s="14">
        <v>0</v>
      </c>
      <c r="F48" s="14">
        <v>755048.59</v>
      </c>
      <c r="G48" s="14" t="s">
        <v>278</v>
      </c>
      <c r="H48" s="14" t="s">
        <v>279</v>
      </c>
      <c r="I48" s="14"/>
      <c r="J48" s="14"/>
      <c r="K48" s="14">
        <v>212</v>
      </c>
      <c r="L48" s="14">
        <v>29</v>
      </c>
      <c r="M48" s="14">
        <v>0</v>
      </c>
      <c r="N48" s="14" t="s">
        <v>280</v>
      </c>
      <c r="O48" s="14">
        <v>2</v>
      </c>
      <c r="P48" s="14">
        <v>762960.75</v>
      </c>
    </row>
    <row r="49" spans="1:50" x14ac:dyDescent="0.2">
      <c r="A49" s="14">
        <v>50</v>
      </c>
      <c r="B49" s="14">
        <v>1</v>
      </c>
      <c r="C49" s="14">
        <v>0</v>
      </c>
      <c r="D49" s="14">
        <v>2</v>
      </c>
      <c r="E49" s="14">
        <v>213</v>
      </c>
      <c r="F49" s="14">
        <v>4187087.65</v>
      </c>
      <c r="G49" s="14" t="s">
        <v>281</v>
      </c>
      <c r="H49" s="14" t="s">
        <v>282</v>
      </c>
      <c r="I49" s="14"/>
      <c r="J49" s="14"/>
      <c r="K49" s="14">
        <v>212</v>
      </c>
      <c r="L49" s="14">
        <v>30</v>
      </c>
      <c r="M49" s="14">
        <v>0</v>
      </c>
      <c r="N49" s="14" t="s">
        <v>3</v>
      </c>
      <c r="O49" s="14">
        <v>2</v>
      </c>
      <c r="P49" s="14">
        <v>4230964.16</v>
      </c>
    </row>
    <row r="51" spans="1:50" x14ac:dyDescent="0.2">
      <c r="A51" s="3">
        <v>-1</v>
      </c>
    </row>
    <row r="54" spans="1:50" x14ac:dyDescent="0.2">
      <c r="A54" s="15">
        <v>75</v>
      </c>
      <c r="B54" s="15" t="s">
        <v>352</v>
      </c>
      <c r="C54" s="15">
        <v>2026</v>
      </c>
      <c r="D54" s="15">
        <v>0</v>
      </c>
      <c r="E54" s="15">
        <v>3</v>
      </c>
      <c r="F54" s="15">
        <v>1</v>
      </c>
      <c r="G54" s="15">
        <v>0</v>
      </c>
      <c r="H54" s="15">
        <v>1</v>
      </c>
      <c r="I54" s="15">
        <v>0</v>
      </c>
      <c r="J54" s="15">
        <v>3</v>
      </c>
      <c r="K54" s="15">
        <v>0</v>
      </c>
      <c r="L54" s="15">
        <v>0</v>
      </c>
      <c r="M54" s="15">
        <v>0</v>
      </c>
      <c r="N54" s="15">
        <v>60841590</v>
      </c>
      <c r="O54" s="15">
        <v>1</v>
      </c>
    </row>
    <row r="55" spans="1:50" x14ac:dyDescent="0.2">
      <c r="A55" s="16">
        <v>2</v>
      </c>
      <c r="B55" s="16" t="s">
        <v>353</v>
      </c>
      <c r="C55" s="16" t="s">
        <v>354</v>
      </c>
      <c r="D55" s="16">
        <v>0</v>
      </c>
      <c r="E55" s="16">
        <v>0</v>
      </c>
      <c r="F55" s="16">
        <v>0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>
        <v>60841591</v>
      </c>
    </row>
    <row r="56" spans="1:50" x14ac:dyDescent="0.2">
      <c r="A56" s="16">
        <v>1</v>
      </c>
      <c r="B56" s="16" t="s">
        <v>355</v>
      </c>
      <c r="C56" s="16" t="s">
        <v>356</v>
      </c>
      <c r="D56" s="16">
        <v>2026</v>
      </c>
      <c r="E56" s="16">
        <v>3</v>
      </c>
      <c r="F56" s="16">
        <v>1</v>
      </c>
      <c r="G56" s="16">
        <v>1</v>
      </c>
      <c r="H56" s="16">
        <v>0</v>
      </c>
      <c r="I56" s="16">
        <v>2</v>
      </c>
      <c r="J56" s="16">
        <v>1</v>
      </c>
      <c r="K56" s="16">
        <v>1</v>
      </c>
      <c r="L56" s="16">
        <v>1</v>
      </c>
      <c r="M56" s="16">
        <v>1</v>
      </c>
      <c r="N56" s="16">
        <v>1</v>
      </c>
      <c r="O56" s="16">
        <v>1</v>
      </c>
      <c r="P56" s="16">
        <v>1</v>
      </c>
      <c r="Q56" s="16">
        <v>1</v>
      </c>
      <c r="R56" s="16" t="s">
        <v>3</v>
      </c>
      <c r="S56" s="16" t="s">
        <v>3</v>
      </c>
      <c r="T56" s="16" t="s">
        <v>3</v>
      </c>
      <c r="U56" s="16" t="s">
        <v>3</v>
      </c>
      <c r="V56" s="16" t="s">
        <v>3</v>
      </c>
      <c r="W56" s="16" t="s">
        <v>3</v>
      </c>
      <c r="X56" s="16" t="s">
        <v>3</v>
      </c>
      <c r="Y56" s="16" t="s">
        <v>3</v>
      </c>
      <c r="Z56" s="16" t="s">
        <v>3</v>
      </c>
      <c r="AA56" s="16" t="s">
        <v>3</v>
      </c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>
        <v>60841592</v>
      </c>
      <c r="AO56" s="16" t="s">
        <v>357</v>
      </c>
      <c r="AP56" s="16" t="s">
        <v>358</v>
      </c>
      <c r="AQ56" s="16">
        <v>46078</v>
      </c>
      <c r="AR56" s="16">
        <v>409</v>
      </c>
      <c r="AS56" s="16" t="s">
        <v>359</v>
      </c>
      <c r="AT56" s="16" t="s">
        <v>360</v>
      </c>
      <c r="AU56" s="16" t="s">
        <v>358</v>
      </c>
      <c r="AV56" s="16">
        <v>45769</v>
      </c>
      <c r="AW56" s="16">
        <v>213</v>
      </c>
      <c r="AX56" s="16" t="s">
        <v>361</v>
      </c>
    </row>
    <row r="57" spans="1:50" x14ac:dyDescent="0.2">
      <c r="A57" s="15">
        <v>75</v>
      </c>
      <c r="B57" s="15" t="s">
        <v>352</v>
      </c>
      <c r="C57" s="15">
        <v>2026</v>
      </c>
      <c r="D57" s="15">
        <v>0</v>
      </c>
      <c r="E57" s="15">
        <v>9</v>
      </c>
      <c r="F57" s="15">
        <v>1</v>
      </c>
      <c r="G57" s="15">
        <v>0</v>
      </c>
      <c r="H57" s="15">
        <v>1</v>
      </c>
      <c r="I57" s="15">
        <v>0</v>
      </c>
      <c r="J57" s="15">
        <v>3</v>
      </c>
      <c r="K57" s="15">
        <v>0</v>
      </c>
      <c r="L57" s="15">
        <v>0</v>
      </c>
      <c r="M57" s="15">
        <v>1</v>
      </c>
      <c r="N57" s="15">
        <v>60854600</v>
      </c>
      <c r="O57" s="15">
        <v>2</v>
      </c>
    </row>
    <row r="58" spans="1:50" x14ac:dyDescent="0.2">
      <c r="A58" s="16">
        <v>2</v>
      </c>
      <c r="B58" s="16" t="s">
        <v>353</v>
      </c>
      <c r="C58" s="16" t="s">
        <v>362</v>
      </c>
      <c r="D58" s="16">
        <v>0</v>
      </c>
      <c r="E58" s="16">
        <v>0</v>
      </c>
      <c r="F58" s="16">
        <v>0</v>
      </c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>
        <v>60854601</v>
      </c>
    </row>
    <row r="59" spans="1:50" x14ac:dyDescent="0.2">
      <c r="A59" s="16">
        <v>1</v>
      </c>
      <c r="B59" s="16" t="s">
        <v>355</v>
      </c>
      <c r="C59" s="16" t="s">
        <v>356</v>
      </c>
      <c r="D59" s="16">
        <v>2026</v>
      </c>
      <c r="E59" s="16">
        <v>9</v>
      </c>
      <c r="F59" s="16">
        <v>1</v>
      </c>
      <c r="G59" s="16">
        <v>1</v>
      </c>
      <c r="H59" s="16">
        <v>0</v>
      </c>
      <c r="I59" s="16">
        <v>2</v>
      </c>
      <c r="J59" s="16">
        <v>1</v>
      </c>
      <c r="K59" s="16">
        <v>1</v>
      </c>
      <c r="L59" s="16">
        <v>1</v>
      </c>
      <c r="M59" s="16">
        <v>1</v>
      </c>
      <c r="N59" s="16">
        <v>1</v>
      </c>
      <c r="O59" s="16">
        <v>1</v>
      </c>
      <c r="P59" s="16">
        <v>1</v>
      </c>
      <c r="Q59" s="16">
        <v>1</v>
      </c>
      <c r="R59" s="16" t="s">
        <v>3</v>
      </c>
      <c r="S59" s="16" t="s">
        <v>3</v>
      </c>
      <c r="T59" s="16" t="s">
        <v>3</v>
      </c>
      <c r="U59" s="16" t="s">
        <v>3</v>
      </c>
      <c r="V59" s="16" t="s">
        <v>3</v>
      </c>
      <c r="W59" s="16" t="s">
        <v>3</v>
      </c>
      <c r="X59" s="16" t="s">
        <v>3</v>
      </c>
      <c r="Y59" s="16" t="s">
        <v>3</v>
      </c>
      <c r="Z59" s="16" t="s">
        <v>3</v>
      </c>
      <c r="AA59" s="16" t="s">
        <v>3</v>
      </c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>
        <v>60854602</v>
      </c>
      <c r="AO59" s="16" t="s">
        <v>363</v>
      </c>
      <c r="AP59" s="16" t="s">
        <v>358</v>
      </c>
      <c r="AQ59" s="16">
        <v>46258</v>
      </c>
      <c r="AR59" s="16">
        <v>423</v>
      </c>
      <c r="AS59" s="16" t="s">
        <v>364</v>
      </c>
      <c r="AT59" s="16" t="s">
        <v>360</v>
      </c>
      <c r="AU59" s="16" t="s">
        <v>358</v>
      </c>
      <c r="AV59" s="16">
        <v>46106</v>
      </c>
      <c r="AW59" s="16">
        <v>143</v>
      </c>
      <c r="AX59" s="16" t="s">
        <v>365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20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19" x14ac:dyDescent="0.2">
      <c r="A1">
        <f>ROW(Source!A24)</f>
        <v>24</v>
      </c>
      <c r="B1">
        <v>60841590</v>
      </c>
      <c r="C1">
        <v>60841655</v>
      </c>
      <c r="D1">
        <v>59083849</v>
      </c>
      <c r="E1">
        <v>119</v>
      </c>
      <c r="F1">
        <v>1</v>
      </c>
      <c r="G1">
        <v>1</v>
      </c>
      <c r="H1">
        <v>1</v>
      </c>
      <c r="I1" t="s">
        <v>367</v>
      </c>
      <c r="J1" t="s">
        <v>3</v>
      </c>
      <c r="K1" t="s">
        <v>368</v>
      </c>
      <c r="L1">
        <v>1191</v>
      </c>
      <c r="N1">
        <v>1013</v>
      </c>
      <c r="O1" t="s">
        <v>369</v>
      </c>
      <c r="P1" t="s">
        <v>369</v>
      </c>
      <c r="Q1">
        <v>1</v>
      </c>
      <c r="W1">
        <v>0</v>
      </c>
      <c r="X1">
        <v>370475345</v>
      </c>
      <c r="Y1">
        <f>AT1</f>
        <v>8.58</v>
      </c>
      <c r="AA1">
        <v>0</v>
      </c>
      <c r="AB1">
        <v>0</v>
      </c>
      <c r="AC1">
        <v>0</v>
      </c>
      <c r="AD1">
        <v>329.43</v>
      </c>
      <c r="AE1">
        <v>0</v>
      </c>
      <c r="AF1">
        <v>0</v>
      </c>
      <c r="AG1">
        <v>0</v>
      </c>
      <c r="AH1">
        <v>329.43</v>
      </c>
      <c r="AI1">
        <v>1</v>
      </c>
      <c r="AJ1">
        <v>1</v>
      </c>
      <c r="AK1">
        <v>1</v>
      </c>
      <c r="AL1">
        <v>1</v>
      </c>
      <c r="AM1">
        <v>-2</v>
      </c>
      <c r="AN1">
        <v>0</v>
      </c>
      <c r="AO1">
        <v>0</v>
      </c>
      <c r="AP1">
        <v>1</v>
      </c>
      <c r="AQ1">
        <v>1</v>
      </c>
      <c r="AR1">
        <v>0</v>
      </c>
      <c r="AS1" t="s">
        <v>3</v>
      </c>
      <c r="AT1">
        <v>8.58</v>
      </c>
      <c r="AU1" t="s">
        <v>3</v>
      </c>
      <c r="AV1">
        <v>1</v>
      </c>
      <c r="AW1">
        <v>2</v>
      </c>
      <c r="AX1">
        <v>60854611</v>
      </c>
      <c r="AY1">
        <v>1</v>
      </c>
      <c r="AZ1">
        <v>0</v>
      </c>
      <c r="BA1">
        <v>1</v>
      </c>
      <c r="BB1">
        <v>1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2826.5093999999999</v>
      </c>
      <c r="BN1">
        <v>8.58</v>
      </c>
      <c r="BO1">
        <v>0</v>
      </c>
      <c r="BP1">
        <v>1</v>
      </c>
      <c r="BQ1">
        <v>0</v>
      </c>
      <c r="BR1">
        <v>0</v>
      </c>
      <c r="BS1">
        <v>0</v>
      </c>
      <c r="BT1">
        <v>2826.5093999999999</v>
      </c>
      <c r="BU1">
        <v>8.58</v>
      </c>
      <c r="BV1">
        <v>0</v>
      </c>
      <c r="BW1">
        <v>1</v>
      </c>
      <c r="CU1">
        <f>ROUND(AT1*Source!I24*AH1*AL1,2)</f>
        <v>16393.75</v>
      </c>
      <c r="CV1">
        <f>ROUND(Y1*Source!I24,7)</f>
        <v>49.764000000000003</v>
      </c>
      <c r="CW1">
        <v>0</v>
      </c>
      <c r="CX1">
        <f>ROUND(Y1*Source!I24,7)</f>
        <v>49.764000000000003</v>
      </c>
      <c r="CY1">
        <f>AD1</f>
        <v>329.43</v>
      </c>
      <c r="CZ1">
        <f>AH1</f>
        <v>329.43</v>
      </c>
      <c r="DA1">
        <f>AL1</f>
        <v>1</v>
      </c>
      <c r="DB1">
        <f>ROUND(ROUND(AT1*CZ1,2),6)</f>
        <v>2826.51</v>
      </c>
      <c r="DC1">
        <f>ROUND(ROUND(AT1*AG1,2),6)</f>
        <v>0</v>
      </c>
      <c r="DD1" t="s">
        <v>3</v>
      </c>
      <c r="DE1" t="s">
        <v>3</v>
      </c>
      <c r="DF1">
        <f t="shared" ref="DF1:DF10" si="0">ROUND(ROUND(AE1,2)*CX1,2)</f>
        <v>0</v>
      </c>
      <c r="DG1">
        <f>ROUND(ROUND(AF1,2)*CX1,2)</f>
        <v>0</v>
      </c>
      <c r="DH1">
        <f t="shared" ref="DH1:DH64" si="1">ROUND(ROUND(AG1,2)*CX1,2)</f>
        <v>0</v>
      </c>
      <c r="DI1">
        <f t="shared" ref="DI1:DI64" si="2">ROUND(ROUND(AH1,2)*CX1,2)</f>
        <v>16393.75</v>
      </c>
      <c r="DJ1">
        <f>DI1</f>
        <v>16393.75</v>
      </c>
      <c r="DK1">
        <v>1</v>
      </c>
      <c r="DL1" t="s">
        <v>3</v>
      </c>
      <c r="DM1">
        <v>0</v>
      </c>
      <c r="DN1" t="s">
        <v>3</v>
      </c>
      <c r="DO1">
        <v>0</v>
      </c>
    </row>
    <row r="2" spans="1:119" x14ac:dyDescent="0.2">
      <c r="A2">
        <f>ROW(Source!A24)</f>
        <v>24</v>
      </c>
      <c r="B2">
        <v>60841590</v>
      </c>
      <c r="C2">
        <v>60841655</v>
      </c>
      <c r="D2">
        <v>59211427</v>
      </c>
      <c r="E2">
        <v>1</v>
      </c>
      <c r="F2">
        <v>1</v>
      </c>
      <c r="G2">
        <v>1</v>
      </c>
      <c r="H2">
        <v>2</v>
      </c>
      <c r="I2" t="s">
        <v>370</v>
      </c>
      <c r="J2" t="s">
        <v>371</v>
      </c>
      <c r="K2" t="s">
        <v>372</v>
      </c>
      <c r="L2">
        <v>1368</v>
      </c>
      <c r="N2">
        <v>1011</v>
      </c>
      <c r="O2" t="s">
        <v>373</v>
      </c>
      <c r="P2" t="s">
        <v>373</v>
      </c>
      <c r="Q2">
        <v>1</v>
      </c>
      <c r="W2">
        <v>0</v>
      </c>
      <c r="X2">
        <v>-300698208</v>
      </c>
      <c r="Y2">
        <f>AT2</f>
        <v>1.88</v>
      </c>
      <c r="AA2">
        <v>0</v>
      </c>
      <c r="AB2">
        <v>17.86</v>
      </c>
      <c r="AC2">
        <v>0</v>
      </c>
      <c r="AD2">
        <v>0</v>
      </c>
      <c r="AE2">
        <v>0</v>
      </c>
      <c r="AF2">
        <v>11.45</v>
      </c>
      <c r="AG2">
        <v>0</v>
      </c>
      <c r="AH2">
        <v>0</v>
      </c>
      <c r="AI2">
        <v>1</v>
      </c>
      <c r="AJ2">
        <v>1.56</v>
      </c>
      <c r="AK2">
        <v>1</v>
      </c>
      <c r="AL2">
        <v>1</v>
      </c>
      <c r="AM2">
        <v>2</v>
      </c>
      <c r="AN2">
        <v>0</v>
      </c>
      <c r="AO2">
        <v>0</v>
      </c>
      <c r="AP2">
        <v>1</v>
      </c>
      <c r="AQ2">
        <v>1</v>
      </c>
      <c r="AR2">
        <v>0</v>
      </c>
      <c r="AS2" t="s">
        <v>3</v>
      </c>
      <c r="AT2">
        <v>1.88</v>
      </c>
      <c r="AU2" t="s">
        <v>3</v>
      </c>
      <c r="AV2">
        <v>1</v>
      </c>
      <c r="AW2">
        <v>2</v>
      </c>
      <c r="AX2">
        <v>60854612</v>
      </c>
      <c r="AY2">
        <v>1</v>
      </c>
      <c r="AZ2">
        <v>0</v>
      </c>
      <c r="BA2">
        <v>2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21.525999999999996</v>
      </c>
      <c r="BL2">
        <v>0</v>
      </c>
      <c r="BM2">
        <v>0</v>
      </c>
      <c r="BN2">
        <v>0</v>
      </c>
      <c r="BO2">
        <v>0</v>
      </c>
      <c r="BP2">
        <v>1</v>
      </c>
      <c r="BQ2">
        <v>0</v>
      </c>
      <c r="BR2">
        <v>21.525999999999996</v>
      </c>
      <c r="BS2">
        <v>0</v>
      </c>
      <c r="BT2">
        <v>0</v>
      </c>
      <c r="BU2">
        <v>0</v>
      </c>
      <c r="BV2">
        <v>0</v>
      </c>
      <c r="BW2">
        <v>1</v>
      </c>
      <c r="CV2">
        <v>0</v>
      </c>
      <c r="CW2">
        <f>ROUND(Y2*Source!I24*DO2,7)</f>
        <v>0</v>
      </c>
      <c r="CX2">
        <f>ROUND(Y2*Source!I24,7)</f>
        <v>10.904</v>
      </c>
      <c r="CY2">
        <f>AB2</f>
        <v>17.86</v>
      </c>
      <c r="CZ2">
        <f>AF2</f>
        <v>11.45</v>
      </c>
      <c r="DA2">
        <f>AJ2</f>
        <v>1.56</v>
      </c>
      <c r="DB2">
        <f>ROUND(ROUND(AT2*CZ2,2),6)</f>
        <v>21.53</v>
      </c>
      <c r="DC2">
        <f>ROUND(ROUND(AT2*AG2,2),6)</f>
        <v>0</v>
      </c>
      <c r="DD2" t="s">
        <v>3</v>
      </c>
      <c r="DE2" t="s">
        <v>3</v>
      </c>
      <c r="DF2">
        <f t="shared" si="0"/>
        <v>0</v>
      </c>
      <c r="DG2">
        <f>ROUND(ROUND(AF2*AJ2,2)*CX2,2)</f>
        <v>194.75</v>
      </c>
      <c r="DH2">
        <f t="shared" si="1"/>
        <v>0</v>
      </c>
      <c r="DI2">
        <f t="shared" si="2"/>
        <v>0</v>
      </c>
      <c r="DJ2">
        <f>DG2+DH2</f>
        <v>194.75</v>
      </c>
      <c r="DK2">
        <v>0</v>
      </c>
      <c r="DL2" t="s">
        <v>3</v>
      </c>
      <c r="DM2">
        <v>0</v>
      </c>
      <c r="DN2" t="s">
        <v>3</v>
      </c>
      <c r="DO2">
        <v>0</v>
      </c>
    </row>
    <row r="3" spans="1:119" x14ac:dyDescent="0.2">
      <c r="A3">
        <f>ROW(Source!A25)</f>
        <v>25</v>
      </c>
      <c r="B3">
        <v>60854600</v>
      </c>
      <c r="C3">
        <v>60841655</v>
      </c>
      <c r="D3">
        <v>59083849</v>
      </c>
      <c r="E3">
        <v>119</v>
      </c>
      <c r="F3">
        <v>1</v>
      </c>
      <c r="G3">
        <v>1</v>
      </c>
      <c r="H3">
        <v>1</v>
      </c>
      <c r="I3" t="s">
        <v>367</v>
      </c>
      <c r="J3" t="s">
        <v>3</v>
      </c>
      <c r="K3" t="s">
        <v>368</v>
      </c>
      <c r="L3">
        <v>1191</v>
      </c>
      <c r="N3">
        <v>1013</v>
      </c>
      <c r="O3" t="s">
        <v>369</v>
      </c>
      <c r="P3" t="s">
        <v>369</v>
      </c>
      <c r="Q3">
        <v>1</v>
      </c>
      <c r="W3">
        <v>0</v>
      </c>
      <c r="X3">
        <v>370475345</v>
      </c>
      <c r="Y3">
        <f>AT3</f>
        <v>8.58</v>
      </c>
      <c r="AA3">
        <v>0</v>
      </c>
      <c r="AB3">
        <v>0</v>
      </c>
      <c r="AC3">
        <v>0</v>
      </c>
      <c r="AD3">
        <v>350.98</v>
      </c>
      <c r="AE3">
        <v>0</v>
      </c>
      <c r="AF3">
        <v>0</v>
      </c>
      <c r="AG3">
        <v>0</v>
      </c>
      <c r="AH3">
        <v>350.98</v>
      </c>
      <c r="AI3">
        <v>1</v>
      </c>
      <c r="AJ3">
        <v>1</v>
      </c>
      <c r="AK3">
        <v>1</v>
      </c>
      <c r="AL3">
        <v>1</v>
      </c>
      <c r="AM3">
        <v>-2</v>
      </c>
      <c r="AN3">
        <v>0</v>
      </c>
      <c r="AO3">
        <v>0</v>
      </c>
      <c r="AP3">
        <v>1</v>
      </c>
      <c r="AQ3">
        <v>1</v>
      </c>
      <c r="AR3">
        <v>0</v>
      </c>
      <c r="AS3" t="s">
        <v>3</v>
      </c>
      <c r="AT3">
        <v>8.58</v>
      </c>
      <c r="AU3" t="s">
        <v>3</v>
      </c>
      <c r="AV3">
        <v>1</v>
      </c>
      <c r="AW3">
        <v>2</v>
      </c>
      <c r="AX3">
        <v>60854611</v>
      </c>
      <c r="AY3">
        <v>1</v>
      </c>
      <c r="AZ3">
        <v>0</v>
      </c>
      <c r="BA3">
        <v>3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3011.4084000000003</v>
      </c>
      <c r="BN3">
        <v>8.58</v>
      </c>
      <c r="BO3">
        <v>0</v>
      </c>
      <c r="BP3">
        <v>1</v>
      </c>
      <c r="BQ3">
        <v>0</v>
      </c>
      <c r="BR3">
        <v>0</v>
      </c>
      <c r="BS3">
        <v>0</v>
      </c>
      <c r="BT3">
        <v>3011.4084000000003</v>
      </c>
      <c r="BU3">
        <v>8.58</v>
      </c>
      <c r="BV3">
        <v>0</v>
      </c>
      <c r="BW3">
        <v>1</v>
      </c>
      <c r="CU3">
        <f>ROUND(AT3*Source!I25*AH3*AL3,2)</f>
        <v>17466.169999999998</v>
      </c>
      <c r="CV3">
        <f>ROUND(Y3*Source!I25,7)</f>
        <v>49.764000000000003</v>
      </c>
      <c r="CW3">
        <v>0</v>
      </c>
      <c r="CX3">
        <f>ROUND(Y3*Source!I25,7)</f>
        <v>49.764000000000003</v>
      </c>
      <c r="CY3">
        <f>AD3</f>
        <v>350.98</v>
      </c>
      <c r="CZ3">
        <f>AH3</f>
        <v>350.98</v>
      </c>
      <c r="DA3">
        <f>AL3</f>
        <v>1</v>
      </c>
      <c r="DB3">
        <f>ROUND(ROUND(AT3*CZ3,2),6)</f>
        <v>3011.41</v>
      </c>
      <c r="DC3">
        <f>ROUND(ROUND(AT3*AG3,2),6)</f>
        <v>0</v>
      </c>
      <c r="DD3" t="s">
        <v>3</v>
      </c>
      <c r="DE3" t="s">
        <v>3</v>
      </c>
      <c r="DF3">
        <f t="shared" si="0"/>
        <v>0</v>
      </c>
      <c r="DG3">
        <f>ROUND(ROUND(AF3,2)*CX3,2)</f>
        <v>0</v>
      </c>
      <c r="DH3">
        <f t="shared" si="1"/>
        <v>0</v>
      </c>
      <c r="DI3">
        <f t="shared" si="2"/>
        <v>17466.169999999998</v>
      </c>
      <c r="DJ3">
        <f>DI3</f>
        <v>17466.169999999998</v>
      </c>
      <c r="DK3">
        <v>1</v>
      </c>
      <c r="DL3" t="s">
        <v>3</v>
      </c>
      <c r="DM3">
        <v>0</v>
      </c>
      <c r="DN3" t="s">
        <v>3</v>
      </c>
      <c r="DO3">
        <v>0</v>
      </c>
    </row>
    <row r="4" spans="1:119" x14ac:dyDescent="0.2">
      <c r="A4">
        <f>ROW(Source!A25)</f>
        <v>25</v>
      </c>
      <c r="B4">
        <v>60854600</v>
      </c>
      <c r="C4">
        <v>60841655</v>
      </c>
      <c r="D4">
        <v>59211427</v>
      </c>
      <c r="E4">
        <v>1</v>
      </c>
      <c r="F4">
        <v>1</v>
      </c>
      <c r="G4">
        <v>1</v>
      </c>
      <c r="H4">
        <v>2</v>
      </c>
      <c r="I4" t="s">
        <v>370</v>
      </c>
      <c r="J4" t="s">
        <v>371</v>
      </c>
      <c r="K4" t="s">
        <v>372</v>
      </c>
      <c r="L4">
        <v>1368</v>
      </c>
      <c r="N4">
        <v>1011</v>
      </c>
      <c r="O4" t="s">
        <v>373</v>
      </c>
      <c r="P4" t="s">
        <v>373</v>
      </c>
      <c r="Q4">
        <v>1</v>
      </c>
      <c r="W4">
        <v>0</v>
      </c>
      <c r="X4">
        <v>-300698208</v>
      </c>
      <c r="Y4">
        <f>AT4</f>
        <v>1.88</v>
      </c>
      <c r="AA4">
        <v>0</v>
      </c>
      <c r="AB4">
        <v>18.43</v>
      </c>
      <c r="AC4">
        <v>0</v>
      </c>
      <c r="AD4">
        <v>0</v>
      </c>
      <c r="AE4">
        <v>0</v>
      </c>
      <c r="AF4">
        <v>11.45</v>
      </c>
      <c r="AG4">
        <v>0</v>
      </c>
      <c r="AH4">
        <v>0</v>
      </c>
      <c r="AI4">
        <v>1</v>
      </c>
      <c r="AJ4">
        <v>1.61</v>
      </c>
      <c r="AK4">
        <v>1</v>
      </c>
      <c r="AL4">
        <v>1</v>
      </c>
      <c r="AM4">
        <v>2</v>
      </c>
      <c r="AN4">
        <v>0</v>
      </c>
      <c r="AO4">
        <v>0</v>
      </c>
      <c r="AP4">
        <v>1</v>
      </c>
      <c r="AQ4">
        <v>1</v>
      </c>
      <c r="AR4">
        <v>0</v>
      </c>
      <c r="AS4" t="s">
        <v>3</v>
      </c>
      <c r="AT4">
        <v>1.88</v>
      </c>
      <c r="AU4" t="s">
        <v>3</v>
      </c>
      <c r="AV4">
        <v>1</v>
      </c>
      <c r="AW4">
        <v>2</v>
      </c>
      <c r="AX4">
        <v>60854612</v>
      </c>
      <c r="AY4">
        <v>1</v>
      </c>
      <c r="AZ4">
        <v>0</v>
      </c>
      <c r="BA4">
        <v>4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21.525999999999996</v>
      </c>
      <c r="BL4">
        <v>0</v>
      </c>
      <c r="BM4">
        <v>0</v>
      </c>
      <c r="BN4">
        <v>0</v>
      </c>
      <c r="BO4">
        <v>0</v>
      </c>
      <c r="BP4">
        <v>1</v>
      </c>
      <c r="BQ4">
        <v>0</v>
      </c>
      <c r="BR4">
        <v>21.525999999999996</v>
      </c>
      <c r="BS4">
        <v>0</v>
      </c>
      <c r="BT4">
        <v>0</v>
      </c>
      <c r="BU4">
        <v>0</v>
      </c>
      <c r="BV4">
        <v>0</v>
      </c>
      <c r="BW4">
        <v>1</v>
      </c>
      <c r="CV4">
        <v>0</v>
      </c>
      <c r="CW4">
        <f>ROUND(Y4*Source!I25*DO4,7)</f>
        <v>0</v>
      </c>
      <c r="CX4">
        <f>ROUND(Y4*Source!I25,7)</f>
        <v>10.904</v>
      </c>
      <c r="CY4">
        <f>AB4</f>
        <v>18.43</v>
      </c>
      <c r="CZ4">
        <f>AF4</f>
        <v>11.45</v>
      </c>
      <c r="DA4">
        <f>AJ4</f>
        <v>1.61</v>
      </c>
      <c r="DB4">
        <f>ROUND(ROUND(AT4*CZ4,2),6)</f>
        <v>21.53</v>
      </c>
      <c r="DC4">
        <f>ROUND(ROUND(AT4*AG4,2),6)</f>
        <v>0</v>
      </c>
      <c r="DD4" t="s">
        <v>3</v>
      </c>
      <c r="DE4" t="s">
        <v>3</v>
      </c>
      <c r="DF4">
        <f t="shared" si="0"/>
        <v>0</v>
      </c>
      <c r="DG4">
        <f>ROUND(ROUND(AF4*AJ4,2)*CX4,2)</f>
        <v>200.96</v>
      </c>
      <c r="DH4">
        <f t="shared" si="1"/>
        <v>0</v>
      </c>
      <c r="DI4">
        <f t="shared" si="2"/>
        <v>0</v>
      </c>
      <c r="DJ4">
        <f>DG4+DH4</f>
        <v>200.96</v>
      </c>
      <c r="DK4">
        <v>0</v>
      </c>
      <c r="DL4" t="s">
        <v>3</v>
      </c>
      <c r="DM4">
        <v>0</v>
      </c>
      <c r="DN4" t="s">
        <v>3</v>
      </c>
      <c r="DO4">
        <v>0</v>
      </c>
    </row>
    <row r="5" spans="1:119" x14ac:dyDescent="0.2">
      <c r="A5">
        <f>ROW(Source!A26)</f>
        <v>26</v>
      </c>
      <c r="B5">
        <v>60841590</v>
      </c>
      <c r="C5">
        <v>60854845</v>
      </c>
      <c r="D5">
        <v>59083893</v>
      </c>
      <c r="E5">
        <v>119</v>
      </c>
      <c r="F5">
        <v>1</v>
      </c>
      <c r="G5">
        <v>1</v>
      </c>
      <c r="H5">
        <v>1</v>
      </c>
      <c r="I5" t="s">
        <v>374</v>
      </c>
      <c r="J5" t="s">
        <v>3</v>
      </c>
      <c r="K5" t="s">
        <v>375</v>
      </c>
      <c r="L5">
        <v>1191</v>
      </c>
      <c r="N5">
        <v>1013</v>
      </c>
      <c r="O5" t="s">
        <v>369</v>
      </c>
      <c r="P5" t="s">
        <v>369</v>
      </c>
      <c r="Q5">
        <v>1</v>
      </c>
      <c r="W5">
        <v>0</v>
      </c>
      <c r="X5">
        <v>1958912953</v>
      </c>
      <c r="Y5">
        <f>(AT5*ROUND(1.15,7))</f>
        <v>37.26</v>
      </c>
      <c r="AA5">
        <v>0</v>
      </c>
      <c r="AB5">
        <v>0</v>
      </c>
      <c r="AC5">
        <v>0</v>
      </c>
      <c r="AD5">
        <v>368.72</v>
      </c>
      <c r="AE5">
        <v>0</v>
      </c>
      <c r="AF5">
        <v>0</v>
      </c>
      <c r="AG5">
        <v>0</v>
      </c>
      <c r="AH5">
        <v>368.72</v>
      </c>
      <c r="AI5">
        <v>1</v>
      </c>
      <c r="AJ5">
        <v>1</v>
      </c>
      <c r="AK5">
        <v>1</v>
      </c>
      <c r="AL5">
        <v>1</v>
      </c>
      <c r="AM5">
        <v>-2</v>
      </c>
      <c r="AN5">
        <v>0</v>
      </c>
      <c r="AO5">
        <v>0</v>
      </c>
      <c r="AP5">
        <v>1</v>
      </c>
      <c r="AQ5">
        <v>1</v>
      </c>
      <c r="AR5">
        <v>0</v>
      </c>
      <c r="AS5" t="s">
        <v>3</v>
      </c>
      <c r="AT5">
        <v>32.4</v>
      </c>
      <c r="AU5" t="s">
        <v>33</v>
      </c>
      <c r="AV5">
        <v>1</v>
      </c>
      <c r="AW5">
        <v>2</v>
      </c>
      <c r="AX5">
        <v>60854846</v>
      </c>
      <c r="AY5">
        <v>1</v>
      </c>
      <c r="AZ5">
        <v>0</v>
      </c>
      <c r="BA5">
        <v>5</v>
      </c>
      <c r="BB5">
        <v>1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11946.528</v>
      </c>
      <c r="BN5">
        <v>32.4</v>
      </c>
      <c r="BO5">
        <v>0</v>
      </c>
      <c r="BP5">
        <v>1</v>
      </c>
      <c r="BQ5">
        <v>0</v>
      </c>
      <c r="BR5">
        <v>0</v>
      </c>
      <c r="BS5">
        <v>0</v>
      </c>
      <c r="BT5">
        <v>13738.5072</v>
      </c>
      <c r="BU5">
        <v>37.26</v>
      </c>
      <c r="BV5">
        <v>0</v>
      </c>
      <c r="BW5">
        <v>1</v>
      </c>
      <c r="CU5">
        <f>ROUND(AT5*Source!I26*AH5*AL5,2)</f>
        <v>69289.86</v>
      </c>
      <c r="CV5">
        <f>ROUND(Y5*Source!I26,7)</f>
        <v>216.108</v>
      </c>
      <c r="CW5">
        <v>0</v>
      </c>
      <c r="CX5">
        <f>ROUND(Y5*Source!I26,7)</f>
        <v>216.108</v>
      </c>
      <c r="CY5">
        <f>AD5</f>
        <v>368.72</v>
      </c>
      <c r="CZ5">
        <f>AH5</f>
        <v>368.72</v>
      </c>
      <c r="DA5">
        <f>AL5</f>
        <v>1</v>
      </c>
      <c r="DB5">
        <f>ROUND((ROUND(AT5*CZ5,2)*ROUND(1.15,7)),6)</f>
        <v>13738.5095</v>
      </c>
      <c r="DC5">
        <f>ROUND((ROUND(AT5*AG5,2)*ROUND(1.15,7)),6)</f>
        <v>0</v>
      </c>
      <c r="DD5" t="s">
        <v>3</v>
      </c>
      <c r="DE5" t="s">
        <v>3</v>
      </c>
      <c r="DF5">
        <f t="shared" si="0"/>
        <v>0</v>
      </c>
      <c r="DG5">
        <f t="shared" ref="DG5:DG21" si="3">ROUND(ROUND(AF5,2)*CX5,2)</f>
        <v>0</v>
      </c>
      <c r="DH5">
        <f t="shared" si="1"/>
        <v>0</v>
      </c>
      <c r="DI5">
        <f t="shared" si="2"/>
        <v>79683.34</v>
      </c>
      <c r="DJ5">
        <f>DI5</f>
        <v>79683.34</v>
      </c>
      <c r="DK5">
        <v>1</v>
      </c>
      <c r="DL5" t="s">
        <v>3</v>
      </c>
      <c r="DM5">
        <v>0</v>
      </c>
      <c r="DN5" t="s">
        <v>3</v>
      </c>
      <c r="DO5">
        <v>0</v>
      </c>
    </row>
    <row r="6" spans="1:119" x14ac:dyDescent="0.2">
      <c r="A6">
        <f>ROW(Source!A26)</f>
        <v>26</v>
      </c>
      <c r="B6">
        <v>60841590</v>
      </c>
      <c r="C6">
        <v>60854845</v>
      </c>
      <c r="D6">
        <v>59084083</v>
      </c>
      <c r="E6">
        <v>119</v>
      </c>
      <c r="F6">
        <v>1</v>
      </c>
      <c r="G6">
        <v>1</v>
      </c>
      <c r="H6">
        <v>1</v>
      </c>
      <c r="I6" t="s">
        <v>376</v>
      </c>
      <c r="J6" t="s">
        <v>3</v>
      </c>
      <c r="K6" t="s">
        <v>377</v>
      </c>
      <c r="L6">
        <v>1191</v>
      </c>
      <c r="N6">
        <v>1013</v>
      </c>
      <c r="O6" t="s">
        <v>369</v>
      </c>
      <c r="P6" t="s">
        <v>369</v>
      </c>
      <c r="Q6">
        <v>1</v>
      </c>
      <c r="W6">
        <v>0</v>
      </c>
      <c r="X6">
        <v>-1417349443</v>
      </c>
      <c r="Y6">
        <f>(AT6*ROUND(1.25,7))</f>
        <v>0.4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1</v>
      </c>
      <c r="AJ6">
        <v>1</v>
      </c>
      <c r="AK6">
        <v>1</v>
      </c>
      <c r="AL6">
        <v>1</v>
      </c>
      <c r="AM6">
        <v>-2</v>
      </c>
      <c r="AN6">
        <v>0</v>
      </c>
      <c r="AO6">
        <v>0</v>
      </c>
      <c r="AP6">
        <v>1</v>
      </c>
      <c r="AQ6">
        <v>1</v>
      </c>
      <c r="AR6">
        <v>0</v>
      </c>
      <c r="AS6" t="s">
        <v>3</v>
      </c>
      <c r="AT6">
        <v>0.32</v>
      </c>
      <c r="AU6" t="s">
        <v>32</v>
      </c>
      <c r="AV6">
        <v>2</v>
      </c>
      <c r="AW6">
        <v>2</v>
      </c>
      <c r="AX6">
        <v>60854847</v>
      </c>
      <c r="AY6">
        <v>1</v>
      </c>
      <c r="AZ6">
        <v>0</v>
      </c>
      <c r="BA6">
        <v>6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CV6">
        <v>0</v>
      </c>
      <c r="CW6">
        <v>0</v>
      </c>
      <c r="CX6">
        <f>ROUND(Y6*Source!I26,7)</f>
        <v>2.3199999999999998</v>
      </c>
      <c r="CY6">
        <f>AD6</f>
        <v>0</v>
      </c>
      <c r="CZ6">
        <f>AH6</f>
        <v>0</v>
      </c>
      <c r="DA6">
        <f>AL6</f>
        <v>1</v>
      </c>
      <c r="DB6">
        <f>ROUND((ROUND(AT6*CZ6,2)*ROUND(1.25,7)),6)</f>
        <v>0</v>
      </c>
      <c r="DC6">
        <f>ROUND((ROUND(AT6*AG6,2)*ROUND(1.25,7)),6)</f>
        <v>0</v>
      </c>
      <c r="DD6" t="s">
        <v>3</v>
      </c>
      <c r="DE6" t="s">
        <v>3</v>
      </c>
      <c r="DF6">
        <f t="shared" si="0"/>
        <v>0</v>
      </c>
      <c r="DG6">
        <f t="shared" si="3"/>
        <v>0</v>
      </c>
      <c r="DH6">
        <f t="shared" si="1"/>
        <v>0</v>
      </c>
      <c r="DI6">
        <f t="shared" si="2"/>
        <v>0</v>
      </c>
      <c r="DJ6">
        <f>DI6</f>
        <v>0</v>
      </c>
      <c r="DK6">
        <v>0</v>
      </c>
      <c r="DL6" t="s">
        <v>3</v>
      </c>
      <c r="DM6">
        <v>0</v>
      </c>
      <c r="DN6" t="s">
        <v>3</v>
      </c>
      <c r="DO6">
        <v>0</v>
      </c>
    </row>
    <row r="7" spans="1:119" x14ac:dyDescent="0.2">
      <c r="A7">
        <f>ROW(Source!A26)</f>
        <v>26</v>
      </c>
      <c r="B7">
        <v>60841590</v>
      </c>
      <c r="C7">
        <v>60854845</v>
      </c>
      <c r="D7">
        <v>59211240</v>
      </c>
      <c r="E7">
        <v>1</v>
      </c>
      <c r="F7">
        <v>1</v>
      </c>
      <c r="G7">
        <v>1</v>
      </c>
      <c r="H7">
        <v>2</v>
      </c>
      <c r="I7" t="s">
        <v>378</v>
      </c>
      <c r="J7" t="s">
        <v>379</v>
      </c>
      <c r="K7" t="s">
        <v>380</v>
      </c>
      <c r="L7">
        <v>1368</v>
      </c>
      <c r="N7">
        <v>1011</v>
      </c>
      <c r="O7" t="s">
        <v>373</v>
      </c>
      <c r="P7" t="s">
        <v>373</v>
      </c>
      <c r="Q7">
        <v>1</v>
      </c>
      <c r="W7">
        <v>0</v>
      </c>
      <c r="X7">
        <v>-2007910459</v>
      </c>
      <c r="Y7">
        <f>(AT7*ROUND(1.25,7))</f>
        <v>6.25E-2</v>
      </c>
      <c r="AA7">
        <v>0</v>
      </c>
      <c r="AB7">
        <v>1098</v>
      </c>
      <c r="AC7">
        <v>544.01</v>
      </c>
      <c r="AD7">
        <v>0</v>
      </c>
      <c r="AE7">
        <v>0</v>
      </c>
      <c r="AF7">
        <v>1098</v>
      </c>
      <c r="AG7">
        <v>544.01</v>
      </c>
      <c r="AH7">
        <v>0</v>
      </c>
      <c r="AI7">
        <v>1</v>
      </c>
      <c r="AJ7">
        <v>1</v>
      </c>
      <c r="AK7">
        <v>1</v>
      </c>
      <c r="AL7">
        <v>1</v>
      </c>
      <c r="AM7">
        <v>-2</v>
      </c>
      <c r="AN7">
        <v>0</v>
      </c>
      <c r="AO7">
        <v>0</v>
      </c>
      <c r="AP7">
        <v>1</v>
      </c>
      <c r="AQ7">
        <v>1</v>
      </c>
      <c r="AR7">
        <v>0</v>
      </c>
      <c r="AS7" t="s">
        <v>3</v>
      </c>
      <c r="AT7">
        <v>0.05</v>
      </c>
      <c r="AU7" t="s">
        <v>32</v>
      </c>
      <c r="AV7">
        <v>1</v>
      </c>
      <c r="AW7">
        <v>2</v>
      </c>
      <c r="AX7">
        <v>60854848</v>
      </c>
      <c r="AY7">
        <v>1</v>
      </c>
      <c r="AZ7">
        <v>0</v>
      </c>
      <c r="BA7">
        <v>7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54.900000000000006</v>
      </c>
      <c r="BL7">
        <v>27.200500000000002</v>
      </c>
      <c r="BM7">
        <v>0</v>
      </c>
      <c r="BN7">
        <v>0</v>
      </c>
      <c r="BO7">
        <v>0.05</v>
      </c>
      <c r="BP7">
        <v>1</v>
      </c>
      <c r="BQ7">
        <v>0</v>
      </c>
      <c r="BR7">
        <v>68.625</v>
      </c>
      <c r="BS7">
        <v>34.000624999999999</v>
      </c>
      <c r="BT7">
        <v>0</v>
      </c>
      <c r="BU7">
        <v>0</v>
      </c>
      <c r="BV7">
        <v>6.25E-2</v>
      </c>
      <c r="BW7">
        <v>1</v>
      </c>
      <c r="CV7">
        <v>0</v>
      </c>
      <c r="CW7">
        <f>ROUND(Y7*Source!I26*DO7,7)</f>
        <v>0.36249999999999999</v>
      </c>
      <c r="CX7">
        <f>ROUND(Y7*Source!I26,7)</f>
        <v>0.36249999999999999</v>
      </c>
      <c r="CY7">
        <f>AB7</f>
        <v>1098</v>
      </c>
      <c r="CZ7">
        <f>AF7</f>
        <v>1098</v>
      </c>
      <c r="DA7">
        <f>AJ7</f>
        <v>1</v>
      </c>
      <c r="DB7">
        <f>ROUND((ROUND(AT7*CZ7,2)*ROUND(1.25,7)),6)</f>
        <v>68.625</v>
      </c>
      <c r="DC7">
        <f>ROUND((ROUND(AT7*AG7,2)*ROUND(1.25,7)),6)</f>
        <v>34</v>
      </c>
      <c r="DD7" t="s">
        <v>3</v>
      </c>
      <c r="DE7" t="s">
        <v>3</v>
      </c>
      <c r="DF7">
        <f t="shared" si="0"/>
        <v>0</v>
      </c>
      <c r="DG7">
        <f t="shared" si="3"/>
        <v>398.03</v>
      </c>
      <c r="DH7">
        <f t="shared" si="1"/>
        <v>197.2</v>
      </c>
      <c r="DI7">
        <f t="shared" si="2"/>
        <v>0</v>
      </c>
      <c r="DJ7">
        <f>DG7+DH7</f>
        <v>595.23</v>
      </c>
      <c r="DK7">
        <v>1</v>
      </c>
      <c r="DL7" t="s">
        <v>381</v>
      </c>
      <c r="DM7">
        <v>6</v>
      </c>
      <c r="DN7" t="s">
        <v>369</v>
      </c>
      <c r="DO7">
        <v>1</v>
      </c>
    </row>
    <row r="8" spans="1:119" x14ac:dyDescent="0.2">
      <c r="A8">
        <f>ROW(Source!A26)</f>
        <v>26</v>
      </c>
      <c r="B8">
        <v>60841590</v>
      </c>
      <c r="C8">
        <v>60854845</v>
      </c>
      <c r="D8">
        <v>59211293</v>
      </c>
      <c r="E8">
        <v>1</v>
      </c>
      <c r="F8">
        <v>1</v>
      </c>
      <c r="G8">
        <v>1</v>
      </c>
      <c r="H8">
        <v>2</v>
      </c>
      <c r="I8" t="s">
        <v>382</v>
      </c>
      <c r="J8" t="s">
        <v>383</v>
      </c>
      <c r="K8" t="s">
        <v>384</v>
      </c>
      <c r="L8">
        <v>1368</v>
      </c>
      <c r="N8">
        <v>1011</v>
      </c>
      <c r="O8" t="s">
        <v>373</v>
      </c>
      <c r="P8" t="s">
        <v>373</v>
      </c>
      <c r="Q8">
        <v>1</v>
      </c>
      <c r="W8">
        <v>0</v>
      </c>
      <c r="X8">
        <v>-1791740122</v>
      </c>
      <c r="Y8">
        <f>(AT8*ROUND(1.25,7))</f>
        <v>0.15</v>
      </c>
      <c r="AA8">
        <v>0</v>
      </c>
      <c r="AB8">
        <v>1719.93</v>
      </c>
      <c r="AC8">
        <v>544.01</v>
      </c>
      <c r="AD8">
        <v>0</v>
      </c>
      <c r="AE8">
        <v>0</v>
      </c>
      <c r="AF8">
        <v>1719.93</v>
      </c>
      <c r="AG8">
        <v>544.01</v>
      </c>
      <c r="AH8">
        <v>0</v>
      </c>
      <c r="AI8">
        <v>1</v>
      </c>
      <c r="AJ8">
        <v>1</v>
      </c>
      <c r="AK8">
        <v>1</v>
      </c>
      <c r="AL8">
        <v>1</v>
      </c>
      <c r="AM8">
        <v>-2</v>
      </c>
      <c r="AN8">
        <v>0</v>
      </c>
      <c r="AO8">
        <v>0</v>
      </c>
      <c r="AP8">
        <v>1</v>
      </c>
      <c r="AQ8">
        <v>1</v>
      </c>
      <c r="AR8">
        <v>0</v>
      </c>
      <c r="AS8" t="s">
        <v>3</v>
      </c>
      <c r="AT8">
        <v>0.12</v>
      </c>
      <c r="AU8" t="s">
        <v>32</v>
      </c>
      <c r="AV8">
        <v>1</v>
      </c>
      <c r="AW8">
        <v>2</v>
      </c>
      <c r="AX8">
        <v>60854849</v>
      </c>
      <c r="AY8">
        <v>1</v>
      </c>
      <c r="AZ8">
        <v>0</v>
      </c>
      <c r="BA8">
        <v>8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206.39160000000001</v>
      </c>
      <c r="BL8">
        <v>65.281199999999998</v>
      </c>
      <c r="BM8">
        <v>0</v>
      </c>
      <c r="BN8">
        <v>0</v>
      </c>
      <c r="BO8">
        <v>0.12</v>
      </c>
      <c r="BP8">
        <v>1</v>
      </c>
      <c r="BQ8">
        <v>0</v>
      </c>
      <c r="BR8">
        <v>257.98950000000002</v>
      </c>
      <c r="BS8">
        <v>81.601500000000001</v>
      </c>
      <c r="BT8">
        <v>0</v>
      </c>
      <c r="BU8">
        <v>0</v>
      </c>
      <c r="BV8">
        <v>0.15</v>
      </c>
      <c r="BW8">
        <v>1</v>
      </c>
      <c r="CV8">
        <v>0</v>
      </c>
      <c r="CW8">
        <f>ROUND(Y8*Source!I26*DO8,7)</f>
        <v>0.87</v>
      </c>
      <c r="CX8">
        <f>ROUND(Y8*Source!I26,7)</f>
        <v>0.87</v>
      </c>
      <c r="CY8">
        <f>AB8</f>
        <v>1719.93</v>
      </c>
      <c r="CZ8">
        <f>AF8</f>
        <v>1719.93</v>
      </c>
      <c r="DA8">
        <f>AJ8</f>
        <v>1</v>
      </c>
      <c r="DB8">
        <f>ROUND((ROUND(AT8*CZ8,2)*ROUND(1.25,7)),6)</f>
        <v>257.98750000000001</v>
      </c>
      <c r="DC8">
        <f>ROUND((ROUND(AT8*AG8,2)*ROUND(1.25,7)),6)</f>
        <v>81.599999999999994</v>
      </c>
      <c r="DD8" t="s">
        <v>3</v>
      </c>
      <c r="DE8" t="s">
        <v>3</v>
      </c>
      <c r="DF8">
        <f t="shared" si="0"/>
        <v>0</v>
      </c>
      <c r="DG8">
        <f t="shared" si="3"/>
        <v>1496.34</v>
      </c>
      <c r="DH8">
        <f t="shared" si="1"/>
        <v>473.29</v>
      </c>
      <c r="DI8">
        <f t="shared" si="2"/>
        <v>0</v>
      </c>
      <c r="DJ8">
        <f>DG8+DH8</f>
        <v>1969.6299999999999</v>
      </c>
      <c r="DK8">
        <v>1</v>
      </c>
      <c r="DL8" t="s">
        <v>381</v>
      </c>
      <c r="DM8">
        <v>6</v>
      </c>
      <c r="DN8" t="s">
        <v>369</v>
      </c>
      <c r="DO8">
        <v>1</v>
      </c>
    </row>
    <row r="9" spans="1:119" x14ac:dyDescent="0.2">
      <c r="A9">
        <f>ROW(Source!A26)</f>
        <v>26</v>
      </c>
      <c r="B9">
        <v>60841590</v>
      </c>
      <c r="C9">
        <v>60854845</v>
      </c>
      <c r="D9">
        <v>59212187</v>
      </c>
      <c r="E9">
        <v>1</v>
      </c>
      <c r="F9">
        <v>1</v>
      </c>
      <c r="G9">
        <v>1</v>
      </c>
      <c r="H9">
        <v>2</v>
      </c>
      <c r="I9" t="s">
        <v>385</v>
      </c>
      <c r="J9" t="s">
        <v>386</v>
      </c>
      <c r="K9" t="s">
        <v>387</v>
      </c>
      <c r="L9">
        <v>1368</v>
      </c>
      <c r="N9">
        <v>1011</v>
      </c>
      <c r="O9" t="s">
        <v>373</v>
      </c>
      <c r="P9" t="s">
        <v>373</v>
      </c>
      <c r="Q9">
        <v>1</v>
      </c>
      <c r="W9">
        <v>0</v>
      </c>
      <c r="X9">
        <v>4063365</v>
      </c>
      <c r="Y9">
        <f>(AT9*ROUND(1.25,7))</f>
        <v>0.1875</v>
      </c>
      <c r="AA9">
        <v>0</v>
      </c>
      <c r="AB9">
        <v>680.75</v>
      </c>
      <c r="AC9">
        <v>404.99</v>
      </c>
      <c r="AD9">
        <v>0</v>
      </c>
      <c r="AE9">
        <v>0</v>
      </c>
      <c r="AF9">
        <v>680.75</v>
      </c>
      <c r="AG9">
        <v>404.99</v>
      </c>
      <c r="AH9">
        <v>0</v>
      </c>
      <c r="AI9">
        <v>1</v>
      </c>
      <c r="AJ9">
        <v>1</v>
      </c>
      <c r="AK9">
        <v>1</v>
      </c>
      <c r="AL9">
        <v>1</v>
      </c>
      <c r="AM9">
        <v>-2</v>
      </c>
      <c r="AN9">
        <v>0</v>
      </c>
      <c r="AO9">
        <v>0</v>
      </c>
      <c r="AP9">
        <v>1</v>
      </c>
      <c r="AQ9">
        <v>1</v>
      </c>
      <c r="AR9">
        <v>0</v>
      </c>
      <c r="AS9" t="s">
        <v>3</v>
      </c>
      <c r="AT9">
        <v>0.15</v>
      </c>
      <c r="AU9" t="s">
        <v>32</v>
      </c>
      <c r="AV9">
        <v>1</v>
      </c>
      <c r="AW9">
        <v>2</v>
      </c>
      <c r="AX9">
        <v>60854850</v>
      </c>
      <c r="AY9">
        <v>1</v>
      </c>
      <c r="AZ9">
        <v>0</v>
      </c>
      <c r="BA9">
        <v>9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102.1125</v>
      </c>
      <c r="BL9">
        <v>60.7485</v>
      </c>
      <c r="BM9">
        <v>0</v>
      </c>
      <c r="BN9">
        <v>0</v>
      </c>
      <c r="BO9">
        <v>0.15</v>
      </c>
      <c r="BP9">
        <v>1</v>
      </c>
      <c r="BQ9">
        <v>0</v>
      </c>
      <c r="BR9">
        <v>127.640625</v>
      </c>
      <c r="BS9">
        <v>75.935625000000002</v>
      </c>
      <c r="BT9">
        <v>0</v>
      </c>
      <c r="BU9">
        <v>0</v>
      </c>
      <c r="BV9">
        <v>0.1875</v>
      </c>
      <c r="BW9">
        <v>1</v>
      </c>
      <c r="CV9">
        <v>0</v>
      </c>
      <c r="CW9">
        <f>ROUND(Y9*Source!I26*DO9,7)</f>
        <v>1.0874999999999999</v>
      </c>
      <c r="CX9">
        <f>ROUND(Y9*Source!I26,7)</f>
        <v>1.0874999999999999</v>
      </c>
      <c r="CY9">
        <f>AB9</f>
        <v>680.75</v>
      </c>
      <c r="CZ9">
        <f>AF9</f>
        <v>680.75</v>
      </c>
      <c r="DA9">
        <f>AJ9</f>
        <v>1</v>
      </c>
      <c r="DB9">
        <f>ROUND((ROUND(AT9*CZ9,2)*ROUND(1.25,7)),6)</f>
        <v>127.6375</v>
      </c>
      <c r="DC9">
        <f>ROUND((ROUND(AT9*AG9,2)*ROUND(1.25,7)),6)</f>
        <v>75.9375</v>
      </c>
      <c r="DD9" t="s">
        <v>3</v>
      </c>
      <c r="DE9" t="s">
        <v>3</v>
      </c>
      <c r="DF9">
        <f t="shared" si="0"/>
        <v>0</v>
      </c>
      <c r="DG9">
        <f t="shared" si="3"/>
        <v>740.32</v>
      </c>
      <c r="DH9">
        <f t="shared" si="1"/>
        <v>440.43</v>
      </c>
      <c r="DI9">
        <f t="shared" si="2"/>
        <v>0</v>
      </c>
      <c r="DJ9">
        <f>DG9+DH9</f>
        <v>1180.75</v>
      </c>
      <c r="DK9">
        <v>1</v>
      </c>
      <c r="DL9" t="s">
        <v>388</v>
      </c>
      <c r="DM9">
        <v>4</v>
      </c>
      <c r="DN9" t="s">
        <v>369</v>
      </c>
      <c r="DO9">
        <v>1</v>
      </c>
    </row>
    <row r="10" spans="1:119" x14ac:dyDescent="0.2">
      <c r="A10">
        <f>ROW(Source!A26)</f>
        <v>26</v>
      </c>
      <c r="B10">
        <v>60841590</v>
      </c>
      <c r="C10">
        <v>60854845</v>
      </c>
      <c r="D10">
        <v>59156609</v>
      </c>
      <c r="E10">
        <v>1</v>
      </c>
      <c r="F10">
        <v>1</v>
      </c>
      <c r="G10">
        <v>1</v>
      </c>
      <c r="H10">
        <v>3</v>
      </c>
      <c r="I10" t="s">
        <v>389</v>
      </c>
      <c r="J10" t="s">
        <v>390</v>
      </c>
      <c r="K10" t="s">
        <v>391</v>
      </c>
      <c r="L10">
        <v>1383</v>
      </c>
      <c r="N10">
        <v>1013</v>
      </c>
      <c r="O10" t="s">
        <v>392</v>
      </c>
      <c r="P10" t="s">
        <v>392</v>
      </c>
      <c r="Q10">
        <v>1</v>
      </c>
      <c r="W10">
        <v>0</v>
      </c>
      <c r="X10">
        <v>86017057</v>
      </c>
      <c r="Y10">
        <f t="shared" ref="Y10:Y19" si="4">AT10</f>
        <v>3.7856000000000001</v>
      </c>
      <c r="AA10">
        <v>7.71</v>
      </c>
      <c r="AB10">
        <v>0</v>
      </c>
      <c r="AC10">
        <v>0</v>
      </c>
      <c r="AD10">
        <v>0</v>
      </c>
      <c r="AE10">
        <v>7.71</v>
      </c>
      <c r="AF10">
        <v>0</v>
      </c>
      <c r="AG10">
        <v>0</v>
      </c>
      <c r="AH10">
        <v>0</v>
      </c>
      <c r="AI10">
        <v>1</v>
      </c>
      <c r="AJ10">
        <v>1</v>
      </c>
      <c r="AK10">
        <v>1</v>
      </c>
      <c r="AL10">
        <v>1</v>
      </c>
      <c r="AM10">
        <v>-2</v>
      </c>
      <c r="AN10">
        <v>0</v>
      </c>
      <c r="AO10">
        <v>0</v>
      </c>
      <c r="AP10">
        <v>1</v>
      </c>
      <c r="AQ10">
        <v>1</v>
      </c>
      <c r="AR10">
        <v>0</v>
      </c>
      <c r="AS10" t="s">
        <v>3</v>
      </c>
      <c r="AT10">
        <v>3.7856000000000001</v>
      </c>
      <c r="AU10" t="s">
        <v>3</v>
      </c>
      <c r="AV10">
        <v>0</v>
      </c>
      <c r="AW10">
        <v>2</v>
      </c>
      <c r="AX10">
        <v>60854851</v>
      </c>
      <c r="AY10">
        <v>1</v>
      </c>
      <c r="AZ10">
        <v>0</v>
      </c>
      <c r="BA10">
        <v>10</v>
      </c>
      <c r="BB10">
        <v>1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29.186976000000001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1</v>
      </c>
      <c r="BQ10">
        <v>29.186976000000001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1</v>
      </c>
      <c r="CV10">
        <v>0</v>
      </c>
      <c r="CW10">
        <v>0</v>
      </c>
      <c r="CX10">
        <f>ROUND(Y10*Source!I26,7)</f>
        <v>21.956479999999999</v>
      </c>
      <c r="CY10">
        <f t="shared" ref="CY10:CY19" si="5">AA10</f>
        <v>7.71</v>
      </c>
      <c r="CZ10">
        <f t="shared" ref="CZ10:CZ19" si="6">AE10</f>
        <v>7.71</v>
      </c>
      <c r="DA10">
        <f t="shared" ref="DA10:DA19" si="7">AI10</f>
        <v>1</v>
      </c>
      <c r="DB10">
        <f t="shared" ref="DB10:DB19" si="8">ROUND(ROUND(AT10*CZ10,2),6)</f>
        <v>29.19</v>
      </c>
      <c r="DC10">
        <f t="shared" ref="DC10:DC19" si="9">ROUND(ROUND(AT10*AG10,2),6)</f>
        <v>0</v>
      </c>
      <c r="DD10" t="s">
        <v>3</v>
      </c>
      <c r="DE10" t="s">
        <v>3</v>
      </c>
      <c r="DF10">
        <f t="shared" si="0"/>
        <v>169.28</v>
      </c>
      <c r="DG10">
        <f t="shared" si="3"/>
        <v>0</v>
      </c>
      <c r="DH10">
        <f t="shared" si="1"/>
        <v>0</v>
      </c>
      <c r="DI10">
        <f t="shared" si="2"/>
        <v>0</v>
      </c>
      <c r="DJ10">
        <f t="shared" ref="DJ10:DJ19" si="10">DF10</f>
        <v>169.28</v>
      </c>
      <c r="DK10">
        <v>1</v>
      </c>
      <c r="DL10" t="s">
        <v>3</v>
      </c>
      <c r="DM10">
        <v>0</v>
      </c>
      <c r="DN10" t="s">
        <v>3</v>
      </c>
      <c r="DO10">
        <v>0</v>
      </c>
    </row>
    <row r="11" spans="1:119" x14ac:dyDescent="0.2">
      <c r="A11">
        <f>ROW(Source!A26)</f>
        <v>26</v>
      </c>
      <c r="B11">
        <v>60841590</v>
      </c>
      <c r="C11">
        <v>60854845</v>
      </c>
      <c r="D11">
        <v>59158256</v>
      </c>
      <c r="E11">
        <v>1</v>
      </c>
      <c r="F11">
        <v>1</v>
      </c>
      <c r="G11">
        <v>1</v>
      </c>
      <c r="H11">
        <v>3</v>
      </c>
      <c r="I11" t="s">
        <v>393</v>
      </c>
      <c r="J11" t="s">
        <v>394</v>
      </c>
      <c r="K11" t="s">
        <v>395</v>
      </c>
      <c r="L11">
        <v>1348</v>
      </c>
      <c r="N11">
        <v>1009</v>
      </c>
      <c r="O11" t="s">
        <v>90</v>
      </c>
      <c r="P11" t="s">
        <v>90</v>
      </c>
      <c r="Q11">
        <v>1000</v>
      </c>
      <c r="W11">
        <v>0</v>
      </c>
      <c r="X11">
        <v>-192229748</v>
      </c>
      <c r="Y11">
        <f t="shared" si="4"/>
        <v>5.0000000000000001E-4</v>
      </c>
      <c r="AA11">
        <v>237794.32</v>
      </c>
      <c r="AB11">
        <v>0</v>
      </c>
      <c r="AC11">
        <v>0</v>
      </c>
      <c r="AD11">
        <v>0</v>
      </c>
      <c r="AE11">
        <v>199827.16</v>
      </c>
      <c r="AF11">
        <v>0</v>
      </c>
      <c r="AG11">
        <v>0</v>
      </c>
      <c r="AH11">
        <v>0</v>
      </c>
      <c r="AI11">
        <v>1.19</v>
      </c>
      <c r="AJ11">
        <v>1</v>
      </c>
      <c r="AK11">
        <v>1</v>
      </c>
      <c r="AL11">
        <v>1</v>
      </c>
      <c r="AM11">
        <v>2</v>
      </c>
      <c r="AN11">
        <v>0</v>
      </c>
      <c r="AO11">
        <v>0</v>
      </c>
      <c r="AP11">
        <v>1</v>
      </c>
      <c r="AQ11">
        <v>1</v>
      </c>
      <c r="AR11">
        <v>0</v>
      </c>
      <c r="AS11" t="s">
        <v>3</v>
      </c>
      <c r="AT11">
        <v>5.0000000000000001E-4</v>
      </c>
      <c r="AU11" t="s">
        <v>3</v>
      </c>
      <c r="AV11">
        <v>0</v>
      </c>
      <c r="AW11">
        <v>2</v>
      </c>
      <c r="AX11">
        <v>60854852</v>
      </c>
      <c r="AY11">
        <v>1</v>
      </c>
      <c r="AZ11">
        <v>0</v>
      </c>
      <c r="BA11">
        <v>11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99.91358000000001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1</v>
      </c>
      <c r="BQ11">
        <v>99.91358000000001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1</v>
      </c>
      <c r="CV11">
        <v>0</v>
      </c>
      <c r="CW11">
        <v>0</v>
      </c>
      <c r="CX11">
        <f>ROUND(Y11*Source!I26,7)</f>
        <v>2.8999999999999998E-3</v>
      </c>
      <c r="CY11">
        <f t="shared" si="5"/>
        <v>237794.32</v>
      </c>
      <c r="CZ11">
        <f t="shared" si="6"/>
        <v>199827.16</v>
      </c>
      <c r="DA11">
        <f t="shared" si="7"/>
        <v>1.19</v>
      </c>
      <c r="DB11">
        <f t="shared" si="8"/>
        <v>99.91</v>
      </c>
      <c r="DC11">
        <f t="shared" si="9"/>
        <v>0</v>
      </c>
      <c r="DD11" t="s">
        <v>3</v>
      </c>
      <c r="DE11" t="s">
        <v>3</v>
      </c>
      <c r="DF11">
        <f t="shared" ref="DF11:DF19" si="11">ROUND(ROUND(AE11*AI11,2)*CX11,2)</f>
        <v>689.6</v>
      </c>
      <c r="DG11">
        <f t="shared" si="3"/>
        <v>0</v>
      </c>
      <c r="DH11">
        <f t="shared" si="1"/>
        <v>0</v>
      </c>
      <c r="DI11">
        <f t="shared" si="2"/>
        <v>0</v>
      </c>
      <c r="DJ11">
        <f t="shared" si="10"/>
        <v>689.6</v>
      </c>
      <c r="DK11">
        <v>0</v>
      </c>
      <c r="DL11" t="s">
        <v>3</v>
      </c>
      <c r="DM11">
        <v>0</v>
      </c>
      <c r="DN11" t="s">
        <v>3</v>
      </c>
      <c r="DO11">
        <v>0</v>
      </c>
    </row>
    <row r="12" spans="1:119" x14ac:dyDescent="0.2">
      <c r="A12">
        <f>ROW(Source!A26)</f>
        <v>26</v>
      </c>
      <c r="B12">
        <v>60841590</v>
      </c>
      <c r="C12">
        <v>60854845</v>
      </c>
      <c r="D12">
        <v>59158461</v>
      </c>
      <c r="E12">
        <v>1</v>
      </c>
      <c r="F12">
        <v>1</v>
      </c>
      <c r="G12">
        <v>1</v>
      </c>
      <c r="H12">
        <v>3</v>
      </c>
      <c r="I12" t="s">
        <v>396</v>
      </c>
      <c r="J12" t="s">
        <v>397</v>
      </c>
      <c r="K12" t="s">
        <v>398</v>
      </c>
      <c r="L12">
        <v>1348</v>
      </c>
      <c r="N12">
        <v>1009</v>
      </c>
      <c r="O12" t="s">
        <v>90</v>
      </c>
      <c r="P12" t="s">
        <v>90</v>
      </c>
      <c r="Q12">
        <v>1000</v>
      </c>
      <c r="W12">
        <v>0</v>
      </c>
      <c r="X12">
        <v>288296226</v>
      </c>
      <c r="Y12">
        <f t="shared" si="4"/>
        <v>1.5E-3</v>
      </c>
      <c r="AA12">
        <v>256221.24</v>
      </c>
      <c r="AB12">
        <v>0</v>
      </c>
      <c r="AC12">
        <v>0</v>
      </c>
      <c r="AD12">
        <v>0</v>
      </c>
      <c r="AE12">
        <v>215311.97</v>
      </c>
      <c r="AF12">
        <v>0</v>
      </c>
      <c r="AG12">
        <v>0</v>
      </c>
      <c r="AH12">
        <v>0</v>
      </c>
      <c r="AI12">
        <v>1.19</v>
      </c>
      <c r="AJ12">
        <v>1</v>
      </c>
      <c r="AK12">
        <v>1</v>
      </c>
      <c r="AL12">
        <v>1</v>
      </c>
      <c r="AM12">
        <v>2</v>
      </c>
      <c r="AN12">
        <v>0</v>
      </c>
      <c r="AO12">
        <v>0</v>
      </c>
      <c r="AP12">
        <v>1</v>
      </c>
      <c r="AQ12">
        <v>1</v>
      </c>
      <c r="AR12">
        <v>0</v>
      </c>
      <c r="AS12" t="s">
        <v>3</v>
      </c>
      <c r="AT12">
        <v>1.5E-3</v>
      </c>
      <c r="AU12" t="s">
        <v>3</v>
      </c>
      <c r="AV12">
        <v>0</v>
      </c>
      <c r="AW12">
        <v>2</v>
      </c>
      <c r="AX12">
        <v>60854853</v>
      </c>
      <c r="AY12">
        <v>1</v>
      </c>
      <c r="AZ12">
        <v>0</v>
      </c>
      <c r="BA12">
        <v>12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322.96795500000002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1</v>
      </c>
      <c r="BQ12">
        <v>322.96795500000002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1</v>
      </c>
      <c r="CV12">
        <v>0</v>
      </c>
      <c r="CW12">
        <v>0</v>
      </c>
      <c r="CX12">
        <f>ROUND(Y12*Source!I26,7)</f>
        <v>8.6999999999999994E-3</v>
      </c>
      <c r="CY12">
        <f t="shared" si="5"/>
        <v>256221.24</v>
      </c>
      <c r="CZ12">
        <f t="shared" si="6"/>
        <v>215311.97</v>
      </c>
      <c r="DA12">
        <f t="shared" si="7"/>
        <v>1.19</v>
      </c>
      <c r="DB12">
        <f t="shared" si="8"/>
        <v>322.97000000000003</v>
      </c>
      <c r="DC12">
        <f t="shared" si="9"/>
        <v>0</v>
      </c>
      <c r="DD12" t="s">
        <v>3</v>
      </c>
      <c r="DE12" t="s">
        <v>3</v>
      </c>
      <c r="DF12">
        <f t="shared" si="11"/>
        <v>2229.12</v>
      </c>
      <c r="DG12">
        <f t="shared" si="3"/>
        <v>0</v>
      </c>
      <c r="DH12">
        <f t="shared" si="1"/>
        <v>0</v>
      </c>
      <c r="DI12">
        <f t="shared" si="2"/>
        <v>0</v>
      </c>
      <c r="DJ12">
        <f t="shared" si="10"/>
        <v>2229.12</v>
      </c>
      <c r="DK12">
        <v>0</v>
      </c>
      <c r="DL12" t="s">
        <v>3</v>
      </c>
      <c r="DM12">
        <v>0</v>
      </c>
      <c r="DN12" t="s">
        <v>3</v>
      </c>
      <c r="DO12">
        <v>0</v>
      </c>
    </row>
    <row r="13" spans="1:119" x14ac:dyDescent="0.2">
      <c r="A13">
        <f>ROW(Source!A26)</f>
        <v>26</v>
      </c>
      <c r="B13">
        <v>60841590</v>
      </c>
      <c r="C13">
        <v>60854845</v>
      </c>
      <c r="D13">
        <v>59158505</v>
      </c>
      <c r="E13">
        <v>1</v>
      </c>
      <c r="F13">
        <v>1</v>
      </c>
      <c r="G13">
        <v>1</v>
      </c>
      <c r="H13">
        <v>3</v>
      </c>
      <c r="I13" t="s">
        <v>47</v>
      </c>
      <c r="J13" t="s">
        <v>50</v>
      </c>
      <c r="K13" t="s">
        <v>48</v>
      </c>
      <c r="L13">
        <v>1425</v>
      </c>
      <c r="N13">
        <v>1013</v>
      </c>
      <c r="O13" t="s">
        <v>49</v>
      </c>
      <c r="P13" t="s">
        <v>49</v>
      </c>
      <c r="Q13">
        <v>1</v>
      </c>
      <c r="W13">
        <v>0</v>
      </c>
      <c r="X13">
        <v>-1342378106</v>
      </c>
      <c r="Y13">
        <f t="shared" si="4"/>
        <v>1</v>
      </c>
      <c r="AA13">
        <v>212.81</v>
      </c>
      <c r="AB13">
        <v>0</v>
      </c>
      <c r="AC13">
        <v>0</v>
      </c>
      <c r="AD13">
        <v>0</v>
      </c>
      <c r="AE13">
        <v>178.83</v>
      </c>
      <c r="AF13">
        <v>0</v>
      </c>
      <c r="AG13">
        <v>0</v>
      </c>
      <c r="AH13">
        <v>0</v>
      </c>
      <c r="AI13">
        <v>1.19</v>
      </c>
      <c r="AJ13">
        <v>1</v>
      </c>
      <c r="AK13">
        <v>1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 t="s">
        <v>3</v>
      </c>
      <c r="AT13">
        <v>1</v>
      </c>
      <c r="AU13" t="s">
        <v>3</v>
      </c>
      <c r="AV13">
        <v>0</v>
      </c>
      <c r="AW13">
        <v>1</v>
      </c>
      <c r="AX13">
        <v>-1</v>
      </c>
      <c r="AY13">
        <v>0</v>
      </c>
      <c r="AZ13">
        <v>0</v>
      </c>
      <c r="BA13" t="s">
        <v>3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CV13">
        <v>0</v>
      </c>
      <c r="CW13">
        <v>0</v>
      </c>
      <c r="CX13">
        <f>ROUND(Y13*Source!I26,7)</f>
        <v>5.8</v>
      </c>
      <c r="CY13">
        <f t="shared" si="5"/>
        <v>212.81</v>
      </c>
      <c r="CZ13">
        <f t="shared" si="6"/>
        <v>178.83</v>
      </c>
      <c r="DA13">
        <f t="shared" si="7"/>
        <v>1.19</v>
      </c>
      <c r="DB13">
        <f t="shared" si="8"/>
        <v>178.83</v>
      </c>
      <c r="DC13">
        <f t="shared" si="9"/>
        <v>0</v>
      </c>
      <c r="DD13" t="s">
        <v>3</v>
      </c>
      <c r="DE13" t="s">
        <v>3</v>
      </c>
      <c r="DF13">
        <f t="shared" si="11"/>
        <v>1234.3</v>
      </c>
      <c r="DG13">
        <f t="shared" si="3"/>
        <v>0</v>
      </c>
      <c r="DH13">
        <f t="shared" si="1"/>
        <v>0</v>
      </c>
      <c r="DI13">
        <f t="shared" si="2"/>
        <v>0</v>
      </c>
      <c r="DJ13">
        <f t="shared" si="10"/>
        <v>1234.3</v>
      </c>
      <c r="DK13">
        <v>0</v>
      </c>
      <c r="DL13" t="s">
        <v>3</v>
      </c>
      <c r="DM13">
        <v>0</v>
      </c>
      <c r="DN13" t="s">
        <v>3</v>
      </c>
      <c r="DO13">
        <v>0</v>
      </c>
    </row>
    <row r="14" spans="1:119" x14ac:dyDescent="0.2">
      <c r="A14">
        <f>ROW(Source!A26)</f>
        <v>26</v>
      </c>
      <c r="B14">
        <v>60841590</v>
      </c>
      <c r="C14">
        <v>60854845</v>
      </c>
      <c r="D14">
        <v>59166058</v>
      </c>
      <c r="E14">
        <v>1</v>
      </c>
      <c r="F14">
        <v>1</v>
      </c>
      <c r="G14">
        <v>1</v>
      </c>
      <c r="H14">
        <v>3</v>
      </c>
      <c r="I14" t="s">
        <v>42</v>
      </c>
      <c r="J14" t="s">
        <v>45</v>
      </c>
      <c r="K14" t="s">
        <v>43</v>
      </c>
      <c r="L14">
        <v>1327</v>
      </c>
      <c r="N14">
        <v>1005</v>
      </c>
      <c r="O14" t="s">
        <v>44</v>
      </c>
      <c r="P14" t="s">
        <v>44</v>
      </c>
      <c r="Q14">
        <v>1</v>
      </c>
      <c r="W14">
        <v>0</v>
      </c>
      <c r="X14">
        <v>-38320244</v>
      </c>
      <c r="Y14">
        <f t="shared" si="4"/>
        <v>122</v>
      </c>
      <c r="AA14">
        <v>860.16</v>
      </c>
      <c r="AB14">
        <v>0</v>
      </c>
      <c r="AC14">
        <v>0</v>
      </c>
      <c r="AD14">
        <v>0</v>
      </c>
      <c r="AE14">
        <v>1024</v>
      </c>
      <c r="AF14">
        <v>0</v>
      </c>
      <c r="AG14">
        <v>0</v>
      </c>
      <c r="AH14">
        <v>0</v>
      </c>
      <c r="AI14">
        <v>0.84</v>
      </c>
      <c r="AJ14">
        <v>1</v>
      </c>
      <c r="AK14">
        <v>1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s">
        <v>3</v>
      </c>
      <c r="AT14">
        <v>122</v>
      </c>
      <c r="AU14" t="s">
        <v>3</v>
      </c>
      <c r="AV14">
        <v>0</v>
      </c>
      <c r="AW14">
        <v>1</v>
      </c>
      <c r="AX14">
        <v>-1</v>
      </c>
      <c r="AY14">
        <v>0</v>
      </c>
      <c r="AZ14">
        <v>0</v>
      </c>
      <c r="BA14" t="s">
        <v>3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CV14">
        <v>0</v>
      </c>
      <c r="CW14">
        <v>0</v>
      </c>
      <c r="CX14">
        <f>ROUND(Y14*Source!I26,7)</f>
        <v>707.6</v>
      </c>
      <c r="CY14">
        <f t="shared" si="5"/>
        <v>860.16</v>
      </c>
      <c r="CZ14">
        <f t="shared" si="6"/>
        <v>1024</v>
      </c>
      <c r="DA14">
        <f t="shared" si="7"/>
        <v>0.84</v>
      </c>
      <c r="DB14">
        <f t="shared" si="8"/>
        <v>124928</v>
      </c>
      <c r="DC14">
        <f t="shared" si="9"/>
        <v>0</v>
      </c>
      <c r="DD14" t="s">
        <v>3</v>
      </c>
      <c r="DE14" t="s">
        <v>3</v>
      </c>
      <c r="DF14">
        <f t="shared" si="11"/>
        <v>608649.22</v>
      </c>
      <c r="DG14">
        <f t="shared" si="3"/>
        <v>0</v>
      </c>
      <c r="DH14">
        <f t="shared" si="1"/>
        <v>0</v>
      </c>
      <c r="DI14">
        <f t="shared" si="2"/>
        <v>0</v>
      </c>
      <c r="DJ14">
        <f t="shared" si="10"/>
        <v>608649.22</v>
      </c>
      <c r="DK14">
        <v>0</v>
      </c>
      <c r="DL14" t="s">
        <v>3</v>
      </c>
      <c r="DM14">
        <v>0</v>
      </c>
      <c r="DN14" t="s">
        <v>3</v>
      </c>
      <c r="DO14">
        <v>0</v>
      </c>
    </row>
    <row r="15" spans="1:119" x14ac:dyDescent="0.2">
      <c r="A15">
        <f>ROW(Source!A26)</f>
        <v>26</v>
      </c>
      <c r="B15">
        <v>60841590</v>
      </c>
      <c r="C15">
        <v>60854845</v>
      </c>
      <c r="D15">
        <v>59169504</v>
      </c>
      <c r="E15">
        <v>1</v>
      </c>
      <c r="F15">
        <v>1</v>
      </c>
      <c r="G15">
        <v>1</v>
      </c>
      <c r="H15">
        <v>3</v>
      </c>
      <c r="I15" t="s">
        <v>63</v>
      </c>
      <c r="J15" t="s">
        <v>65</v>
      </c>
      <c r="K15" t="s">
        <v>64</v>
      </c>
      <c r="L15">
        <v>1301</v>
      </c>
      <c r="N15">
        <v>1003</v>
      </c>
      <c r="O15" t="s">
        <v>60</v>
      </c>
      <c r="P15" t="s">
        <v>60</v>
      </c>
      <c r="Q15">
        <v>1</v>
      </c>
      <c r="W15">
        <v>0</v>
      </c>
      <c r="X15">
        <v>391820357</v>
      </c>
      <c r="Y15">
        <f t="shared" si="4"/>
        <v>8.62068966</v>
      </c>
      <c r="AA15">
        <v>456.13</v>
      </c>
      <c r="AB15">
        <v>0</v>
      </c>
      <c r="AC15">
        <v>0</v>
      </c>
      <c r="AD15">
        <v>0</v>
      </c>
      <c r="AE15">
        <v>410.93</v>
      </c>
      <c r="AF15">
        <v>0</v>
      </c>
      <c r="AG15">
        <v>0</v>
      </c>
      <c r="AH15">
        <v>0</v>
      </c>
      <c r="AI15">
        <v>1.1100000000000001</v>
      </c>
      <c r="AJ15">
        <v>1</v>
      </c>
      <c r="AK15">
        <v>1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 t="s">
        <v>3</v>
      </c>
      <c r="AT15">
        <v>8.62068966</v>
      </c>
      <c r="AU15" t="s">
        <v>3</v>
      </c>
      <c r="AV15">
        <v>0</v>
      </c>
      <c r="AW15">
        <v>1</v>
      </c>
      <c r="AX15">
        <v>-1</v>
      </c>
      <c r="AY15">
        <v>0</v>
      </c>
      <c r="AZ15">
        <v>0</v>
      </c>
      <c r="BA15" t="s">
        <v>3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CV15">
        <v>0</v>
      </c>
      <c r="CW15">
        <v>0</v>
      </c>
      <c r="CX15">
        <f>ROUND(Y15*Source!I26,7)</f>
        <v>50</v>
      </c>
      <c r="CY15">
        <f t="shared" si="5"/>
        <v>456.13</v>
      </c>
      <c r="CZ15">
        <f t="shared" si="6"/>
        <v>410.93</v>
      </c>
      <c r="DA15">
        <f t="shared" si="7"/>
        <v>1.1100000000000001</v>
      </c>
      <c r="DB15">
        <f t="shared" si="8"/>
        <v>3542.5</v>
      </c>
      <c r="DC15">
        <f t="shared" si="9"/>
        <v>0</v>
      </c>
      <c r="DD15" t="s">
        <v>3</v>
      </c>
      <c r="DE15" t="s">
        <v>3</v>
      </c>
      <c r="DF15">
        <f t="shared" si="11"/>
        <v>22806.5</v>
      </c>
      <c r="DG15">
        <f t="shared" si="3"/>
        <v>0</v>
      </c>
      <c r="DH15">
        <f t="shared" si="1"/>
        <v>0</v>
      </c>
      <c r="DI15">
        <f t="shared" si="2"/>
        <v>0</v>
      </c>
      <c r="DJ15">
        <f t="shared" si="10"/>
        <v>22806.5</v>
      </c>
      <c r="DK15">
        <v>0</v>
      </c>
      <c r="DL15" t="s">
        <v>3</v>
      </c>
      <c r="DM15">
        <v>0</v>
      </c>
      <c r="DN15" t="s">
        <v>3</v>
      </c>
      <c r="DO15">
        <v>0</v>
      </c>
    </row>
    <row r="16" spans="1:119" x14ac:dyDescent="0.2">
      <c r="A16">
        <f>ROW(Source!A26)</f>
        <v>26</v>
      </c>
      <c r="B16">
        <v>60841590</v>
      </c>
      <c r="C16">
        <v>60854845</v>
      </c>
      <c r="D16">
        <v>59169505</v>
      </c>
      <c r="E16">
        <v>1</v>
      </c>
      <c r="F16">
        <v>1</v>
      </c>
      <c r="G16">
        <v>1</v>
      </c>
      <c r="H16">
        <v>3</v>
      </c>
      <c r="I16" t="s">
        <v>67</v>
      </c>
      <c r="J16" t="s">
        <v>69</v>
      </c>
      <c r="K16" t="s">
        <v>68</v>
      </c>
      <c r="L16">
        <v>1301</v>
      </c>
      <c r="N16">
        <v>1003</v>
      </c>
      <c r="O16" t="s">
        <v>60</v>
      </c>
      <c r="P16" t="s">
        <v>60</v>
      </c>
      <c r="Q16">
        <v>1</v>
      </c>
      <c r="W16">
        <v>0</v>
      </c>
      <c r="X16">
        <v>-676676400</v>
      </c>
      <c r="Y16">
        <f t="shared" si="4"/>
        <v>8.62068966</v>
      </c>
      <c r="AA16">
        <v>590.58000000000004</v>
      </c>
      <c r="AB16">
        <v>0</v>
      </c>
      <c r="AC16">
        <v>0</v>
      </c>
      <c r="AD16">
        <v>0</v>
      </c>
      <c r="AE16">
        <v>532.04999999999995</v>
      </c>
      <c r="AF16">
        <v>0</v>
      </c>
      <c r="AG16">
        <v>0</v>
      </c>
      <c r="AH16">
        <v>0</v>
      </c>
      <c r="AI16">
        <v>1.1100000000000001</v>
      </c>
      <c r="AJ16">
        <v>1</v>
      </c>
      <c r="AK16">
        <v>1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 t="s">
        <v>3</v>
      </c>
      <c r="AT16">
        <v>8.62068966</v>
      </c>
      <c r="AU16" t="s">
        <v>3</v>
      </c>
      <c r="AV16">
        <v>0</v>
      </c>
      <c r="AW16">
        <v>1</v>
      </c>
      <c r="AX16">
        <v>-1</v>
      </c>
      <c r="AY16">
        <v>0</v>
      </c>
      <c r="AZ16">
        <v>0</v>
      </c>
      <c r="BA16" t="s">
        <v>3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CV16">
        <v>0</v>
      </c>
      <c r="CW16">
        <v>0</v>
      </c>
      <c r="CX16">
        <f>ROUND(Y16*Source!I26,7)</f>
        <v>50</v>
      </c>
      <c r="CY16">
        <f t="shared" si="5"/>
        <v>590.58000000000004</v>
      </c>
      <c r="CZ16">
        <f t="shared" si="6"/>
        <v>532.04999999999995</v>
      </c>
      <c r="DA16">
        <f t="shared" si="7"/>
        <v>1.1100000000000001</v>
      </c>
      <c r="DB16">
        <f t="shared" si="8"/>
        <v>4586.6400000000003</v>
      </c>
      <c r="DC16">
        <f t="shared" si="9"/>
        <v>0</v>
      </c>
      <c r="DD16" t="s">
        <v>3</v>
      </c>
      <c r="DE16" t="s">
        <v>3</v>
      </c>
      <c r="DF16">
        <f t="shared" si="11"/>
        <v>29529</v>
      </c>
      <c r="DG16">
        <f t="shared" si="3"/>
        <v>0</v>
      </c>
      <c r="DH16">
        <f t="shared" si="1"/>
        <v>0</v>
      </c>
      <c r="DI16">
        <f t="shared" si="2"/>
        <v>0</v>
      </c>
      <c r="DJ16">
        <f t="shared" si="10"/>
        <v>29529</v>
      </c>
      <c r="DK16">
        <v>0</v>
      </c>
      <c r="DL16" t="s">
        <v>3</v>
      </c>
      <c r="DM16">
        <v>0</v>
      </c>
      <c r="DN16" t="s">
        <v>3</v>
      </c>
      <c r="DO16">
        <v>0</v>
      </c>
    </row>
    <row r="17" spans="1:119" x14ac:dyDescent="0.2">
      <c r="A17">
        <f>ROW(Source!A26)</f>
        <v>26</v>
      </c>
      <c r="B17">
        <v>60841590</v>
      </c>
      <c r="C17">
        <v>60854845</v>
      </c>
      <c r="D17">
        <v>59169506</v>
      </c>
      <c r="E17">
        <v>1</v>
      </c>
      <c r="F17">
        <v>1</v>
      </c>
      <c r="G17">
        <v>1</v>
      </c>
      <c r="H17">
        <v>3</v>
      </c>
      <c r="I17" t="s">
        <v>58</v>
      </c>
      <c r="J17" t="s">
        <v>61</v>
      </c>
      <c r="K17" t="s">
        <v>59</v>
      </c>
      <c r="L17">
        <v>1301</v>
      </c>
      <c r="N17">
        <v>1003</v>
      </c>
      <c r="O17" t="s">
        <v>60</v>
      </c>
      <c r="P17" t="s">
        <v>60</v>
      </c>
      <c r="Q17">
        <v>1</v>
      </c>
      <c r="W17">
        <v>0</v>
      </c>
      <c r="X17">
        <v>1883402082</v>
      </c>
      <c r="Y17">
        <f t="shared" si="4"/>
        <v>17.931034480000001</v>
      </c>
      <c r="AA17">
        <v>314.64</v>
      </c>
      <c r="AB17">
        <v>0</v>
      </c>
      <c r="AC17">
        <v>0</v>
      </c>
      <c r="AD17">
        <v>0</v>
      </c>
      <c r="AE17">
        <v>283.45999999999998</v>
      </c>
      <c r="AF17">
        <v>0</v>
      </c>
      <c r="AG17">
        <v>0</v>
      </c>
      <c r="AH17">
        <v>0</v>
      </c>
      <c r="AI17">
        <v>1.1100000000000001</v>
      </c>
      <c r="AJ17">
        <v>1</v>
      </c>
      <c r="AK17">
        <v>1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 t="s">
        <v>3</v>
      </c>
      <c r="AT17">
        <v>17.931034480000001</v>
      </c>
      <c r="AU17" t="s">
        <v>3</v>
      </c>
      <c r="AV17">
        <v>0</v>
      </c>
      <c r="AW17">
        <v>1</v>
      </c>
      <c r="AX17">
        <v>-1</v>
      </c>
      <c r="AY17">
        <v>0</v>
      </c>
      <c r="AZ17">
        <v>0</v>
      </c>
      <c r="BA17" t="s">
        <v>3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CV17">
        <v>0</v>
      </c>
      <c r="CW17">
        <v>0</v>
      </c>
      <c r="CX17">
        <f>ROUND(Y17*Source!I26,7)</f>
        <v>104</v>
      </c>
      <c r="CY17">
        <f t="shared" si="5"/>
        <v>314.64</v>
      </c>
      <c r="CZ17">
        <f t="shared" si="6"/>
        <v>283.45999999999998</v>
      </c>
      <c r="DA17">
        <f t="shared" si="7"/>
        <v>1.1100000000000001</v>
      </c>
      <c r="DB17">
        <f t="shared" si="8"/>
        <v>5082.7299999999996</v>
      </c>
      <c r="DC17">
        <f t="shared" si="9"/>
        <v>0</v>
      </c>
      <c r="DD17" t="s">
        <v>3</v>
      </c>
      <c r="DE17" t="s">
        <v>3</v>
      </c>
      <c r="DF17">
        <f t="shared" si="11"/>
        <v>32722.560000000001</v>
      </c>
      <c r="DG17">
        <f t="shared" si="3"/>
        <v>0</v>
      </c>
      <c r="DH17">
        <f t="shared" si="1"/>
        <v>0</v>
      </c>
      <c r="DI17">
        <f t="shared" si="2"/>
        <v>0</v>
      </c>
      <c r="DJ17">
        <f t="shared" si="10"/>
        <v>32722.560000000001</v>
      </c>
      <c r="DK17">
        <v>0</v>
      </c>
      <c r="DL17" t="s">
        <v>3</v>
      </c>
      <c r="DM17">
        <v>0</v>
      </c>
      <c r="DN17" t="s">
        <v>3</v>
      </c>
      <c r="DO17">
        <v>0</v>
      </c>
    </row>
    <row r="18" spans="1:119" x14ac:dyDescent="0.2">
      <c r="A18">
        <f>ROW(Source!A26)</f>
        <v>26</v>
      </c>
      <c r="B18">
        <v>60841590</v>
      </c>
      <c r="C18">
        <v>60854845</v>
      </c>
      <c r="D18">
        <v>59169507</v>
      </c>
      <c r="E18">
        <v>1</v>
      </c>
      <c r="F18">
        <v>1</v>
      </c>
      <c r="G18">
        <v>1</v>
      </c>
      <c r="H18">
        <v>3</v>
      </c>
      <c r="I18" t="s">
        <v>75</v>
      </c>
      <c r="J18" t="s">
        <v>77</v>
      </c>
      <c r="K18" t="s">
        <v>76</v>
      </c>
      <c r="L18">
        <v>1301</v>
      </c>
      <c r="N18">
        <v>1003</v>
      </c>
      <c r="O18" t="s">
        <v>60</v>
      </c>
      <c r="P18" t="s">
        <v>60</v>
      </c>
      <c r="Q18">
        <v>1</v>
      </c>
      <c r="W18">
        <v>0</v>
      </c>
      <c r="X18">
        <v>49387606</v>
      </c>
      <c r="Y18">
        <f t="shared" si="4"/>
        <v>7.2413793100000001</v>
      </c>
      <c r="AA18">
        <v>292</v>
      </c>
      <c r="AB18">
        <v>0</v>
      </c>
      <c r="AC18">
        <v>0</v>
      </c>
      <c r="AD18">
        <v>0</v>
      </c>
      <c r="AE18">
        <v>263.06</v>
      </c>
      <c r="AF18">
        <v>0</v>
      </c>
      <c r="AG18">
        <v>0</v>
      </c>
      <c r="AH18">
        <v>0</v>
      </c>
      <c r="AI18">
        <v>1.1100000000000001</v>
      </c>
      <c r="AJ18">
        <v>1</v>
      </c>
      <c r="AK18">
        <v>1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 t="s">
        <v>3</v>
      </c>
      <c r="AT18">
        <v>7.2413793100000001</v>
      </c>
      <c r="AU18" t="s">
        <v>3</v>
      </c>
      <c r="AV18">
        <v>0</v>
      </c>
      <c r="AW18">
        <v>1</v>
      </c>
      <c r="AX18">
        <v>-1</v>
      </c>
      <c r="AY18">
        <v>0</v>
      </c>
      <c r="AZ18">
        <v>0</v>
      </c>
      <c r="BA18" t="s">
        <v>3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CV18">
        <v>0</v>
      </c>
      <c r="CW18">
        <v>0</v>
      </c>
      <c r="CX18">
        <f>ROUND(Y18*Source!I26,7)</f>
        <v>42</v>
      </c>
      <c r="CY18">
        <f t="shared" si="5"/>
        <v>292</v>
      </c>
      <c r="CZ18">
        <f t="shared" si="6"/>
        <v>263.06</v>
      </c>
      <c r="DA18">
        <f t="shared" si="7"/>
        <v>1.1100000000000001</v>
      </c>
      <c r="DB18">
        <f t="shared" si="8"/>
        <v>1904.92</v>
      </c>
      <c r="DC18">
        <f t="shared" si="9"/>
        <v>0</v>
      </c>
      <c r="DD18" t="s">
        <v>3</v>
      </c>
      <c r="DE18" t="s">
        <v>3</v>
      </c>
      <c r="DF18">
        <f t="shared" si="11"/>
        <v>12264</v>
      </c>
      <c r="DG18">
        <f t="shared" si="3"/>
        <v>0</v>
      </c>
      <c r="DH18">
        <f t="shared" si="1"/>
        <v>0</v>
      </c>
      <c r="DI18">
        <f t="shared" si="2"/>
        <v>0</v>
      </c>
      <c r="DJ18">
        <f t="shared" si="10"/>
        <v>12264</v>
      </c>
      <c r="DK18">
        <v>0</v>
      </c>
      <c r="DL18" t="s">
        <v>3</v>
      </c>
      <c r="DM18">
        <v>0</v>
      </c>
      <c r="DN18" t="s">
        <v>3</v>
      </c>
      <c r="DO18">
        <v>0</v>
      </c>
    </row>
    <row r="19" spans="1:119" x14ac:dyDescent="0.2">
      <c r="A19">
        <f>ROW(Source!A26)</f>
        <v>26</v>
      </c>
      <c r="B19">
        <v>60841590</v>
      </c>
      <c r="C19">
        <v>60854845</v>
      </c>
      <c r="D19">
        <v>59169508</v>
      </c>
      <c r="E19">
        <v>1</v>
      </c>
      <c r="F19">
        <v>1</v>
      </c>
      <c r="G19">
        <v>1</v>
      </c>
      <c r="H19">
        <v>3</v>
      </c>
      <c r="I19" t="s">
        <v>71</v>
      </c>
      <c r="J19" t="s">
        <v>73</v>
      </c>
      <c r="K19" t="s">
        <v>72</v>
      </c>
      <c r="L19">
        <v>1301</v>
      </c>
      <c r="N19">
        <v>1003</v>
      </c>
      <c r="O19" t="s">
        <v>60</v>
      </c>
      <c r="P19" t="s">
        <v>60</v>
      </c>
      <c r="Q19">
        <v>1</v>
      </c>
      <c r="W19">
        <v>0</v>
      </c>
      <c r="X19">
        <v>1108515218</v>
      </c>
      <c r="Y19">
        <f t="shared" si="4"/>
        <v>11.724137929999999</v>
      </c>
      <c r="AA19">
        <v>711.54</v>
      </c>
      <c r="AB19">
        <v>0</v>
      </c>
      <c r="AC19">
        <v>0</v>
      </c>
      <c r="AD19">
        <v>0</v>
      </c>
      <c r="AE19">
        <v>641.03</v>
      </c>
      <c r="AF19">
        <v>0</v>
      </c>
      <c r="AG19">
        <v>0</v>
      </c>
      <c r="AH19">
        <v>0</v>
      </c>
      <c r="AI19">
        <v>1.1100000000000001</v>
      </c>
      <c r="AJ19">
        <v>1</v>
      </c>
      <c r="AK19">
        <v>1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 t="s">
        <v>3</v>
      </c>
      <c r="AT19">
        <v>11.724137929999999</v>
      </c>
      <c r="AU19" t="s">
        <v>3</v>
      </c>
      <c r="AV19">
        <v>0</v>
      </c>
      <c r="AW19">
        <v>1</v>
      </c>
      <c r="AX19">
        <v>-1</v>
      </c>
      <c r="AY19">
        <v>0</v>
      </c>
      <c r="AZ19">
        <v>0</v>
      </c>
      <c r="BA19" t="s">
        <v>3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CV19">
        <v>0</v>
      </c>
      <c r="CW19">
        <v>0</v>
      </c>
      <c r="CX19">
        <f>ROUND(Y19*Source!I26,7)</f>
        <v>68</v>
      </c>
      <c r="CY19">
        <f t="shared" si="5"/>
        <v>711.54</v>
      </c>
      <c r="CZ19">
        <f t="shared" si="6"/>
        <v>641.03</v>
      </c>
      <c r="DA19">
        <f t="shared" si="7"/>
        <v>1.1100000000000001</v>
      </c>
      <c r="DB19">
        <f t="shared" si="8"/>
        <v>7515.52</v>
      </c>
      <c r="DC19">
        <f t="shared" si="9"/>
        <v>0</v>
      </c>
      <c r="DD19" t="s">
        <v>3</v>
      </c>
      <c r="DE19" t="s">
        <v>3</v>
      </c>
      <c r="DF19">
        <f t="shared" si="11"/>
        <v>48384.72</v>
      </c>
      <c r="DG19">
        <f t="shared" si="3"/>
        <v>0</v>
      </c>
      <c r="DH19">
        <f t="shared" si="1"/>
        <v>0</v>
      </c>
      <c r="DI19">
        <f t="shared" si="2"/>
        <v>0</v>
      </c>
      <c r="DJ19">
        <f t="shared" si="10"/>
        <v>48384.72</v>
      </c>
      <c r="DK19">
        <v>0</v>
      </c>
      <c r="DL19" t="s">
        <v>3</v>
      </c>
      <c r="DM19">
        <v>0</v>
      </c>
      <c r="DN19" t="s">
        <v>3</v>
      </c>
      <c r="DO19">
        <v>0</v>
      </c>
    </row>
    <row r="20" spans="1:119" x14ac:dyDescent="0.2">
      <c r="A20">
        <f>ROW(Source!A27)</f>
        <v>27</v>
      </c>
      <c r="B20">
        <v>60854600</v>
      </c>
      <c r="C20">
        <v>60854845</v>
      </c>
      <c r="D20">
        <v>59083893</v>
      </c>
      <c r="E20">
        <v>119</v>
      </c>
      <c r="F20">
        <v>1</v>
      </c>
      <c r="G20">
        <v>1</v>
      </c>
      <c r="H20">
        <v>1</v>
      </c>
      <c r="I20" t="s">
        <v>374</v>
      </c>
      <c r="J20" t="s">
        <v>3</v>
      </c>
      <c r="K20" t="s">
        <v>375</v>
      </c>
      <c r="L20">
        <v>1191</v>
      </c>
      <c r="N20">
        <v>1013</v>
      </c>
      <c r="O20" t="s">
        <v>369</v>
      </c>
      <c r="P20" t="s">
        <v>369</v>
      </c>
      <c r="Q20">
        <v>1</v>
      </c>
      <c r="W20">
        <v>0</v>
      </c>
      <c r="X20">
        <v>1958912953</v>
      </c>
      <c r="Y20">
        <f>(AT20*ROUND(1.15,7))</f>
        <v>37.26</v>
      </c>
      <c r="AA20">
        <v>0</v>
      </c>
      <c r="AB20">
        <v>0</v>
      </c>
      <c r="AC20">
        <v>0</v>
      </c>
      <c r="AD20">
        <v>392.84</v>
      </c>
      <c r="AE20">
        <v>0</v>
      </c>
      <c r="AF20">
        <v>0</v>
      </c>
      <c r="AG20">
        <v>0</v>
      </c>
      <c r="AH20">
        <v>392.84</v>
      </c>
      <c r="AI20">
        <v>1</v>
      </c>
      <c r="AJ20">
        <v>1</v>
      </c>
      <c r="AK20">
        <v>1</v>
      </c>
      <c r="AL20">
        <v>1</v>
      </c>
      <c r="AM20">
        <v>-2</v>
      </c>
      <c r="AN20">
        <v>0</v>
      </c>
      <c r="AO20">
        <v>0</v>
      </c>
      <c r="AP20">
        <v>1</v>
      </c>
      <c r="AQ20">
        <v>1</v>
      </c>
      <c r="AR20">
        <v>0</v>
      </c>
      <c r="AS20" t="s">
        <v>3</v>
      </c>
      <c r="AT20">
        <v>32.4</v>
      </c>
      <c r="AU20" t="s">
        <v>33</v>
      </c>
      <c r="AV20">
        <v>1</v>
      </c>
      <c r="AW20">
        <v>2</v>
      </c>
      <c r="AX20">
        <v>60854846</v>
      </c>
      <c r="AY20">
        <v>1</v>
      </c>
      <c r="AZ20">
        <v>0</v>
      </c>
      <c r="BA20">
        <v>15</v>
      </c>
      <c r="BB20">
        <v>1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12728.015999999998</v>
      </c>
      <c r="BN20">
        <v>32.4</v>
      </c>
      <c r="BO20">
        <v>0</v>
      </c>
      <c r="BP20">
        <v>1</v>
      </c>
      <c r="BQ20">
        <v>0</v>
      </c>
      <c r="BR20">
        <v>0</v>
      </c>
      <c r="BS20">
        <v>0</v>
      </c>
      <c r="BT20">
        <v>14637.218399999998</v>
      </c>
      <c r="BU20">
        <v>37.26</v>
      </c>
      <c r="BV20">
        <v>0</v>
      </c>
      <c r="BW20">
        <v>1</v>
      </c>
      <c r="CU20">
        <f>ROUND(AT20*Source!I27*AH20*AL20,2)</f>
        <v>73822.490000000005</v>
      </c>
      <c r="CV20">
        <f>ROUND(Y20*Source!I27,7)</f>
        <v>216.108</v>
      </c>
      <c r="CW20">
        <v>0</v>
      </c>
      <c r="CX20">
        <f>ROUND(Y20*Source!I27,7)</f>
        <v>216.108</v>
      </c>
      <c r="CY20">
        <f>AD20</f>
        <v>392.84</v>
      </c>
      <c r="CZ20">
        <f>AH20</f>
        <v>392.84</v>
      </c>
      <c r="DA20">
        <f>AL20</f>
        <v>1</v>
      </c>
      <c r="DB20">
        <f>ROUND((ROUND(AT20*CZ20,2)*ROUND(1.15,7)),6)</f>
        <v>14637.223</v>
      </c>
      <c r="DC20">
        <f>ROUND((ROUND(AT20*AG20,2)*ROUND(1.15,7)),6)</f>
        <v>0</v>
      </c>
      <c r="DD20" t="s">
        <v>3</v>
      </c>
      <c r="DE20" t="s">
        <v>3</v>
      </c>
      <c r="DF20">
        <f t="shared" ref="DF20:DF25" si="12">ROUND(ROUND(AE20,2)*CX20,2)</f>
        <v>0</v>
      </c>
      <c r="DG20">
        <f t="shared" si="3"/>
        <v>0</v>
      </c>
      <c r="DH20">
        <f t="shared" si="1"/>
        <v>0</v>
      </c>
      <c r="DI20">
        <f t="shared" si="2"/>
        <v>84895.87</v>
      </c>
      <c r="DJ20">
        <f>DI20</f>
        <v>84895.87</v>
      </c>
      <c r="DK20">
        <v>1</v>
      </c>
      <c r="DL20" t="s">
        <v>3</v>
      </c>
      <c r="DM20">
        <v>0</v>
      </c>
      <c r="DN20" t="s">
        <v>3</v>
      </c>
      <c r="DO20">
        <v>0</v>
      </c>
    </row>
    <row r="21" spans="1:119" x14ac:dyDescent="0.2">
      <c r="A21">
        <f>ROW(Source!A27)</f>
        <v>27</v>
      </c>
      <c r="B21">
        <v>60854600</v>
      </c>
      <c r="C21">
        <v>60854845</v>
      </c>
      <c r="D21">
        <v>59084083</v>
      </c>
      <c r="E21">
        <v>119</v>
      </c>
      <c r="F21">
        <v>1</v>
      </c>
      <c r="G21">
        <v>1</v>
      </c>
      <c r="H21">
        <v>1</v>
      </c>
      <c r="I21" t="s">
        <v>376</v>
      </c>
      <c r="J21" t="s">
        <v>3</v>
      </c>
      <c r="K21" t="s">
        <v>377</v>
      </c>
      <c r="L21">
        <v>1191</v>
      </c>
      <c r="N21">
        <v>1013</v>
      </c>
      <c r="O21" t="s">
        <v>369</v>
      </c>
      <c r="P21" t="s">
        <v>369</v>
      </c>
      <c r="Q21">
        <v>1</v>
      </c>
      <c r="W21">
        <v>0</v>
      </c>
      <c r="X21">
        <v>-1417349443</v>
      </c>
      <c r="Y21">
        <f>(AT21*ROUND(1.25,7))</f>
        <v>0.4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1</v>
      </c>
      <c r="AK21">
        <v>1</v>
      </c>
      <c r="AL21">
        <v>1</v>
      </c>
      <c r="AM21">
        <v>-2</v>
      </c>
      <c r="AN21">
        <v>0</v>
      </c>
      <c r="AO21">
        <v>0</v>
      </c>
      <c r="AP21">
        <v>1</v>
      </c>
      <c r="AQ21">
        <v>1</v>
      </c>
      <c r="AR21">
        <v>0</v>
      </c>
      <c r="AS21" t="s">
        <v>3</v>
      </c>
      <c r="AT21">
        <v>0.32</v>
      </c>
      <c r="AU21" t="s">
        <v>32</v>
      </c>
      <c r="AV21">
        <v>2</v>
      </c>
      <c r="AW21">
        <v>2</v>
      </c>
      <c r="AX21">
        <v>60854847</v>
      </c>
      <c r="AY21">
        <v>1</v>
      </c>
      <c r="AZ21">
        <v>0</v>
      </c>
      <c r="BA21">
        <v>16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CV21">
        <v>0</v>
      </c>
      <c r="CW21">
        <v>0</v>
      </c>
      <c r="CX21">
        <f>ROUND(Y21*Source!I27,7)</f>
        <v>2.3199999999999998</v>
      </c>
      <c r="CY21">
        <f>AD21</f>
        <v>0</v>
      </c>
      <c r="CZ21">
        <f>AH21</f>
        <v>0</v>
      </c>
      <c r="DA21">
        <f>AL21</f>
        <v>1</v>
      </c>
      <c r="DB21">
        <f>ROUND((ROUND(AT21*CZ21,2)*ROUND(1.25,7)),6)</f>
        <v>0</v>
      </c>
      <c r="DC21">
        <f>ROUND((ROUND(AT21*AG21,2)*ROUND(1.25,7)),6)</f>
        <v>0</v>
      </c>
      <c r="DD21" t="s">
        <v>3</v>
      </c>
      <c r="DE21" t="s">
        <v>3</v>
      </c>
      <c r="DF21">
        <f t="shared" si="12"/>
        <v>0</v>
      </c>
      <c r="DG21">
        <f t="shared" si="3"/>
        <v>0</v>
      </c>
      <c r="DH21">
        <f t="shared" si="1"/>
        <v>0</v>
      </c>
      <c r="DI21">
        <f t="shared" si="2"/>
        <v>0</v>
      </c>
      <c r="DJ21">
        <f>DI21</f>
        <v>0</v>
      </c>
      <c r="DK21">
        <v>0</v>
      </c>
      <c r="DL21" t="s">
        <v>3</v>
      </c>
      <c r="DM21">
        <v>0</v>
      </c>
      <c r="DN21" t="s">
        <v>3</v>
      </c>
      <c r="DO21">
        <v>0</v>
      </c>
    </row>
    <row r="22" spans="1:119" x14ac:dyDescent="0.2">
      <c r="A22">
        <f>ROW(Source!A27)</f>
        <v>27</v>
      </c>
      <c r="B22">
        <v>60854600</v>
      </c>
      <c r="C22">
        <v>60854845</v>
      </c>
      <c r="D22">
        <v>59211240</v>
      </c>
      <c r="E22">
        <v>1</v>
      </c>
      <c r="F22">
        <v>1</v>
      </c>
      <c r="G22">
        <v>1</v>
      </c>
      <c r="H22">
        <v>2</v>
      </c>
      <c r="I22" t="s">
        <v>378</v>
      </c>
      <c r="J22" t="s">
        <v>379</v>
      </c>
      <c r="K22" t="s">
        <v>380</v>
      </c>
      <c r="L22">
        <v>1368</v>
      </c>
      <c r="N22">
        <v>1011</v>
      </c>
      <c r="O22" t="s">
        <v>373</v>
      </c>
      <c r="P22" t="s">
        <v>373</v>
      </c>
      <c r="Q22">
        <v>1</v>
      </c>
      <c r="W22">
        <v>0</v>
      </c>
      <c r="X22">
        <v>-2007910459</v>
      </c>
      <c r="Y22">
        <f>(AT22*ROUND(1.25,7))</f>
        <v>6.25E-2</v>
      </c>
      <c r="AA22">
        <v>0</v>
      </c>
      <c r="AB22">
        <v>989.97</v>
      </c>
      <c r="AC22">
        <v>579.6</v>
      </c>
      <c r="AD22">
        <v>0</v>
      </c>
      <c r="AE22">
        <v>0</v>
      </c>
      <c r="AF22">
        <v>622.62</v>
      </c>
      <c r="AG22">
        <v>579.6</v>
      </c>
      <c r="AH22">
        <v>0</v>
      </c>
      <c r="AI22">
        <v>1</v>
      </c>
      <c r="AJ22">
        <v>1.59</v>
      </c>
      <c r="AK22">
        <v>1</v>
      </c>
      <c r="AL22">
        <v>1</v>
      </c>
      <c r="AM22">
        <v>2</v>
      </c>
      <c r="AN22">
        <v>0</v>
      </c>
      <c r="AO22">
        <v>0</v>
      </c>
      <c r="AP22">
        <v>1</v>
      </c>
      <c r="AQ22">
        <v>1</v>
      </c>
      <c r="AR22">
        <v>0</v>
      </c>
      <c r="AS22" t="s">
        <v>3</v>
      </c>
      <c r="AT22">
        <v>0.05</v>
      </c>
      <c r="AU22" t="s">
        <v>32</v>
      </c>
      <c r="AV22">
        <v>1</v>
      </c>
      <c r="AW22">
        <v>2</v>
      </c>
      <c r="AX22">
        <v>60854848</v>
      </c>
      <c r="AY22">
        <v>1</v>
      </c>
      <c r="AZ22">
        <v>0</v>
      </c>
      <c r="BA22">
        <v>17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31.131</v>
      </c>
      <c r="BL22">
        <v>28.980000000000004</v>
      </c>
      <c r="BM22">
        <v>0</v>
      </c>
      <c r="BN22">
        <v>0</v>
      </c>
      <c r="BO22">
        <v>0.05</v>
      </c>
      <c r="BP22">
        <v>1</v>
      </c>
      <c r="BQ22">
        <v>0</v>
      </c>
      <c r="BR22">
        <v>38.91375</v>
      </c>
      <c r="BS22">
        <v>36.225000000000001</v>
      </c>
      <c r="BT22">
        <v>0</v>
      </c>
      <c r="BU22">
        <v>0</v>
      </c>
      <c r="BV22">
        <v>6.25E-2</v>
      </c>
      <c r="BW22">
        <v>1</v>
      </c>
      <c r="CV22">
        <v>0</v>
      </c>
      <c r="CW22">
        <f>ROUND(Y22*Source!I27*DO22,7)</f>
        <v>0.36249999999999999</v>
      </c>
      <c r="CX22">
        <f>ROUND(Y22*Source!I27,7)</f>
        <v>0.36249999999999999</v>
      </c>
      <c r="CY22">
        <f>AB22</f>
        <v>989.97</v>
      </c>
      <c r="CZ22">
        <f>AF22</f>
        <v>622.62</v>
      </c>
      <c r="DA22">
        <f>AJ22</f>
        <v>1.59</v>
      </c>
      <c r="DB22">
        <f>ROUND((ROUND(AT22*CZ22,2)*ROUND(1.25,7)),6)</f>
        <v>38.912500000000001</v>
      </c>
      <c r="DC22">
        <f>ROUND((ROUND(AT22*AG22,2)*ROUND(1.25,7)),6)</f>
        <v>36.225000000000001</v>
      </c>
      <c r="DD22" t="s">
        <v>3</v>
      </c>
      <c r="DE22" t="s">
        <v>3</v>
      </c>
      <c r="DF22">
        <f t="shared" si="12"/>
        <v>0</v>
      </c>
      <c r="DG22">
        <f>ROUND(ROUND(AF22*AJ22,2)*CX22,2)</f>
        <v>358.86</v>
      </c>
      <c r="DH22">
        <f t="shared" si="1"/>
        <v>210.11</v>
      </c>
      <c r="DI22">
        <f t="shared" si="2"/>
        <v>0</v>
      </c>
      <c r="DJ22">
        <f>DG22+DH22</f>
        <v>568.97</v>
      </c>
      <c r="DK22">
        <v>0</v>
      </c>
      <c r="DL22" t="s">
        <v>381</v>
      </c>
      <c r="DM22">
        <v>6</v>
      </c>
      <c r="DN22" t="s">
        <v>369</v>
      </c>
      <c r="DO22">
        <v>1</v>
      </c>
    </row>
    <row r="23" spans="1:119" x14ac:dyDescent="0.2">
      <c r="A23">
        <f>ROW(Source!A27)</f>
        <v>27</v>
      </c>
      <c r="B23">
        <v>60854600</v>
      </c>
      <c r="C23">
        <v>60854845</v>
      </c>
      <c r="D23">
        <v>59211293</v>
      </c>
      <c r="E23">
        <v>1</v>
      </c>
      <c r="F23">
        <v>1</v>
      </c>
      <c r="G23">
        <v>1</v>
      </c>
      <c r="H23">
        <v>2</v>
      </c>
      <c r="I23" t="s">
        <v>382</v>
      </c>
      <c r="J23" t="s">
        <v>383</v>
      </c>
      <c r="K23" t="s">
        <v>384</v>
      </c>
      <c r="L23">
        <v>1368</v>
      </c>
      <c r="N23">
        <v>1011</v>
      </c>
      <c r="O23" t="s">
        <v>373</v>
      </c>
      <c r="P23" t="s">
        <v>373</v>
      </c>
      <c r="Q23">
        <v>1</v>
      </c>
      <c r="W23">
        <v>0</v>
      </c>
      <c r="X23">
        <v>-1791740122</v>
      </c>
      <c r="Y23">
        <f>(AT23*ROUND(1.25,7))</f>
        <v>0.15</v>
      </c>
      <c r="AA23">
        <v>0</v>
      </c>
      <c r="AB23">
        <v>1836.35</v>
      </c>
      <c r="AC23">
        <v>579.6</v>
      </c>
      <c r="AD23">
        <v>0</v>
      </c>
      <c r="AE23">
        <v>0</v>
      </c>
      <c r="AF23">
        <v>1836.35</v>
      </c>
      <c r="AG23">
        <v>579.6</v>
      </c>
      <c r="AH23">
        <v>0</v>
      </c>
      <c r="AI23">
        <v>1</v>
      </c>
      <c r="AJ23">
        <v>1</v>
      </c>
      <c r="AK23">
        <v>1</v>
      </c>
      <c r="AL23">
        <v>1</v>
      </c>
      <c r="AM23">
        <v>-2</v>
      </c>
      <c r="AN23">
        <v>0</v>
      </c>
      <c r="AO23">
        <v>0</v>
      </c>
      <c r="AP23">
        <v>1</v>
      </c>
      <c r="AQ23">
        <v>1</v>
      </c>
      <c r="AR23">
        <v>0</v>
      </c>
      <c r="AS23" t="s">
        <v>3</v>
      </c>
      <c r="AT23">
        <v>0.12</v>
      </c>
      <c r="AU23" t="s">
        <v>32</v>
      </c>
      <c r="AV23">
        <v>1</v>
      </c>
      <c r="AW23">
        <v>2</v>
      </c>
      <c r="AX23">
        <v>60854849</v>
      </c>
      <c r="AY23">
        <v>1</v>
      </c>
      <c r="AZ23">
        <v>0</v>
      </c>
      <c r="BA23">
        <v>18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220.36199999999999</v>
      </c>
      <c r="BL23">
        <v>69.552000000000007</v>
      </c>
      <c r="BM23">
        <v>0</v>
      </c>
      <c r="BN23">
        <v>0</v>
      </c>
      <c r="BO23">
        <v>0.12</v>
      </c>
      <c r="BP23">
        <v>1</v>
      </c>
      <c r="BQ23">
        <v>0</v>
      </c>
      <c r="BR23">
        <v>275.45249999999999</v>
      </c>
      <c r="BS23">
        <v>86.94</v>
      </c>
      <c r="BT23">
        <v>0</v>
      </c>
      <c r="BU23">
        <v>0</v>
      </c>
      <c r="BV23">
        <v>0.15</v>
      </c>
      <c r="BW23">
        <v>1</v>
      </c>
      <c r="CV23">
        <v>0</v>
      </c>
      <c r="CW23">
        <f>ROUND(Y23*Source!I27*DO23,7)</f>
        <v>0.87</v>
      </c>
      <c r="CX23">
        <f>ROUND(Y23*Source!I27,7)</f>
        <v>0.87</v>
      </c>
      <c r="CY23">
        <f>AB23</f>
        <v>1836.35</v>
      </c>
      <c r="CZ23">
        <f>AF23</f>
        <v>1836.35</v>
      </c>
      <c r="DA23">
        <f>AJ23</f>
        <v>1</v>
      </c>
      <c r="DB23">
        <f>ROUND((ROUND(AT23*CZ23,2)*ROUND(1.25,7)),6)</f>
        <v>275.45</v>
      </c>
      <c r="DC23">
        <f>ROUND((ROUND(AT23*AG23,2)*ROUND(1.25,7)),6)</f>
        <v>86.9375</v>
      </c>
      <c r="DD23" t="s">
        <v>3</v>
      </c>
      <c r="DE23" t="s">
        <v>3</v>
      </c>
      <c r="DF23">
        <f t="shared" si="12"/>
        <v>0</v>
      </c>
      <c r="DG23">
        <f t="shared" ref="DG23:DG36" si="13">ROUND(ROUND(AF23,2)*CX23,2)</f>
        <v>1597.62</v>
      </c>
      <c r="DH23">
        <f t="shared" si="1"/>
        <v>504.25</v>
      </c>
      <c r="DI23">
        <f t="shared" si="2"/>
        <v>0</v>
      </c>
      <c r="DJ23">
        <f>DG23+DH23</f>
        <v>2101.87</v>
      </c>
      <c r="DK23">
        <v>1</v>
      </c>
      <c r="DL23" t="s">
        <v>381</v>
      </c>
      <c r="DM23">
        <v>6</v>
      </c>
      <c r="DN23" t="s">
        <v>369</v>
      </c>
      <c r="DO23">
        <v>1</v>
      </c>
    </row>
    <row r="24" spans="1:119" x14ac:dyDescent="0.2">
      <c r="A24">
        <f>ROW(Source!A27)</f>
        <v>27</v>
      </c>
      <c r="B24">
        <v>60854600</v>
      </c>
      <c r="C24">
        <v>60854845</v>
      </c>
      <c r="D24">
        <v>59212187</v>
      </c>
      <c r="E24">
        <v>1</v>
      </c>
      <c r="F24">
        <v>1</v>
      </c>
      <c r="G24">
        <v>1</v>
      </c>
      <c r="H24">
        <v>2</v>
      </c>
      <c r="I24" t="s">
        <v>385</v>
      </c>
      <c r="J24" t="s">
        <v>386</v>
      </c>
      <c r="K24" t="s">
        <v>387</v>
      </c>
      <c r="L24">
        <v>1368</v>
      </c>
      <c r="N24">
        <v>1011</v>
      </c>
      <c r="O24" t="s">
        <v>373</v>
      </c>
      <c r="P24" t="s">
        <v>373</v>
      </c>
      <c r="Q24">
        <v>1</v>
      </c>
      <c r="W24">
        <v>0</v>
      </c>
      <c r="X24">
        <v>4063365</v>
      </c>
      <c r="Y24">
        <f>(AT24*ROUND(1.25,7))</f>
        <v>0.1875</v>
      </c>
      <c r="AA24">
        <v>0</v>
      </c>
      <c r="AB24">
        <v>656.9</v>
      </c>
      <c r="AC24">
        <v>431.48</v>
      </c>
      <c r="AD24">
        <v>0</v>
      </c>
      <c r="AE24">
        <v>0</v>
      </c>
      <c r="AF24">
        <v>656.9</v>
      </c>
      <c r="AG24">
        <v>431.48</v>
      </c>
      <c r="AH24">
        <v>0</v>
      </c>
      <c r="AI24">
        <v>1</v>
      </c>
      <c r="AJ24">
        <v>1</v>
      </c>
      <c r="AK24">
        <v>1</v>
      </c>
      <c r="AL24">
        <v>1</v>
      </c>
      <c r="AM24">
        <v>-2</v>
      </c>
      <c r="AN24">
        <v>0</v>
      </c>
      <c r="AO24">
        <v>0</v>
      </c>
      <c r="AP24">
        <v>1</v>
      </c>
      <c r="AQ24">
        <v>1</v>
      </c>
      <c r="AR24">
        <v>0</v>
      </c>
      <c r="AS24" t="s">
        <v>3</v>
      </c>
      <c r="AT24">
        <v>0.15</v>
      </c>
      <c r="AU24" t="s">
        <v>32</v>
      </c>
      <c r="AV24">
        <v>1</v>
      </c>
      <c r="AW24">
        <v>2</v>
      </c>
      <c r="AX24">
        <v>60854850</v>
      </c>
      <c r="AY24">
        <v>1</v>
      </c>
      <c r="AZ24">
        <v>0</v>
      </c>
      <c r="BA24">
        <v>19</v>
      </c>
      <c r="BB24">
        <v>1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98.534999999999997</v>
      </c>
      <c r="BL24">
        <v>64.721999999999994</v>
      </c>
      <c r="BM24">
        <v>0</v>
      </c>
      <c r="BN24">
        <v>0</v>
      </c>
      <c r="BO24">
        <v>0.15</v>
      </c>
      <c r="BP24">
        <v>1</v>
      </c>
      <c r="BQ24">
        <v>0</v>
      </c>
      <c r="BR24">
        <v>123.16874999999999</v>
      </c>
      <c r="BS24">
        <v>80.902500000000003</v>
      </c>
      <c r="BT24">
        <v>0</v>
      </c>
      <c r="BU24">
        <v>0</v>
      </c>
      <c r="BV24">
        <v>0.1875</v>
      </c>
      <c r="BW24">
        <v>1</v>
      </c>
      <c r="CV24">
        <v>0</v>
      </c>
      <c r="CW24">
        <f>ROUND(Y24*Source!I27*DO24,7)</f>
        <v>1.0874999999999999</v>
      </c>
      <c r="CX24">
        <f>ROUND(Y24*Source!I27,7)</f>
        <v>1.0874999999999999</v>
      </c>
      <c r="CY24">
        <f>AB24</f>
        <v>656.9</v>
      </c>
      <c r="CZ24">
        <f>AF24</f>
        <v>656.9</v>
      </c>
      <c r="DA24">
        <f>AJ24</f>
        <v>1</v>
      </c>
      <c r="DB24">
        <f>ROUND((ROUND(AT24*CZ24,2)*ROUND(1.25,7)),6)</f>
        <v>123.175</v>
      </c>
      <c r="DC24">
        <f>ROUND((ROUND(AT24*AG24,2)*ROUND(1.25,7)),6)</f>
        <v>80.900000000000006</v>
      </c>
      <c r="DD24" t="s">
        <v>3</v>
      </c>
      <c r="DE24" t="s">
        <v>3</v>
      </c>
      <c r="DF24">
        <f t="shared" si="12"/>
        <v>0</v>
      </c>
      <c r="DG24">
        <f t="shared" si="13"/>
        <v>714.38</v>
      </c>
      <c r="DH24">
        <f t="shared" si="1"/>
        <v>469.23</v>
      </c>
      <c r="DI24">
        <f t="shared" si="2"/>
        <v>0</v>
      </c>
      <c r="DJ24">
        <f>DG24+DH24</f>
        <v>1183.6100000000001</v>
      </c>
      <c r="DK24">
        <v>1</v>
      </c>
      <c r="DL24" t="s">
        <v>388</v>
      </c>
      <c r="DM24">
        <v>4</v>
      </c>
      <c r="DN24" t="s">
        <v>369</v>
      </c>
      <c r="DO24">
        <v>1</v>
      </c>
    </row>
    <row r="25" spans="1:119" x14ac:dyDescent="0.2">
      <c r="A25">
        <f>ROW(Source!A27)</f>
        <v>27</v>
      </c>
      <c r="B25">
        <v>60854600</v>
      </c>
      <c r="C25">
        <v>60854845</v>
      </c>
      <c r="D25">
        <v>59156609</v>
      </c>
      <c r="E25">
        <v>1</v>
      </c>
      <c r="F25">
        <v>1</v>
      </c>
      <c r="G25">
        <v>1</v>
      </c>
      <c r="H25">
        <v>3</v>
      </c>
      <c r="I25" t="s">
        <v>389</v>
      </c>
      <c r="J25" t="s">
        <v>390</v>
      </c>
      <c r="K25" t="s">
        <v>391</v>
      </c>
      <c r="L25">
        <v>1383</v>
      </c>
      <c r="N25">
        <v>1013</v>
      </c>
      <c r="O25" t="s">
        <v>392</v>
      </c>
      <c r="P25" t="s">
        <v>392</v>
      </c>
      <c r="Q25">
        <v>1</v>
      </c>
      <c r="W25">
        <v>0</v>
      </c>
      <c r="X25">
        <v>86017057</v>
      </c>
      <c r="Y25">
        <f t="shared" ref="Y25:Y56" si="14">AT25</f>
        <v>3.7856000000000001</v>
      </c>
      <c r="AA25">
        <v>7.85</v>
      </c>
      <c r="AB25">
        <v>0</v>
      </c>
      <c r="AC25">
        <v>0</v>
      </c>
      <c r="AD25">
        <v>0</v>
      </c>
      <c r="AE25">
        <v>7.85</v>
      </c>
      <c r="AF25">
        <v>0</v>
      </c>
      <c r="AG25">
        <v>0</v>
      </c>
      <c r="AH25">
        <v>0</v>
      </c>
      <c r="AI25">
        <v>1</v>
      </c>
      <c r="AJ25">
        <v>1</v>
      </c>
      <c r="AK25">
        <v>1</v>
      </c>
      <c r="AL25">
        <v>1</v>
      </c>
      <c r="AM25">
        <v>-2</v>
      </c>
      <c r="AN25">
        <v>0</v>
      </c>
      <c r="AO25">
        <v>0</v>
      </c>
      <c r="AP25">
        <v>1</v>
      </c>
      <c r="AQ25">
        <v>1</v>
      </c>
      <c r="AR25">
        <v>0</v>
      </c>
      <c r="AS25" t="s">
        <v>3</v>
      </c>
      <c r="AT25">
        <v>3.7856000000000001</v>
      </c>
      <c r="AU25" t="s">
        <v>3</v>
      </c>
      <c r="AV25">
        <v>0</v>
      </c>
      <c r="AW25">
        <v>2</v>
      </c>
      <c r="AX25">
        <v>60854851</v>
      </c>
      <c r="AY25">
        <v>1</v>
      </c>
      <c r="AZ25">
        <v>0</v>
      </c>
      <c r="BA25">
        <v>20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29.71696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1</v>
      </c>
      <c r="BQ25">
        <v>29.71696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1</v>
      </c>
      <c r="CV25">
        <v>0</v>
      </c>
      <c r="CW25">
        <v>0</v>
      </c>
      <c r="CX25">
        <f>ROUND(Y25*Source!I27,7)</f>
        <v>21.956479999999999</v>
      </c>
      <c r="CY25">
        <f t="shared" ref="CY25:CY34" si="15">AA25</f>
        <v>7.85</v>
      </c>
      <c r="CZ25">
        <f t="shared" ref="CZ25:CZ34" si="16">AE25</f>
        <v>7.85</v>
      </c>
      <c r="DA25">
        <f t="shared" ref="DA25:DA34" si="17">AI25</f>
        <v>1</v>
      </c>
      <c r="DB25">
        <f t="shared" ref="DB25:DB56" si="18">ROUND(ROUND(AT25*CZ25,2),6)</f>
        <v>29.72</v>
      </c>
      <c r="DC25">
        <f t="shared" ref="DC25:DC56" si="19">ROUND(ROUND(AT25*AG25,2),6)</f>
        <v>0</v>
      </c>
      <c r="DD25" t="s">
        <v>3</v>
      </c>
      <c r="DE25" t="s">
        <v>3</v>
      </c>
      <c r="DF25">
        <f t="shared" si="12"/>
        <v>172.36</v>
      </c>
      <c r="DG25">
        <f t="shared" si="13"/>
        <v>0</v>
      </c>
      <c r="DH25">
        <f t="shared" si="1"/>
        <v>0</v>
      </c>
      <c r="DI25">
        <f t="shared" si="2"/>
        <v>0</v>
      </c>
      <c r="DJ25">
        <f t="shared" ref="DJ25:DJ34" si="20">DF25</f>
        <v>172.36</v>
      </c>
      <c r="DK25">
        <v>1</v>
      </c>
      <c r="DL25" t="s">
        <v>3</v>
      </c>
      <c r="DM25">
        <v>0</v>
      </c>
      <c r="DN25" t="s">
        <v>3</v>
      </c>
      <c r="DO25">
        <v>0</v>
      </c>
    </row>
    <row r="26" spans="1:119" x14ac:dyDescent="0.2">
      <c r="A26">
        <f>ROW(Source!A27)</f>
        <v>27</v>
      </c>
      <c r="B26">
        <v>60854600</v>
      </c>
      <c r="C26">
        <v>60854845</v>
      </c>
      <c r="D26">
        <v>59158256</v>
      </c>
      <c r="E26">
        <v>1</v>
      </c>
      <c r="F26">
        <v>1</v>
      </c>
      <c r="G26">
        <v>1</v>
      </c>
      <c r="H26">
        <v>3</v>
      </c>
      <c r="I26" t="s">
        <v>393</v>
      </c>
      <c r="J26" t="s">
        <v>394</v>
      </c>
      <c r="K26" t="s">
        <v>395</v>
      </c>
      <c r="L26">
        <v>1348</v>
      </c>
      <c r="N26">
        <v>1009</v>
      </c>
      <c r="O26" t="s">
        <v>90</v>
      </c>
      <c r="P26" t="s">
        <v>90</v>
      </c>
      <c r="Q26">
        <v>1000</v>
      </c>
      <c r="W26">
        <v>0</v>
      </c>
      <c r="X26">
        <v>-192229748</v>
      </c>
      <c r="Y26">
        <f t="shared" si="14"/>
        <v>5.0000000000000001E-4</v>
      </c>
      <c r="AA26">
        <v>225804.69</v>
      </c>
      <c r="AB26">
        <v>0</v>
      </c>
      <c r="AC26">
        <v>0</v>
      </c>
      <c r="AD26">
        <v>0</v>
      </c>
      <c r="AE26">
        <v>199827.16</v>
      </c>
      <c r="AF26">
        <v>0</v>
      </c>
      <c r="AG26">
        <v>0</v>
      </c>
      <c r="AH26">
        <v>0</v>
      </c>
      <c r="AI26">
        <v>1.1299999999999999</v>
      </c>
      <c r="AJ26">
        <v>1</v>
      </c>
      <c r="AK26">
        <v>1</v>
      </c>
      <c r="AL26">
        <v>1</v>
      </c>
      <c r="AM26">
        <v>2</v>
      </c>
      <c r="AN26">
        <v>0</v>
      </c>
      <c r="AO26">
        <v>0</v>
      </c>
      <c r="AP26">
        <v>1</v>
      </c>
      <c r="AQ26">
        <v>1</v>
      </c>
      <c r="AR26">
        <v>0</v>
      </c>
      <c r="AS26" t="s">
        <v>3</v>
      </c>
      <c r="AT26">
        <v>5.0000000000000001E-4</v>
      </c>
      <c r="AU26" t="s">
        <v>3</v>
      </c>
      <c r="AV26">
        <v>0</v>
      </c>
      <c r="AW26">
        <v>2</v>
      </c>
      <c r="AX26">
        <v>60854852</v>
      </c>
      <c r="AY26">
        <v>1</v>
      </c>
      <c r="AZ26">
        <v>0</v>
      </c>
      <c r="BA26">
        <v>21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99.91358000000001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1</v>
      </c>
      <c r="BQ26">
        <v>99.91358000000001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1</v>
      </c>
      <c r="CV26">
        <v>0</v>
      </c>
      <c r="CW26">
        <v>0</v>
      </c>
      <c r="CX26">
        <f>ROUND(Y26*Source!I27,7)</f>
        <v>2.8999999999999998E-3</v>
      </c>
      <c r="CY26">
        <f t="shared" si="15"/>
        <v>225804.69</v>
      </c>
      <c r="CZ26">
        <f t="shared" si="16"/>
        <v>199827.16</v>
      </c>
      <c r="DA26">
        <f t="shared" si="17"/>
        <v>1.1299999999999999</v>
      </c>
      <c r="DB26">
        <f t="shared" si="18"/>
        <v>99.91</v>
      </c>
      <c r="DC26">
        <f t="shared" si="19"/>
        <v>0</v>
      </c>
      <c r="DD26" t="s">
        <v>3</v>
      </c>
      <c r="DE26" t="s">
        <v>3</v>
      </c>
      <c r="DF26">
        <f t="shared" ref="DF26:DF34" si="21">ROUND(ROUND(AE26*AI26,2)*CX26,2)</f>
        <v>654.83000000000004</v>
      </c>
      <c r="DG26">
        <f t="shared" si="13"/>
        <v>0</v>
      </c>
      <c r="DH26">
        <f t="shared" si="1"/>
        <v>0</v>
      </c>
      <c r="DI26">
        <f t="shared" si="2"/>
        <v>0</v>
      </c>
      <c r="DJ26">
        <f t="shared" si="20"/>
        <v>654.83000000000004</v>
      </c>
      <c r="DK26">
        <v>0</v>
      </c>
      <c r="DL26" t="s">
        <v>3</v>
      </c>
      <c r="DM26">
        <v>0</v>
      </c>
      <c r="DN26" t="s">
        <v>3</v>
      </c>
      <c r="DO26">
        <v>0</v>
      </c>
    </row>
    <row r="27" spans="1:119" x14ac:dyDescent="0.2">
      <c r="A27">
        <f>ROW(Source!A27)</f>
        <v>27</v>
      </c>
      <c r="B27">
        <v>60854600</v>
      </c>
      <c r="C27">
        <v>60854845</v>
      </c>
      <c r="D27">
        <v>59158461</v>
      </c>
      <c r="E27">
        <v>1</v>
      </c>
      <c r="F27">
        <v>1</v>
      </c>
      <c r="G27">
        <v>1</v>
      </c>
      <c r="H27">
        <v>3</v>
      </c>
      <c r="I27" t="s">
        <v>396</v>
      </c>
      <c r="J27" t="s">
        <v>397</v>
      </c>
      <c r="K27" t="s">
        <v>398</v>
      </c>
      <c r="L27">
        <v>1348</v>
      </c>
      <c r="N27">
        <v>1009</v>
      </c>
      <c r="O27" t="s">
        <v>90</v>
      </c>
      <c r="P27" t="s">
        <v>90</v>
      </c>
      <c r="Q27">
        <v>1000</v>
      </c>
      <c r="W27">
        <v>0</v>
      </c>
      <c r="X27">
        <v>288296226</v>
      </c>
      <c r="Y27">
        <f t="shared" si="14"/>
        <v>1.5E-3</v>
      </c>
      <c r="AA27">
        <v>243302.53</v>
      </c>
      <c r="AB27">
        <v>0</v>
      </c>
      <c r="AC27">
        <v>0</v>
      </c>
      <c r="AD27">
        <v>0</v>
      </c>
      <c r="AE27">
        <v>215311.97</v>
      </c>
      <c r="AF27">
        <v>0</v>
      </c>
      <c r="AG27">
        <v>0</v>
      </c>
      <c r="AH27">
        <v>0</v>
      </c>
      <c r="AI27">
        <v>1.1299999999999999</v>
      </c>
      <c r="AJ27">
        <v>1</v>
      </c>
      <c r="AK27">
        <v>1</v>
      </c>
      <c r="AL27">
        <v>1</v>
      </c>
      <c r="AM27">
        <v>2</v>
      </c>
      <c r="AN27">
        <v>0</v>
      </c>
      <c r="AO27">
        <v>0</v>
      </c>
      <c r="AP27">
        <v>1</v>
      </c>
      <c r="AQ27">
        <v>1</v>
      </c>
      <c r="AR27">
        <v>0</v>
      </c>
      <c r="AS27" t="s">
        <v>3</v>
      </c>
      <c r="AT27">
        <v>1.5E-3</v>
      </c>
      <c r="AU27" t="s">
        <v>3</v>
      </c>
      <c r="AV27">
        <v>0</v>
      </c>
      <c r="AW27">
        <v>2</v>
      </c>
      <c r="AX27">
        <v>60854853</v>
      </c>
      <c r="AY27">
        <v>1</v>
      </c>
      <c r="AZ27">
        <v>0</v>
      </c>
      <c r="BA27">
        <v>22</v>
      </c>
      <c r="BB27">
        <v>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322.96795500000002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1</v>
      </c>
      <c r="BQ27">
        <v>322.96795500000002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</v>
      </c>
      <c r="CV27">
        <v>0</v>
      </c>
      <c r="CW27">
        <v>0</v>
      </c>
      <c r="CX27">
        <f>ROUND(Y27*Source!I27,7)</f>
        <v>8.6999999999999994E-3</v>
      </c>
      <c r="CY27">
        <f t="shared" si="15"/>
        <v>243302.53</v>
      </c>
      <c r="CZ27">
        <f t="shared" si="16"/>
        <v>215311.97</v>
      </c>
      <c r="DA27">
        <f t="shared" si="17"/>
        <v>1.1299999999999999</v>
      </c>
      <c r="DB27">
        <f t="shared" si="18"/>
        <v>322.97000000000003</v>
      </c>
      <c r="DC27">
        <f t="shared" si="19"/>
        <v>0</v>
      </c>
      <c r="DD27" t="s">
        <v>3</v>
      </c>
      <c r="DE27" t="s">
        <v>3</v>
      </c>
      <c r="DF27">
        <f t="shared" si="21"/>
        <v>2116.73</v>
      </c>
      <c r="DG27">
        <f t="shared" si="13"/>
        <v>0</v>
      </c>
      <c r="DH27">
        <f t="shared" si="1"/>
        <v>0</v>
      </c>
      <c r="DI27">
        <f t="shared" si="2"/>
        <v>0</v>
      </c>
      <c r="DJ27">
        <f t="shared" si="20"/>
        <v>2116.73</v>
      </c>
      <c r="DK27">
        <v>0</v>
      </c>
      <c r="DL27" t="s">
        <v>3</v>
      </c>
      <c r="DM27">
        <v>0</v>
      </c>
      <c r="DN27" t="s">
        <v>3</v>
      </c>
      <c r="DO27">
        <v>0</v>
      </c>
    </row>
    <row r="28" spans="1:119" x14ac:dyDescent="0.2">
      <c r="A28">
        <f>ROW(Source!A27)</f>
        <v>27</v>
      </c>
      <c r="B28">
        <v>60854600</v>
      </c>
      <c r="C28">
        <v>60854845</v>
      </c>
      <c r="D28">
        <v>59158505</v>
      </c>
      <c r="E28">
        <v>1</v>
      </c>
      <c r="F28">
        <v>1</v>
      </c>
      <c r="G28">
        <v>1</v>
      </c>
      <c r="H28">
        <v>3</v>
      </c>
      <c r="I28" t="s">
        <v>47</v>
      </c>
      <c r="J28" t="s">
        <v>50</v>
      </c>
      <c r="K28" t="s">
        <v>48</v>
      </c>
      <c r="L28">
        <v>1425</v>
      </c>
      <c r="N28">
        <v>1013</v>
      </c>
      <c r="O28" t="s">
        <v>49</v>
      </c>
      <c r="P28" t="s">
        <v>49</v>
      </c>
      <c r="Q28">
        <v>1</v>
      </c>
      <c r="W28">
        <v>0</v>
      </c>
      <c r="X28">
        <v>-1342378106</v>
      </c>
      <c r="Y28">
        <f t="shared" si="14"/>
        <v>1</v>
      </c>
      <c r="AA28">
        <v>202.08</v>
      </c>
      <c r="AB28">
        <v>0</v>
      </c>
      <c r="AC28">
        <v>0</v>
      </c>
      <c r="AD28">
        <v>0</v>
      </c>
      <c r="AE28">
        <v>178.83</v>
      </c>
      <c r="AF28">
        <v>0</v>
      </c>
      <c r="AG28">
        <v>0</v>
      </c>
      <c r="AH28">
        <v>0</v>
      </c>
      <c r="AI28">
        <v>1.1299999999999999</v>
      </c>
      <c r="AJ28">
        <v>1</v>
      </c>
      <c r="AK28">
        <v>1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 t="s">
        <v>3</v>
      </c>
      <c r="AT28">
        <v>1</v>
      </c>
      <c r="AU28" t="s">
        <v>3</v>
      </c>
      <c r="AV28">
        <v>0</v>
      </c>
      <c r="AW28">
        <v>1</v>
      </c>
      <c r="AX28">
        <v>-1</v>
      </c>
      <c r="AY28">
        <v>0</v>
      </c>
      <c r="AZ28">
        <v>0</v>
      </c>
      <c r="BA28" t="s">
        <v>3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CV28">
        <v>0</v>
      </c>
      <c r="CW28">
        <v>0</v>
      </c>
      <c r="CX28">
        <f>ROUND(Y28*Source!I27,7)</f>
        <v>5.8</v>
      </c>
      <c r="CY28">
        <f t="shared" si="15"/>
        <v>202.08</v>
      </c>
      <c r="CZ28">
        <f t="shared" si="16"/>
        <v>178.83</v>
      </c>
      <c r="DA28">
        <f t="shared" si="17"/>
        <v>1.1299999999999999</v>
      </c>
      <c r="DB28">
        <f t="shared" si="18"/>
        <v>178.83</v>
      </c>
      <c r="DC28">
        <f t="shared" si="19"/>
        <v>0</v>
      </c>
      <c r="DD28" t="s">
        <v>3</v>
      </c>
      <c r="DE28" t="s">
        <v>3</v>
      </c>
      <c r="DF28">
        <f t="shared" si="21"/>
        <v>1172.06</v>
      </c>
      <c r="DG28">
        <f t="shared" si="13"/>
        <v>0</v>
      </c>
      <c r="DH28">
        <f t="shared" si="1"/>
        <v>0</v>
      </c>
      <c r="DI28">
        <f t="shared" si="2"/>
        <v>0</v>
      </c>
      <c r="DJ28">
        <f t="shared" si="20"/>
        <v>1172.06</v>
      </c>
      <c r="DK28">
        <v>0</v>
      </c>
      <c r="DL28" t="s">
        <v>3</v>
      </c>
      <c r="DM28">
        <v>0</v>
      </c>
      <c r="DN28" t="s">
        <v>3</v>
      </c>
      <c r="DO28">
        <v>0</v>
      </c>
    </row>
    <row r="29" spans="1:119" x14ac:dyDescent="0.2">
      <c r="A29">
        <f>ROW(Source!A27)</f>
        <v>27</v>
      </c>
      <c r="B29">
        <v>60854600</v>
      </c>
      <c r="C29">
        <v>60854845</v>
      </c>
      <c r="D29">
        <v>59166058</v>
      </c>
      <c r="E29">
        <v>1</v>
      </c>
      <c r="F29">
        <v>1</v>
      </c>
      <c r="G29">
        <v>1</v>
      </c>
      <c r="H29">
        <v>3</v>
      </c>
      <c r="I29" t="s">
        <v>42</v>
      </c>
      <c r="J29" t="s">
        <v>45</v>
      </c>
      <c r="K29" t="s">
        <v>43</v>
      </c>
      <c r="L29">
        <v>1327</v>
      </c>
      <c r="N29">
        <v>1005</v>
      </c>
      <c r="O29" t="s">
        <v>44</v>
      </c>
      <c r="P29" t="s">
        <v>44</v>
      </c>
      <c r="Q29">
        <v>1</v>
      </c>
      <c r="W29">
        <v>0</v>
      </c>
      <c r="X29">
        <v>-38320244</v>
      </c>
      <c r="Y29">
        <f t="shared" si="14"/>
        <v>122</v>
      </c>
      <c r="AA29">
        <v>849.92</v>
      </c>
      <c r="AB29">
        <v>0</v>
      </c>
      <c r="AC29">
        <v>0</v>
      </c>
      <c r="AD29">
        <v>0</v>
      </c>
      <c r="AE29">
        <v>1024</v>
      </c>
      <c r="AF29">
        <v>0</v>
      </c>
      <c r="AG29">
        <v>0</v>
      </c>
      <c r="AH29">
        <v>0</v>
      </c>
      <c r="AI29">
        <v>0.83</v>
      </c>
      <c r="AJ29">
        <v>1</v>
      </c>
      <c r="AK29">
        <v>1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 t="s">
        <v>3</v>
      </c>
      <c r="AT29">
        <v>122</v>
      </c>
      <c r="AU29" t="s">
        <v>3</v>
      </c>
      <c r="AV29">
        <v>0</v>
      </c>
      <c r="AW29">
        <v>1</v>
      </c>
      <c r="AX29">
        <v>-1</v>
      </c>
      <c r="AY29">
        <v>0</v>
      </c>
      <c r="AZ29">
        <v>0</v>
      </c>
      <c r="BA29" t="s">
        <v>3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CV29">
        <v>0</v>
      </c>
      <c r="CW29">
        <v>0</v>
      </c>
      <c r="CX29">
        <f>ROUND(Y29*Source!I27,7)</f>
        <v>707.6</v>
      </c>
      <c r="CY29">
        <f t="shared" si="15"/>
        <v>849.92</v>
      </c>
      <c r="CZ29">
        <f t="shared" si="16"/>
        <v>1024</v>
      </c>
      <c r="DA29">
        <f t="shared" si="17"/>
        <v>0.83</v>
      </c>
      <c r="DB29">
        <f t="shared" si="18"/>
        <v>124928</v>
      </c>
      <c r="DC29">
        <f t="shared" si="19"/>
        <v>0</v>
      </c>
      <c r="DD29" t="s">
        <v>3</v>
      </c>
      <c r="DE29" t="s">
        <v>3</v>
      </c>
      <c r="DF29">
        <f t="shared" si="21"/>
        <v>601403.39</v>
      </c>
      <c r="DG29">
        <f t="shared" si="13"/>
        <v>0</v>
      </c>
      <c r="DH29">
        <f t="shared" si="1"/>
        <v>0</v>
      </c>
      <c r="DI29">
        <f t="shared" si="2"/>
        <v>0</v>
      </c>
      <c r="DJ29">
        <f t="shared" si="20"/>
        <v>601403.39</v>
      </c>
      <c r="DK29">
        <v>0</v>
      </c>
      <c r="DL29" t="s">
        <v>3</v>
      </c>
      <c r="DM29">
        <v>0</v>
      </c>
      <c r="DN29" t="s">
        <v>3</v>
      </c>
      <c r="DO29">
        <v>0</v>
      </c>
    </row>
    <row r="30" spans="1:119" x14ac:dyDescent="0.2">
      <c r="A30">
        <f>ROW(Source!A27)</f>
        <v>27</v>
      </c>
      <c r="B30">
        <v>60854600</v>
      </c>
      <c r="C30">
        <v>60854845</v>
      </c>
      <c r="D30">
        <v>59169504</v>
      </c>
      <c r="E30">
        <v>1</v>
      </c>
      <c r="F30">
        <v>1</v>
      </c>
      <c r="G30">
        <v>1</v>
      </c>
      <c r="H30">
        <v>3</v>
      </c>
      <c r="I30" t="s">
        <v>63</v>
      </c>
      <c r="J30" t="s">
        <v>65</v>
      </c>
      <c r="K30" t="s">
        <v>64</v>
      </c>
      <c r="L30">
        <v>1301</v>
      </c>
      <c r="N30">
        <v>1003</v>
      </c>
      <c r="O30" t="s">
        <v>60</v>
      </c>
      <c r="P30" t="s">
        <v>60</v>
      </c>
      <c r="Q30">
        <v>1</v>
      </c>
      <c r="W30">
        <v>0</v>
      </c>
      <c r="X30">
        <v>391820357</v>
      </c>
      <c r="Y30">
        <f t="shared" si="14"/>
        <v>8.62068966</v>
      </c>
      <c r="AA30">
        <v>435.59</v>
      </c>
      <c r="AB30">
        <v>0</v>
      </c>
      <c r="AC30">
        <v>0</v>
      </c>
      <c r="AD30">
        <v>0</v>
      </c>
      <c r="AE30">
        <v>410.93</v>
      </c>
      <c r="AF30">
        <v>0</v>
      </c>
      <c r="AG30">
        <v>0</v>
      </c>
      <c r="AH30">
        <v>0</v>
      </c>
      <c r="AI30">
        <v>1.06</v>
      </c>
      <c r="AJ30">
        <v>1</v>
      </c>
      <c r="AK30">
        <v>1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 t="s">
        <v>3</v>
      </c>
      <c r="AT30">
        <v>8.62068966</v>
      </c>
      <c r="AU30" t="s">
        <v>3</v>
      </c>
      <c r="AV30">
        <v>0</v>
      </c>
      <c r="AW30">
        <v>1</v>
      </c>
      <c r="AX30">
        <v>-1</v>
      </c>
      <c r="AY30">
        <v>0</v>
      </c>
      <c r="AZ30">
        <v>0</v>
      </c>
      <c r="BA30" t="s">
        <v>3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CV30">
        <v>0</v>
      </c>
      <c r="CW30">
        <v>0</v>
      </c>
      <c r="CX30">
        <f>ROUND(Y30*Source!I27,7)</f>
        <v>50</v>
      </c>
      <c r="CY30">
        <f t="shared" si="15"/>
        <v>435.59</v>
      </c>
      <c r="CZ30">
        <f t="shared" si="16"/>
        <v>410.93</v>
      </c>
      <c r="DA30">
        <f t="shared" si="17"/>
        <v>1.06</v>
      </c>
      <c r="DB30">
        <f t="shared" si="18"/>
        <v>3542.5</v>
      </c>
      <c r="DC30">
        <f t="shared" si="19"/>
        <v>0</v>
      </c>
      <c r="DD30" t="s">
        <v>3</v>
      </c>
      <c r="DE30" t="s">
        <v>3</v>
      </c>
      <c r="DF30">
        <f t="shared" si="21"/>
        <v>21779.5</v>
      </c>
      <c r="DG30">
        <f t="shared" si="13"/>
        <v>0</v>
      </c>
      <c r="DH30">
        <f t="shared" si="1"/>
        <v>0</v>
      </c>
      <c r="DI30">
        <f t="shared" si="2"/>
        <v>0</v>
      </c>
      <c r="DJ30">
        <f t="shared" si="20"/>
        <v>21779.5</v>
      </c>
      <c r="DK30">
        <v>0</v>
      </c>
      <c r="DL30" t="s">
        <v>3</v>
      </c>
      <c r="DM30">
        <v>0</v>
      </c>
      <c r="DN30" t="s">
        <v>3</v>
      </c>
      <c r="DO30">
        <v>0</v>
      </c>
    </row>
    <row r="31" spans="1:119" x14ac:dyDescent="0.2">
      <c r="A31">
        <f>ROW(Source!A27)</f>
        <v>27</v>
      </c>
      <c r="B31">
        <v>60854600</v>
      </c>
      <c r="C31">
        <v>60854845</v>
      </c>
      <c r="D31">
        <v>59169505</v>
      </c>
      <c r="E31">
        <v>1</v>
      </c>
      <c r="F31">
        <v>1</v>
      </c>
      <c r="G31">
        <v>1</v>
      </c>
      <c r="H31">
        <v>3</v>
      </c>
      <c r="I31" t="s">
        <v>67</v>
      </c>
      <c r="J31" t="s">
        <v>69</v>
      </c>
      <c r="K31" t="s">
        <v>68</v>
      </c>
      <c r="L31">
        <v>1301</v>
      </c>
      <c r="N31">
        <v>1003</v>
      </c>
      <c r="O31" t="s">
        <v>60</v>
      </c>
      <c r="P31" t="s">
        <v>60</v>
      </c>
      <c r="Q31">
        <v>1</v>
      </c>
      <c r="W31">
        <v>0</v>
      </c>
      <c r="X31">
        <v>-676676400</v>
      </c>
      <c r="Y31">
        <f t="shared" si="14"/>
        <v>8.62068966</v>
      </c>
      <c r="AA31">
        <v>563.97</v>
      </c>
      <c r="AB31">
        <v>0</v>
      </c>
      <c r="AC31">
        <v>0</v>
      </c>
      <c r="AD31">
        <v>0</v>
      </c>
      <c r="AE31">
        <v>532.04999999999995</v>
      </c>
      <c r="AF31">
        <v>0</v>
      </c>
      <c r="AG31">
        <v>0</v>
      </c>
      <c r="AH31">
        <v>0</v>
      </c>
      <c r="AI31">
        <v>1.06</v>
      </c>
      <c r="AJ31">
        <v>1</v>
      </c>
      <c r="AK31">
        <v>1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 t="s">
        <v>3</v>
      </c>
      <c r="AT31">
        <v>8.62068966</v>
      </c>
      <c r="AU31" t="s">
        <v>3</v>
      </c>
      <c r="AV31">
        <v>0</v>
      </c>
      <c r="AW31">
        <v>1</v>
      </c>
      <c r="AX31">
        <v>-1</v>
      </c>
      <c r="AY31">
        <v>0</v>
      </c>
      <c r="AZ31">
        <v>0</v>
      </c>
      <c r="BA31" t="s">
        <v>3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CV31">
        <v>0</v>
      </c>
      <c r="CW31">
        <v>0</v>
      </c>
      <c r="CX31">
        <f>ROUND(Y31*Source!I27,7)</f>
        <v>50</v>
      </c>
      <c r="CY31">
        <f t="shared" si="15"/>
        <v>563.97</v>
      </c>
      <c r="CZ31">
        <f t="shared" si="16"/>
        <v>532.04999999999995</v>
      </c>
      <c r="DA31">
        <f t="shared" si="17"/>
        <v>1.06</v>
      </c>
      <c r="DB31">
        <f t="shared" si="18"/>
        <v>4586.6400000000003</v>
      </c>
      <c r="DC31">
        <f t="shared" si="19"/>
        <v>0</v>
      </c>
      <c r="DD31" t="s">
        <v>3</v>
      </c>
      <c r="DE31" t="s">
        <v>3</v>
      </c>
      <c r="DF31">
        <f t="shared" si="21"/>
        <v>28198.5</v>
      </c>
      <c r="DG31">
        <f t="shared" si="13"/>
        <v>0</v>
      </c>
      <c r="DH31">
        <f t="shared" si="1"/>
        <v>0</v>
      </c>
      <c r="DI31">
        <f t="shared" si="2"/>
        <v>0</v>
      </c>
      <c r="DJ31">
        <f t="shared" si="20"/>
        <v>28198.5</v>
      </c>
      <c r="DK31">
        <v>0</v>
      </c>
      <c r="DL31" t="s">
        <v>3</v>
      </c>
      <c r="DM31">
        <v>0</v>
      </c>
      <c r="DN31" t="s">
        <v>3</v>
      </c>
      <c r="DO31">
        <v>0</v>
      </c>
    </row>
    <row r="32" spans="1:119" x14ac:dyDescent="0.2">
      <c r="A32">
        <f>ROW(Source!A27)</f>
        <v>27</v>
      </c>
      <c r="B32">
        <v>60854600</v>
      </c>
      <c r="C32">
        <v>60854845</v>
      </c>
      <c r="D32">
        <v>59169506</v>
      </c>
      <c r="E32">
        <v>1</v>
      </c>
      <c r="F32">
        <v>1</v>
      </c>
      <c r="G32">
        <v>1</v>
      </c>
      <c r="H32">
        <v>3</v>
      </c>
      <c r="I32" t="s">
        <v>58</v>
      </c>
      <c r="J32" t="s">
        <v>61</v>
      </c>
      <c r="K32" t="s">
        <v>59</v>
      </c>
      <c r="L32">
        <v>1301</v>
      </c>
      <c r="N32">
        <v>1003</v>
      </c>
      <c r="O32" t="s">
        <v>60</v>
      </c>
      <c r="P32" t="s">
        <v>60</v>
      </c>
      <c r="Q32">
        <v>1</v>
      </c>
      <c r="W32">
        <v>0</v>
      </c>
      <c r="X32">
        <v>1883402082</v>
      </c>
      <c r="Y32">
        <f t="shared" si="14"/>
        <v>17.931034480000001</v>
      </c>
      <c r="AA32">
        <v>300.47000000000003</v>
      </c>
      <c r="AB32">
        <v>0</v>
      </c>
      <c r="AC32">
        <v>0</v>
      </c>
      <c r="AD32">
        <v>0</v>
      </c>
      <c r="AE32">
        <v>283.45999999999998</v>
      </c>
      <c r="AF32">
        <v>0</v>
      </c>
      <c r="AG32">
        <v>0</v>
      </c>
      <c r="AH32">
        <v>0</v>
      </c>
      <c r="AI32">
        <v>1.06</v>
      </c>
      <c r="AJ32">
        <v>1</v>
      </c>
      <c r="AK32">
        <v>1</v>
      </c>
      <c r="AL32">
        <v>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 t="s">
        <v>3</v>
      </c>
      <c r="AT32">
        <v>17.931034480000001</v>
      </c>
      <c r="AU32" t="s">
        <v>3</v>
      </c>
      <c r="AV32">
        <v>0</v>
      </c>
      <c r="AW32">
        <v>1</v>
      </c>
      <c r="AX32">
        <v>-1</v>
      </c>
      <c r="AY32">
        <v>0</v>
      </c>
      <c r="AZ32">
        <v>0</v>
      </c>
      <c r="BA32" t="s">
        <v>3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CV32">
        <v>0</v>
      </c>
      <c r="CW32">
        <v>0</v>
      </c>
      <c r="CX32">
        <f>ROUND(Y32*Source!I27,7)</f>
        <v>104</v>
      </c>
      <c r="CY32">
        <f t="shared" si="15"/>
        <v>300.47000000000003</v>
      </c>
      <c r="CZ32">
        <f t="shared" si="16"/>
        <v>283.45999999999998</v>
      </c>
      <c r="DA32">
        <f t="shared" si="17"/>
        <v>1.06</v>
      </c>
      <c r="DB32">
        <f t="shared" si="18"/>
        <v>5082.7299999999996</v>
      </c>
      <c r="DC32">
        <f t="shared" si="19"/>
        <v>0</v>
      </c>
      <c r="DD32" t="s">
        <v>3</v>
      </c>
      <c r="DE32" t="s">
        <v>3</v>
      </c>
      <c r="DF32">
        <f t="shared" si="21"/>
        <v>31248.880000000001</v>
      </c>
      <c r="DG32">
        <f t="shared" si="13"/>
        <v>0</v>
      </c>
      <c r="DH32">
        <f t="shared" si="1"/>
        <v>0</v>
      </c>
      <c r="DI32">
        <f t="shared" si="2"/>
        <v>0</v>
      </c>
      <c r="DJ32">
        <f t="shared" si="20"/>
        <v>31248.880000000001</v>
      </c>
      <c r="DK32">
        <v>0</v>
      </c>
      <c r="DL32" t="s">
        <v>3</v>
      </c>
      <c r="DM32">
        <v>0</v>
      </c>
      <c r="DN32" t="s">
        <v>3</v>
      </c>
      <c r="DO32">
        <v>0</v>
      </c>
    </row>
    <row r="33" spans="1:119" x14ac:dyDescent="0.2">
      <c r="A33">
        <f>ROW(Source!A27)</f>
        <v>27</v>
      </c>
      <c r="B33">
        <v>60854600</v>
      </c>
      <c r="C33">
        <v>60854845</v>
      </c>
      <c r="D33">
        <v>59169507</v>
      </c>
      <c r="E33">
        <v>1</v>
      </c>
      <c r="F33">
        <v>1</v>
      </c>
      <c r="G33">
        <v>1</v>
      </c>
      <c r="H33">
        <v>3</v>
      </c>
      <c r="I33" t="s">
        <v>75</v>
      </c>
      <c r="J33" t="s">
        <v>77</v>
      </c>
      <c r="K33" t="s">
        <v>76</v>
      </c>
      <c r="L33">
        <v>1301</v>
      </c>
      <c r="N33">
        <v>1003</v>
      </c>
      <c r="O33" t="s">
        <v>60</v>
      </c>
      <c r="P33" t="s">
        <v>60</v>
      </c>
      <c r="Q33">
        <v>1</v>
      </c>
      <c r="W33">
        <v>0</v>
      </c>
      <c r="X33">
        <v>49387606</v>
      </c>
      <c r="Y33">
        <f t="shared" si="14"/>
        <v>7.2413793100000001</v>
      </c>
      <c r="AA33">
        <v>278.83999999999997</v>
      </c>
      <c r="AB33">
        <v>0</v>
      </c>
      <c r="AC33">
        <v>0</v>
      </c>
      <c r="AD33">
        <v>0</v>
      </c>
      <c r="AE33">
        <v>263.06</v>
      </c>
      <c r="AF33">
        <v>0</v>
      </c>
      <c r="AG33">
        <v>0</v>
      </c>
      <c r="AH33">
        <v>0</v>
      </c>
      <c r="AI33">
        <v>1.06</v>
      </c>
      <c r="AJ33">
        <v>1</v>
      </c>
      <c r="AK33">
        <v>1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 t="s">
        <v>3</v>
      </c>
      <c r="AT33">
        <v>7.2413793100000001</v>
      </c>
      <c r="AU33" t="s">
        <v>3</v>
      </c>
      <c r="AV33">
        <v>0</v>
      </c>
      <c r="AW33">
        <v>1</v>
      </c>
      <c r="AX33">
        <v>-1</v>
      </c>
      <c r="AY33">
        <v>0</v>
      </c>
      <c r="AZ33">
        <v>0</v>
      </c>
      <c r="BA33" t="s">
        <v>3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CV33">
        <v>0</v>
      </c>
      <c r="CW33">
        <v>0</v>
      </c>
      <c r="CX33">
        <f>ROUND(Y33*Source!I27,7)</f>
        <v>42</v>
      </c>
      <c r="CY33">
        <f t="shared" si="15"/>
        <v>278.83999999999997</v>
      </c>
      <c r="CZ33">
        <f t="shared" si="16"/>
        <v>263.06</v>
      </c>
      <c r="DA33">
        <f t="shared" si="17"/>
        <v>1.06</v>
      </c>
      <c r="DB33">
        <f t="shared" si="18"/>
        <v>1904.92</v>
      </c>
      <c r="DC33">
        <f t="shared" si="19"/>
        <v>0</v>
      </c>
      <c r="DD33" t="s">
        <v>3</v>
      </c>
      <c r="DE33" t="s">
        <v>3</v>
      </c>
      <c r="DF33">
        <f t="shared" si="21"/>
        <v>11711.28</v>
      </c>
      <c r="DG33">
        <f t="shared" si="13"/>
        <v>0</v>
      </c>
      <c r="DH33">
        <f t="shared" si="1"/>
        <v>0</v>
      </c>
      <c r="DI33">
        <f t="shared" si="2"/>
        <v>0</v>
      </c>
      <c r="DJ33">
        <f t="shared" si="20"/>
        <v>11711.28</v>
      </c>
      <c r="DK33">
        <v>0</v>
      </c>
      <c r="DL33" t="s">
        <v>3</v>
      </c>
      <c r="DM33">
        <v>0</v>
      </c>
      <c r="DN33" t="s">
        <v>3</v>
      </c>
      <c r="DO33">
        <v>0</v>
      </c>
    </row>
    <row r="34" spans="1:119" x14ac:dyDescent="0.2">
      <c r="A34">
        <f>ROW(Source!A27)</f>
        <v>27</v>
      </c>
      <c r="B34">
        <v>60854600</v>
      </c>
      <c r="C34">
        <v>60854845</v>
      </c>
      <c r="D34">
        <v>59169508</v>
      </c>
      <c r="E34">
        <v>1</v>
      </c>
      <c r="F34">
        <v>1</v>
      </c>
      <c r="G34">
        <v>1</v>
      </c>
      <c r="H34">
        <v>3</v>
      </c>
      <c r="I34" t="s">
        <v>71</v>
      </c>
      <c r="J34" t="s">
        <v>73</v>
      </c>
      <c r="K34" t="s">
        <v>72</v>
      </c>
      <c r="L34">
        <v>1301</v>
      </c>
      <c r="N34">
        <v>1003</v>
      </c>
      <c r="O34" t="s">
        <v>60</v>
      </c>
      <c r="P34" t="s">
        <v>60</v>
      </c>
      <c r="Q34">
        <v>1</v>
      </c>
      <c r="W34">
        <v>0</v>
      </c>
      <c r="X34">
        <v>1108515218</v>
      </c>
      <c r="Y34">
        <f t="shared" si="14"/>
        <v>11.724137929999999</v>
      </c>
      <c r="AA34">
        <v>679.49</v>
      </c>
      <c r="AB34">
        <v>0</v>
      </c>
      <c r="AC34">
        <v>0</v>
      </c>
      <c r="AD34">
        <v>0</v>
      </c>
      <c r="AE34">
        <v>641.03</v>
      </c>
      <c r="AF34">
        <v>0</v>
      </c>
      <c r="AG34">
        <v>0</v>
      </c>
      <c r="AH34">
        <v>0</v>
      </c>
      <c r="AI34">
        <v>1.06</v>
      </c>
      <c r="AJ34">
        <v>1</v>
      </c>
      <c r="AK34">
        <v>1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 t="s">
        <v>3</v>
      </c>
      <c r="AT34">
        <v>11.724137929999999</v>
      </c>
      <c r="AU34" t="s">
        <v>3</v>
      </c>
      <c r="AV34">
        <v>0</v>
      </c>
      <c r="AW34">
        <v>1</v>
      </c>
      <c r="AX34">
        <v>-1</v>
      </c>
      <c r="AY34">
        <v>0</v>
      </c>
      <c r="AZ34">
        <v>0</v>
      </c>
      <c r="BA34" t="s">
        <v>3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CV34">
        <v>0</v>
      </c>
      <c r="CW34">
        <v>0</v>
      </c>
      <c r="CX34">
        <f>ROUND(Y34*Source!I27,7)</f>
        <v>68</v>
      </c>
      <c r="CY34">
        <f t="shared" si="15"/>
        <v>679.49</v>
      </c>
      <c r="CZ34">
        <f t="shared" si="16"/>
        <v>641.03</v>
      </c>
      <c r="DA34">
        <f t="shared" si="17"/>
        <v>1.06</v>
      </c>
      <c r="DB34">
        <f t="shared" si="18"/>
        <v>7515.52</v>
      </c>
      <c r="DC34">
        <f t="shared" si="19"/>
        <v>0</v>
      </c>
      <c r="DD34" t="s">
        <v>3</v>
      </c>
      <c r="DE34" t="s">
        <v>3</v>
      </c>
      <c r="DF34">
        <f t="shared" si="21"/>
        <v>46205.32</v>
      </c>
      <c r="DG34">
        <f t="shared" si="13"/>
        <v>0</v>
      </c>
      <c r="DH34">
        <f t="shared" si="1"/>
        <v>0</v>
      </c>
      <c r="DI34">
        <f t="shared" si="2"/>
        <v>0</v>
      </c>
      <c r="DJ34">
        <f t="shared" si="20"/>
        <v>46205.32</v>
      </c>
      <c r="DK34">
        <v>0</v>
      </c>
      <c r="DL34" t="s">
        <v>3</v>
      </c>
      <c r="DM34">
        <v>0</v>
      </c>
      <c r="DN34" t="s">
        <v>3</v>
      </c>
      <c r="DO34">
        <v>0</v>
      </c>
    </row>
    <row r="35" spans="1:119" x14ac:dyDescent="0.2">
      <c r="A35">
        <f>ROW(Source!A42)</f>
        <v>42</v>
      </c>
      <c r="B35">
        <v>60841590</v>
      </c>
      <c r="C35">
        <v>60854579</v>
      </c>
      <c r="D35">
        <v>59083857</v>
      </c>
      <c r="E35">
        <v>119</v>
      </c>
      <c r="F35">
        <v>1</v>
      </c>
      <c r="G35">
        <v>1</v>
      </c>
      <c r="H35">
        <v>1</v>
      </c>
      <c r="I35" t="s">
        <v>399</v>
      </c>
      <c r="J35" t="s">
        <v>3</v>
      </c>
      <c r="K35" t="s">
        <v>400</v>
      </c>
      <c r="L35">
        <v>1191</v>
      </c>
      <c r="N35">
        <v>1013</v>
      </c>
      <c r="O35" t="s">
        <v>369</v>
      </c>
      <c r="P35" t="s">
        <v>369</v>
      </c>
      <c r="Q35">
        <v>1</v>
      </c>
      <c r="W35">
        <v>0</v>
      </c>
      <c r="X35">
        <v>1048598872</v>
      </c>
      <c r="Y35">
        <f t="shared" si="14"/>
        <v>65.12</v>
      </c>
      <c r="AA35">
        <v>0</v>
      </c>
      <c r="AB35">
        <v>0</v>
      </c>
      <c r="AC35">
        <v>0</v>
      </c>
      <c r="AD35">
        <v>335.48</v>
      </c>
      <c r="AE35">
        <v>0</v>
      </c>
      <c r="AF35">
        <v>0</v>
      </c>
      <c r="AG35">
        <v>0</v>
      </c>
      <c r="AH35">
        <v>335.48</v>
      </c>
      <c r="AI35">
        <v>1</v>
      </c>
      <c r="AJ35">
        <v>1</v>
      </c>
      <c r="AK35">
        <v>1</v>
      </c>
      <c r="AL35">
        <v>1</v>
      </c>
      <c r="AM35">
        <v>-2</v>
      </c>
      <c r="AN35">
        <v>0</v>
      </c>
      <c r="AO35">
        <v>0</v>
      </c>
      <c r="AP35">
        <v>1</v>
      </c>
      <c r="AQ35">
        <v>1</v>
      </c>
      <c r="AR35">
        <v>0</v>
      </c>
      <c r="AS35" t="s">
        <v>3</v>
      </c>
      <c r="AT35">
        <v>65.12</v>
      </c>
      <c r="AU35" t="s">
        <v>3</v>
      </c>
      <c r="AV35">
        <v>1</v>
      </c>
      <c r="AW35">
        <v>2</v>
      </c>
      <c r="AX35">
        <v>60854613</v>
      </c>
      <c r="AY35">
        <v>1</v>
      </c>
      <c r="AZ35">
        <v>0</v>
      </c>
      <c r="BA35">
        <v>25</v>
      </c>
      <c r="BB35">
        <v>1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21846.457600000002</v>
      </c>
      <c r="BN35">
        <v>65.12</v>
      </c>
      <c r="BO35">
        <v>0</v>
      </c>
      <c r="BP35">
        <v>1</v>
      </c>
      <c r="BQ35">
        <v>0</v>
      </c>
      <c r="BR35">
        <v>0</v>
      </c>
      <c r="BS35">
        <v>0</v>
      </c>
      <c r="BT35">
        <v>21846.457600000002</v>
      </c>
      <c r="BU35">
        <v>65.12</v>
      </c>
      <c r="BV35">
        <v>0</v>
      </c>
      <c r="BW35">
        <v>1</v>
      </c>
      <c r="CU35">
        <f>ROUND(AT35*Source!I42*AH35*AL35,2)</f>
        <v>126709.45</v>
      </c>
      <c r="CV35">
        <f>ROUND(Y35*Source!I42,7)</f>
        <v>377.69600000000003</v>
      </c>
      <c r="CW35">
        <v>0</v>
      </c>
      <c r="CX35">
        <f>ROUND(Y35*Source!I42,7)</f>
        <v>377.69600000000003</v>
      </c>
      <c r="CY35">
        <f>AD35</f>
        <v>335.48</v>
      </c>
      <c r="CZ35">
        <f>AH35</f>
        <v>335.48</v>
      </c>
      <c r="DA35">
        <f>AL35</f>
        <v>1</v>
      </c>
      <c r="DB35">
        <f t="shared" si="18"/>
        <v>21846.46</v>
      </c>
      <c r="DC35">
        <f t="shared" si="19"/>
        <v>0</v>
      </c>
      <c r="DD35" t="s">
        <v>3</v>
      </c>
      <c r="DE35" t="s">
        <v>3</v>
      </c>
      <c r="DF35">
        <f>ROUND(ROUND(AE35,2)*CX35,2)</f>
        <v>0</v>
      </c>
      <c r="DG35">
        <f t="shared" si="13"/>
        <v>0</v>
      </c>
      <c r="DH35">
        <f t="shared" si="1"/>
        <v>0</v>
      </c>
      <c r="DI35">
        <f t="shared" si="2"/>
        <v>126709.45</v>
      </c>
      <c r="DJ35">
        <f>DI35</f>
        <v>126709.45</v>
      </c>
      <c r="DK35">
        <v>1</v>
      </c>
      <c r="DL35" t="s">
        <v>3</v>
      </c>
      <c r="DM35">
        <v>0</v>
      </c>
      <c r="DN35" t="s">
        <v>3</v>
      </c>
      <c r="DO35">
        <v>0</v>
      </c>
    </row>
    <row r="36" spans="1:119" x14ac:dyDescent="0.2">
      <c r="A36">
        <f>ROW(Source!A42)</f>
        <v>42</v>
      </c>
      <c r="B36">
        <v>60841590</v>
      </c>
      <c r="C36">
        <v>60854579</v>
      </c>
      <c r="D36">
        <v>59084083</v>
      </c>
      <c r="E36">
        <v>119</v>
      </c>
      <c r="F36">
        <v>1</v>
      </c>
      <c r="G36">
        <v>1</v>
      </c>
      <c r="H36">
        <v>1</v>
      </c>
      <c r="I36" t="s">
        <v>376</v>
      </c>
      <c r="J36" t="s">
        <v>3</v>
      </c>
      <c r="K36" t="s">
        <v>377</v>
      </c>
      <c r="L36">
        <v>1191</v>
      </c>
      <c r="N36">
        <v>1013</v>
      </c>
      <c r="O36" t="s">
        <v>369</v>
      </c>
      <c r="P36" t="s">
        <v>369</v>
      </c>
      <c r="Q36">
        <v>1</v>
      </c>
      <c r="W36">
        <v>0</v>
      </c>
      <c r="X36">
        <v>-1417349443</v>
      </c>
      <c r="Y36">
        <f t="shared" si="14"/>
        <v>0.28000000000000003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</v>
      </c>
      <c r="AJ36">
        <v>1</v>
      </c>
      <c r="AK36">
        <v>1</v>
      </c>
      <c r="AL36">
        <v>1</v>
      </c>
      <c r="AM36">
        <v>-2</v>
      </c>
      <c r="AN36">
        <v>0</v>
      </c>
      <c r="AO36">
        <v>0</v>
      </c>
      <c r="AP36">
        <v>1</v>
      </c>
      <c r="AQ36">
        <v>1</v>
      </c>
      <c r="AR36">
        <v>0</v>
      </c>
      <c r="AS36" t="s">
        <v>3</v>
      </c>
      <c r="AT36">
        <v>0.28000000000000003</v>
      </c>
      <c r="AU36" t="s">
        <v>3</v>
      </c>
      <c r="AV36">
        <v>2</v>
      </c>
      <c r="AW36">
        <v>2</v>
      </c>
      <c r="AX36">
        <v>60854614</v>
      </c>
      <c r="AY36">
        <v>1</v>
      </c>
      <c r="AZ36">
        <v>0</v>
      </c>
      <c r="BA36">
        <v>26</v>
      </c>
      <c r="BB36">
        <v>1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CV36">
        <v>0</v>
      </c>
      <c r="CW36">
        <v>0</v>
      </c>
      <c r="CX36">
        <f>ROUND(Y36*Source!I42,7)</f>
        <v>1.6240000000000001</v>
      </c>
      <c r="CY36">
        <f>AD36</f>
        <v>0</v>
      </c>
      <c r="CZ36">
        <f>AH36</f>
        <v>0</v>
      </c>
      <c r="DA36">
        <f>AL36</f>
        <v>1</v>
      </c>
      <c r="DB36">
        <f t="shared" si="18"/>
        <v>0</v>
      </c>
      <c r="DC36">
        <f t="shared" si="19"/>
        <v>0</v>
      </c>
      <c r="DD36" t="s">
        <v>3</v>
      </c>
      <c r="DE36" t="s">
        <v>3</v>
      </c>
      <c r="DF36">
        <f>ROUND(ROUND(AE36,2)*CX36,2)</f>
        <v>0</v>
      </c>
      <c r="DG36">
        <f t="shared" si="13"/>
        <v>0</v>
      </c>
      <c r="DH36">
        <f t="shared" si="1"/>
        <v>0</v>
      </c>
      <c r="DI36">
        <f t="shared" si="2"/>
        <v>0</v>
      </c>
      <c r="DJ36">
        <f>DI36</f>
        <v>0</v>
      </c>
      <c r="DK36">
        <v>0</v>
      </c>
      <c r="DL36" t="s">
        <v>3</v>
      </c>
      <c r="DM36">
        <v>0</v>
      </c>
      <c r="DN36" t="s">
        <v>3</v>
      </c>
      <c r="DO36">
        <v>0</v>
      </c>
    </row>
    <row r="37" spans="1:119" x14ac:dyDescent="0.2">
      <c r="A37">
        <f>ROW(Source!A42)</f>
        <v>42</v>
      </c>
      <c r="B37">
        <v>60841590</v>
      </c>
      <c r="C37">
        <v>60854579</v>
      </c>
      <c r="D37">
        <v>59211432</v>
      </c>
      <c r="E37">
        <v>1</v>
      </c>
      <c r="F37">
        <v>1</v>
      </c>
      <c r="G37">
        <v>1</v>
      </c>
      <c r="H37">
        <v>2</v>
      </c>
      <c r="I37" t="s">
        <v>401</v>
      </c>
      <c r="J37" t="s">
        <v>402</v>
      </c>
      <c r="K37" t="s">
        <v>403</v>
      </c>
      <c r="L37">
        <v>1368</v>
      </c>
      <c r="N37">
        <v>1011</v>
      </c>
      <c r="O37" t="s">
        <v>373</v>
      </c>
      <c r="P37" t="s">
        <v>373</v>
      </c>
      <c r="Q37">
        <v>1</v>
      </c>
      <c r="W37">
        <v>0</v>
      </c>
      <c r="X37">
        <v>-1475096391</v>
      </c>
      <c r="Y37">
        <f t="shared" si="14"/>
        <v>0.39</v>
      </c>
      <c r="AA37">
        <v>0</v>
      </c>
      <c r="AB37">
        <v>10.33</v>
      </c>
      <c r="AC37">
        <v>0</v>
      </c>
      <c r="AD37">
        <v>0</v>
      </c>
      <c r="AE37">
        <v>0</v>
      </c>
      <c r="AF37">
        <v>6.62</v>
      </c>
      <c r="AG37">
        <v>0</v>
      </c>
      <c r="AH37">
        <v>0</v>
      </c>
      <c r="AI37">
        <v>1</v>
      </c>
      <c r="AJ37">
        <v>1.56</v>
      </c>
      <c r="AK37">
        <v>1</v>
      </c>
      <c r="AL37">
        <v>1</v>
      </c>
      <c r="AM37">
        <v>2</v>
      </c>
      <c r="AN37">
        <v>0</v>
      </c>
      <c r="AO37">
        <v>0</v>
      </c>
      <c r="AP37">
        <v>1</v>
      </c>
      <c r="AQ37">
        <v>1</v>
      </c>
      <c r="AR37">
        <v>0</v>
      </c>
      <c r="AS37" t="s">
        <v>3</v>
      </c>
      <c r="AT37">
        <v>0.39</v>
      </c>
      <c r="AU37" t="s">
        <v>3</v>
      </c>
      <c r="AV37">
        <v>1</v>
      </c>
      <c r="AW37">
        <v>2</v>
      </c>
      <c r="AX37">
        <v>60854615</v>
      </c>
      <c r="AY37">
        <v>1</v>
      </c>
      <c r="AZ37">
        <v>0</v>
      </c>
      <c r="BA37">
        <v>27</v>
      </c>
      <c r="BB37">
        <v>1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2.5818000000000003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0</v>
      </c>
      <c r="BR37">
        <v>2.5818000000000003</v>
      </c>
      <c r="BS37">
        <v>0</v>
      </c>
      <c r="BT37">
        <v>0</v>
      </c>
      <c r="BU37">
        <v>0</v>
      </c>
      <c r="BV37">
        <v>0</v>
      </c>
      <c r="BW37">
        <v>1</v>
      </c>
      <c r="CV37">
        <v>0</v>
      </c>
      <c r="CW37">
        <f>ROUND(Y37*Source!I42*DO37,7)</f>
        <v>0</v>
      </c>
      <c r="CX37">
        <f>ROUND(Y37*Source!I42,7)</f>
        <v>2.262</v>
      </c>
      <c r="CY37">
        <f>AB37</f>
        <v>10.33</v>
      </c>
      <c r="CZ37">
        <f>AF37</f>
        <v>6.62</v>
      </c>
      <c r="DA37">
        <f>AJ37</f>
        <v>1.56</v>
      </c>
      <c r="DB37">
        <f t="shared" si="18"/>
        <v>2.58</v>
      </c>
      <c r="DC37">
        <f t="shared" si="19"/>
        <v>0</v>
      </c>
      <c r="DD37" t="s">
        <v>3</v>
      </c>
      <c r="DE37" t="s">
        <v>3</v>
      </c>
      <c r="DF37">
        <f>ROUND(ROUND(AE37,2)*CX37,2)</f>
        <v>0</v>
      </c>
      <c r="DG37">
        <f>ROUND(ROUND(AF37*AJ37,2)*CX37,2)</f>
        <v>23.37</v>
      </c>
      <c r="DH37">
        <f t="shared" si="1"/>
        <v>0</v>
      </c>
      <c r="DI37">
        <f t="shared" si="2"/>
        <v>0</v>
      </c>
      <c r="DJ37">
        <f>DG37+DH37</f>
        <v>23.37</v>
      </c>
      <c r="DK37">
        <v>0</v>
      </c>
      <c r="DL37" t="s">
        <v>3</v>
      </c>
      <c r="DM37">
        <v>0</v>
      </c>
      <c r="DN37" t="s">
        <v>3</v>
      </c>
      <c r="DO37">
        <v>0</v>
      </c>
    </row>
    <row r="38" spans="1:119" x14ac:dyDescent="0.2">
      <c r="A38">
        <f>ROW(Source!A42)</f>
        <v>42</v>
      </c>
      <c r="B38">
        <v>60841590</v>
      </c>
      <c r="C38">
        <v>60854579</v>
      </c>
      <c r="D38">
        <v>59212187</v>
      </c>
      <c r="E38">
        <v>1</v>
      </c>
      <c r="F38">
        <v>1</v>
      </c>
      <c r="G38">
        <v>1</v>
      </c>
      <c r="H38">
        <v>2</v>
      </c>
      <c r="I38" t="s">
        <v>385</v>
      </c>
      <c r="J38" t="s">
        <v>386</v>
      </c>
      <c r="K38" t="s">
        <v>387</v>
      </c>
      <c r="L38">
        <v>1368</v>
      </c>
      <c r="N38">
        <v>1011</v>
      </c>
      <c r="O38" t="s">
        <v>373</v>
      </c>
      <c r="P38" t="s">
        <v>373</v>
      </c>
      <c r="Q38">
        <v>1</v>
      </c>
      <c r="W38">
        <v>0</v>
      </c>
      <c r="X38">
        <v>4063365</v>
      </c>
      <c r="Y38">
        <f t="shared" si="14"/>
        <v>0.28000000000000003</v>
      </c>
      <c r="AA38">
        <v>0</v>
      </c>
      <c r="AB38">
        <v>680.75</v>
      </c>
      <c r="AC38">
        <v>404.99</v>
      </c>
      <c r="AD38">
        <v>0</v>
      </c>
      <c r="AE38">
        <v>0</v>
      </c>
      <c r="AF38">
        <v>680.75</v>
      </c>
      <c r="AG38">
        <v>404.99</v>
      </c>
      <c r="AH38">
        <v>0</v>
      </c>
      <c r="AI38">
        <v>1</v>
      </c>
      <c r="AJ38">
        <v>1</v>
      </c>
      <c r="AK38">
        <v>1</v>
      </c>
      <c r="AL38">
        <v>1</v>
      </c>
      <c r="AM38">
        <v>-2</v>
      </c>
      <c r="AN38">
        <v>0</v>
      </c>
      <c r="AO38">
        <v>0</v>
      </c>
      <c r="AP38">
        <v>1</v>
      </c>
      <c r="AQ38">
        <v>1</v>
      </c>
      <c r="AR38">
        <v>0</v>
      </c>
      <c r="AS38" t="s">
        <v>3</v>
      </c>
      <c r="AT38">
        <v>0.28000000000000003</v>
      </c>
      <c r="AU38" t="s">
        <v>3</v>
      </c>
      <c r="AV38">
        <v>1</v>
      </c>
      <c r="AW38">
        <v>2</v>
      </c>
      <c r="AX38">
        <v>60854616</v>
      </c>
      <c r="AY38">
        <v>1</v>
      </c>
      <c r="AZ38">
        <v>0</v>
      </c>
      <c r="BA38">
        <v>28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190.61</v>
      </c>
      <c r="BL38">
        <v>113.39720000000001</v>
      </c>
      <c r="BM38">
        <v>0</v>
      </c>
      <c r="BN38">
        <v>0</v>
      </c>
      <c r="BO38">
        <v>0.28000000000000003</v>
      </c>
      <c r="BP38">
        <v>1</v>
      </c>
      <c r="BQ38">
        <v>0</v>
      </c>
      <c r="BR38">
        <v>190.61</v>
      </c>
      <c r="BS38">
        <v>113.39720000000001</v>
      </c>
      <c r="BT38">
        <v>0</v>
      </c>
      <c r="BU38">
        <v>0</v>
      </c>
      <c r="BV38">
        <v>0.28000000000000003</v>
      </c>
      <c r="BW38">
        <v>1</v>
      </c>
      <c r="CV38">
        <v>0</v>
      </c>
      <c r="CW38">
        <f>ROUND(Y38*Source!I42*DO38,7)</f>
        <v>1.6240000000000001</v>
      </c>
      <c r="CX38">
        <f>ROUND(Y38*Source!I42,7)</f>
        <v>1.6240000000000001</v>
      </c>
      <c r="CY38">
        <f>AB38</f>
        <v>680.75</v>
      </c>
      <c r="CZ38">
        <f>AF38</f>
        <v>680.75</v>
      </c>
      <c r="DA38">
        <f>AJ38</f>
        <v>1</v>
      </c>
      <c r="DB38">
        <f t="shared" si="18"/>
        <v>190.61</v>
      </c>
      <c r="DC38">
        <f t="shared" si="19"/>
        <v>113.4</v>
      </c>
      <c r="DD38" t="s">
        <v>3</v>
      </c>
      <c r="DE38" t="s">
        <v>3</v>
      </c>
      <c r="DF38">
        <f>ROUND(ROUND(AE38,2)*CX38,2)</f>
        <v>0</v>
      </c>
      <c r="DG38">
        <f t="shared" ref="DG38:DG43" si="22">ROUND(ROUND(AF38,2)*CX38,2)</f>
        <v>1105.54</v>
      </c>
      <c r="DH38">
        <f t="shared" si="1"/>
        <v>657.7</v>
      </c>
      <c r="DI38">
        <f t="shared" si="2"/>
        <v>0</v>
      </c>
      <c r="DJ38">
        <f>DG38+DH38</f>
        <v>1763.24</v>
      </c>
      <c r="DK38">
        <v>1</v>
      </c>
      <c r="DL38" t="s">
        <v>388</v>
      </c>
      <c r="DM38">
        <v>4</v>
      </c>
      <c r="DN38" t="s">
        <v>369</v>
      </c>
      <c r="DO38">
        <v>1</v>
      </c>
    </row>
    <row r="39" spans="1:119" x14ac:dyDescent="0.2">
      <c r="A39">
        <f>ROW(Source!A42)</f>
        <v>42</v>
      </c>
      <c r="B39">
        <v>60841590</v>
      </c>
      <c r="C39">
        <v>60854579</v>
      </c>
      <c r="D39">
        <v>59158175</v>
      </c>
      <c r="E39">
        <v>1</v>
      </c>
      <c r="F39">
        <v>1</v>
      </c>
      <c r="G39">
        <v>1</v>
      </c>
      <c r="H39">
        <v>3</v>
      </c>
      <c r="I39" t="s">
        <v>404</v>
      </c>
      <c r="J39" t="s">
        <v>405</v>
      </c>
      <c r="K39" t="s">
        <v>406</v>
      </c>
      <c r="L39">
        <v>1348</v>
      </c>
      <c r="N39">
        <v>1009</v>
      </c>
      <c r="O39" t="s">
        <v>90</v>
      </c>
      <c r="P39" t="s">
        <v>90</v>
      </c>
      <c r="Q39">
        <v>1000</v>
      </c>
      <c r="W39">
        <v>0</v>
      </c>
      <c r="X39">
        <v>-1473390480</v>
      </c>
      <c r="Y39">
        <f t="shared" si="14"/>
        <v>4.0000000000000001E-3</v>
      </c>
      <c r="AA39">
        <v>76729.919999999998</v>
      </c>
      <c r="AB39">
        <v>0</v>
      </c>
      <c r="AC39">
        <v>0</v>
      </c>
      <c r="AD39">
        <v>0</v>
      </c>
      <c r="AE39">
        <v>76729.919999999998</v>
      </c>
      <c r="AF39">
        <v>0</v>
      </c>
      <c r="AG39">
        <v>0</v>
      </c>
      <c r="AH39">
        <v>0</v>
      </c>
      <c r="AI39">
        <v>1</v>
      </c>
      <c r="AJ39">
        <v>1</v>
      </c>
      <c r="AK39">
        <v>1</v>
      </c>
      <c r="AL39">
        <v>1</v>
      </c>
      <c r="AM39">
        <v>-2</v>
      </c>
      <c r="AN39">
        <v>0</v>
      </c>
      <c r="AO39">
        <v>0</v>
      </c>
      <c r="AP39">
        <v>1</v>
      </c>
      <c r="AQ39">
        <v>1</v>
      </c>
      <c r="AR39">
        <v>0</v>
      </c>
      <c r="AS39" t="s">
        <v>3</v>
      </c>
      <c r="AT39">
        <v>4.0000000000000001E-3</v>
      </c>
      <c r="AU39" t="s">
        <v>3</v>
      </c>
      <c r="AV39">
        <v>0</v>
      </c>
      <c r="AW39">
        <v>2</v>
      </c>
      <c r="AX39">
        <v>60854617</v>
      </c>
      <c r="AY39">
        <v>1</v>
      </c>
      <c r="AZ39">
        <v>0</v>
      </c>
      <c r="BA39">
        <v>29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306.91967999999997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1</v>
      </c>
      <c r="BQ39">
        <v>306.91967999999997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1</v>
      </c>
      <c r="CV39">
        <v>0</v>
      </c>
      <c r="CW39">
        <v>0</v>
      </c>
      <c r="CX39">
        <f>ROUND(Y39*Source!I42,7)</f>
        <v>2.3199999999999998E-2</v>
      </c>
      <c r="CY39">
        <f>AA39</f>
        <v>76729.919999999998</v>
      </c>
      <c r="CZ39">
        <f>AE39</f>
        <v>76729.919999999998</v>
      </c>
      <c r="DA39">
        <f>AI39</f>
        <v>1</v>
      </c>
      <c r="DB39">
        <f t="shared" si="18"/>
        <v>306.92</v>
      </c>
      <c r="DC39">
        <f t="shared" si="19"/>
        <v>0</v>
      </c>
      <c r="DD39" t="s">
        <v>3</v>
      </c>
      <c r="DE39" t="s">
        <v>3</v>
      </c>
      <c r="DF39">
        <f>ROUND(ROUND(AE39,2)*CX39,2)</f>
        <v>1780.13</v>
      </c>
      <c r="DG39">
        <f t="shared" si="22"/>
        <v>0</v>
      </c>
      <c r="DH39">
        <f t="shared" si="1"/>
        <v>0</v>
      </c>
      <c r="DI39">
        <f t="shared" si="2"/>
        <v>0</v>
      </c>
      <c r="DJ39">
        <f>DF39</f>
        <v>1780.13</v>
      </c>
      <c r="DK39">
        <v>1</v>
      </c>
      <c r="DL39" t="s">
        <v>3</v>
      </c>
      <c r="DM39">
        <v>0</v>
      </c>
      <c r="DN39" t="s">
        <v>3</v>
      </c>
      <c r="DO39">
        <v>0</v>
      </c>
    </row>
    <row r="40" spans="1:119" x14ac:dyDescent="0.2">
      <c r="A40">
        <f>ROW(Source!A42)</f>
        <v>42</v>
      </c>
      <c r="B40">
        <v>60841590</v>
      </c>
      <c r="C40">
        <v>60854579</v>
      </c>
      <c r="D40">
        <v>59167843</v>
      </c>
      <c r="E40">
        <v>1</v>
      </c>
      <c r="F40">
        <v>1</v>
      </c>
      <c r="G40">
        <v>1</v>
      </c>
      <c r="H40">
        <v>3</v>
      </c>
      <c r="I40" t="s">
        <v>83</v>
      </c>
      <c r="J40" t="s">
        <v>86</v>
      </c>
      <c r="K40" t="s">
        <v>84</v>
      </c>
      <c r="L40">
        <v>1339</v>
      </c>
      <c r="N40">
        <v>1007</v>
      </c>
      <c r="O40" t="s">
        <v>85</v>
      </c>
      <c r="P40" t="s">
        <v>85</v>
      </c>
      <c r="Q40">
        <v>1</v>
      </c>
      <c r="W40">
        <v>0</v>
      </c>
      <c r="X40">
        <v>-886292621</v>
      </c>
      <c r="Y40">
        <f t="shared" si="14"/>
        <v>1.3</v>
      </c>
      <c r="AA40">
        <v>28354.7</v>
      </c>
      <c r="AB40">
        <v>0</v>
      </c>
      <c r="AC40">
        <v>0</v>
      </c>
      <c r="AD40">
        <v>0</v>
      </c>
      <c r="AE40">
        <v>19030</v>
      </c>
      <c r="AF40">
        <v>0</v>
      </c>
      <c r="AG40">
        <v>0</v>
      </c>
      <c r="AH40">
        <v>0</v>
      </c>
      <c r="AI40">
        <v>1.49</v>
      </c>
      <c r="AJ40">
        <v>1</v>
      </c>
      <c r="AK40">
        <v>1</v>
      </c>
      <c r="AL40">
        <v>1</v>
      </c>
      <c r="AM40">
        <v>0</v>
      </c>
      <c r="AN40">
        <v>0</v>
      </c>
      <c r="AO40">
        <v>0</v>
      </c>
      <c r="AP40">
        <v>1</v>
      </c>
      <c r="AQ40">
        <v>0</v>
      </c>
      <c r="AR40">
        <v>0</v>
      </c>
      <c r="AS40" t="s">
        <v>3</v>
      </c>
      <c r="AT40">
        <v>1.3</v>
      </c>
      <c r="AU40" t="s">
        <v>3</v>
      </c>
      <c r="AV40">
        <v>0</v>
      </c>
      <c r="AW40">
        <v>1</v>
      </c>
      <c r="AX40">
        <v>-1</v>
      </c>
      <c r="AY40">
        <v>0</v>
      </c>
      <c r="AZ40">
        <v>0</v>
      </c>
      <c r="BA40" t="s">
        <v>3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CV40">
        <v>0</v>
      </c>
      <c r="CW40">
        <v>0</v>
      </c>
      <c r="CX40">
        <f>ROUND(Y40*Source!I42,7)</f>
        <v>7.54</v>
      </c>
      <c r="CY40">
        <f>AA40</f>
        <v>28354.7</v>
      </c>
      <c r="CZ40">
        <f>AE40</f>
        <v>19030</v>
      </c>
      <c r="DA40">
        <f>AI40</f>
        <v>1.49</v>
      </c>
      <c r="DB40">
        <f t="shared" si="18"/>
        <v>24739</v>
      </c>
      <c r="DC40">
        <f t="shared" si="19"/>
        <v>0</v>
      </c>
      <c r="DD40" t="s">
        <v>3</v>
      </c>
      <c r="DE40" t="s">
        <v>3</v>
      </c>
      <c r="DF40">
        <f>ROUND(ROUND(AE40*AI40,2)*CX40,2)</f>
        <v>213794.44</v>
      </c>
      <c r="DG40">
        <f t="shared" si="22"/>
        <v>0</v>
      </c>
      <c r="DH40">
        <f t="shared" si="1"/>
        <v>0</v>
      </c>
      <c r="DI40">
        <f t="shared" si="2"/>
        <v>0</v>
      </c>
      <c r="DJ40">
        <f>DF40</f>
        <v>213794.44</v>
      </c>
      <c r="DK40">
        <v>0</v>
      </c>
      <c r="DL40" t="s">
        <v>3</v>
      </c>
      <c r="DM40">
        <v>0</v>
      </c>
      <c r="DN40" t="s">
        <v>3</v>
      </c>
      <c r="DO40">
        <v>0</v>
      </c>
    </row>
    <row r="41" spans="1:119" x14ac:dyDescent="0.2">
      <c r="A41">
        <f>ROW(Source!A42)</f>
        <v>42</v>
      </c>
      <c r="B41">
        <v>60841590</v>
      </c>
      <c r="C41">
        <v>60854579</v>
      </c>
      <c r="D41">
        <v>59090114</v>
      </c>
      <c r="E41">
        <v>119</v>
      </c>
      <c r="F41">
        <v>1</v>
      </c>
      <c r="G41">
        <v>1</v>
      </c>
      <c r="H41">
        <v>3</v>
      </c>
      <c r="I41" t="s">
        <v>88</v>
      </c>
      <c r="J41" t="s">
        <v>3</v>
      </c>
      <c r="K41" t="s">
        <v>89</v>
      </c>
      <c r="L41">
        <v>1348</v>
      </c>
      <c r="N41">
        <v>1009</v>
      </c>
      <c r="O41" t="s">
        <v>90</v>
      </c>
      <c r="P41" t="s">
        <v>90</v>
      </c>
      <c r="Q41">
        <v>1000</v>
      </c>
      <c r="W41">
        <v>0</v>
      </c>
      <c r="X41">
        <v>2102561428</v>
      </c>
      <c r="Y41">
        <f t="shared" si="14"/>
        <v>2.11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1</v>
      </c>
      <c r="AK41">
        <v>1</v>
      </c>
      <c r="AL41">
        <v>1</v>
      </c>
      <c r="AM41">
        <v>0</v>
      </c>
      <c r="AN41">
        <v>0</v>
      </c>
      <c r="AO41">
        <v>0</v>
      </c>
      <c r="AP41">
        <v>1</v>
      </c>
      <c r="AQ41">
        <v>0</v>
      </c>
      <c r="AR41">
        <v>0</v>
      </c>
      <c r="AS41" t="s">
        <v>3</v>
      </c>
      <c r="AT41">
        <v>2.11</v>
      </c>
      <c r="AU41" t="s">
        <v>3</v>
      </c>
      <c r="AV41">
        <v>0</v>
      </c>
      <c r="AW41">
        <v>2</v>
      </c>
      <c r="AX41">
        <v>60854619</v>
      </c>
      <c r="AY41">
        <v>1</v>
      </c>
      <c r="AZ41">
        <v>0</v>
      </c>
      <c r="BA41">
        <v>31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CV41">
        <v>0</v>
      </c>
      <c r="CW41">
        <v>0</v>
      </c>
      <c r="CX41">
        <f>ROUND(Y41*Source!I42,7)</f>
        <v>12.238</v>
      </c>
      <c r="CY41">
        <f>AA41</f>
        <v>0</v>
      </c>
      <c r="CZ41">
        <f>AE41</f>
        <v>0</v>
      </c>
      <c r="DA41">
        <f>AI41</f>
        <v>1</v>
      </c>
      <c r="DB41">
        <f t="shared" si="18"/>
        <v>0</v>
      </c>
      <c r="DC41">
        <f t="shared" si="19"/>
        <v>0</v>
      </c>
      <c r="DD41" t="s">
        <v>3</v>
      </c>
      <c r="DE41" t="s">
        <v>3</v>
      </c>
      <c r="DF41">
        <f>ROUND(ROUND(AE41,2)*CX41,2)</f>
        <v>0</v>
      </c>
      <c r="DG41">
        <f t="shared" si="22"/>
        <v>0</v>
      </c>
      <c r="DH41">
        <f t="shared" si="1"/>
        <v>0</v>
      </c>
      <c r="DI41">
        <f t="shared" si="2"/>
        <v>0</v>
      </c>
      <c r="DJ41">
        <f>DF41</f>
        <v>0</v>
      </c>
      <c r="DK41">
        <v>0</v>
      </c>
      <c r="DL41" t="s">
        <v>3</v>
      </c>
      <c r="DM41">
        <v>0</v>
      </c>
      <c r="DN41" t="s">
        <v>3</v>
      </c>
      <c r="DO41">
        <v>0</v>
      </c>
    </row>
    <row r="42" spans="1:119" x14ac:dyDescent="0.2">
      <c r="A42">
        <f>ROW(Source!A43)</f>
        <v>43</v>
      </c>
      <c r="B42">
        <v>60854600</v>
      </c>
      <c r="C42">
        <v>60854579</v>
      </c>
      <c r="D42">
        <v>59083857</v>
      </c>
      <c r="E42">
        <v>119</v>
      </c>
      <c r="F42">
        <v>1</v>
      </c>
      <c r="G42">
        <v>1</v>
      </c>
      <c r="H42">
        <v>1</v>
      </c>
      <c r="I42" t="s">
        <v>399</v>
      </c>
      <c r="J42" t="s">
        <v>3</v>
      </c>
      <c r="K42" t="s">
        <v>400</v>
      </c>
      <c r="L42">
        <v>1191</v>
      </c>
      <c r="N42">
        <v>1013</v>
      </c>
      <c r="O42" t="s">
        <v>369</v>
      </c>
      <c r="P42" t="s">
        <v>369</v>
      </c>
      <c r="Q42">
        <v>1</v>
      </c>
      <c r="W42">
        <v>0</v>
      </c>
      <c r="X42">
        <v>1048598872</v>
      </c>
      <c r="Y42">
        <f t="shared" si="14"/>
        <v>65.12</v>
      </c>
      <c r="AA42">
        <v>0</v>
      </c>
      <c r="AB42">
        <v>0</v>
      </c>
      <c r="AC42">
        <v>0</v>
      </c>
      <c r="AD42">
        <v>357.42</v>
      </c>
      <c r="AE42">
        <v>0</v>
      </c>
      <c r="AF42">
        <v>0</v>
      </c>
      <c r="AG42">
        <v>0</v>
      </c>
      <c r="AH42">
        <v>357.42</v>
      </c>
      <c r="AI42">
        <v>1</v>
      </c>
      <c r="AJ42">
        <v>1</v>
      </c>
      <c r="AK42">
        <v>1</v>
      </c>
      <c r="AL42">
        <v>1</v>
      </c>
      <c r="AM42">
        <v>-2</v>
      </c>
      <c r="AN42">
        <v>0</v>
      </c>
      <c r="AO42">
        <v>0</v>
      </c>
      <c r="AP42">
        <v>1</v>
      </c>
      <c r="AQ42">
        <v>1</v>
      </c>
      <c r="AR42">
        <v>0</v>
      </c>
      <c r="AS42" t="s">
        <v>3</v>
      </c>
      <c r="AT42">
        <v>65.12</v>
      </c>
      <c r="AU42" t="s">
        <v>3</v>
      </c>
      <c r="AV42">
        <v>1</v>
      </c>
      <c r="AW42">
        <v>2</v>
      </c>
      <c r="AX42">
        <v>60854613</v>
      </c>
      <c r="AY42">
        <v>1</v>
      </c>
      <c r="AZ42">
        <v>0</v>
      </c>
      <c r="BA42">
        <v>32</v>
      </c>
      <c r="BB42">
        <v>1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23275.190400000003</v>
      </c>
      <c r="BN42">
        <v>65.12</v>
      </c>
      <c r="BO42">
        <v>0</v>
      </c>
      <c r="BP42">
        <v>1</v>
      </c>
      <c r="BQ42">
        <v>0</v>
      </c>
      <c r="BR42">
        <v>0</v>
      </c>
      <c r="BS42">
        <v>0</v>
      </c>
      <c r="BT42">
        <v>23275.190400000003</v>
      </c>
      <c r="BU42">
        <v>65.12</v>
      </c>
      <c r="BV42">
        <v>0</v>
      </c>
      <c r="BW42">
        <v>1</v>
      </c>
      <c r="CU42">
        <f>ROUND(AT42*Source!I43*AH42*AL42,2)</f>
        <v>134996.1</v>
      </c>
      <c r="CV42">
        <f>ROUND(Y42*Source!I43,7)</f>
        <v>377.69600000000003</v>
      </c>
      <c r="CW42">
        <v>0</v>
      </c>
      <c r="CX42">
        <f>ROUND(Y42*Source!I43,7)</f>
        <v>377.69600000000003</v>
      </c>
      <c r="CY42">
        <f>AD42</f>
        <v>357.42</v>
      </c>
      <c r="CZ42">
        <f>AH42</f>
        <v>357.42</v>
      </c>
      <c r="DA42">
        <f>AL42</f>
        <v>1</v>
      </c>
      <c r="DB42">
        <f t="shared" si="18"/>
        <v>23275.19</v>
      </c>
      <c r="DC42">
        <f t="shared" si="19"/>
        <v>0</v>
      </c>
      <c r="DD42" t="s">
        <v>3</v>
      </c>
      <c r="DE42" t="s">
        <v>3</v>
      </c>
      <c r="DF42">
        <f>ROUND(ROUND(AE42,2)*CX42,2)</f>
        <v>0</v>
      </c>
      <c r="DG42">
        <f t="shared" si="22"/>
        <v>0</v>
      </c>
      <c r="DH42">
        <f t="shared" si="1"/>
        <v>0</v>
      </c>
      <c r="DI42">
        <f t="shared" si="2"/>
        <v>134996.1</v>
      </c>
      <c r="DJ42">
        <f>DI42</f>
        <v>134996.1</v>
      </c>
      <c r="DK42">
        <v>1</v>
      </c>
      <c r="DL42" t="s">
        <v>3</v>
      </c>
      <c r="DM42">
        <v>0</v>
      </c>
      <c r="DN42" t="s">
        <v>3</v>
      </c>
      <c r="DO42">
        <v>0</v>
      </c>
    </row>
    <row r="43" spans="1:119" x14ac:dyDescent="0.2">
      <c r="A43">
        <f>ROW(Source!A43)</f>
        <v>43</v>
      </c>
      <c r="B43">
        <v>60854600</v>
      </c>
      <c r="C43">
        <v>60854579</v>
      </c>
      <c r="D43">
        <v>59084083</v>
      </c>
      <c r="E43">
        <v>119</v>
      </c>
      <c r="F43">
        <v>1</v>
      </c>
      <c r="G43">
        <v>1</v>
      </c>
      <c r="H43">
        <v>1</v>
      </c>
      <c r="I43" t="s">
        <v>376</v>
      </c>
      <c r="J43" t="s">
        <v>3</v>
      </c>
      <c r="K43" t="s">
        <v>377</v>
      </c>
      <c r="L43">
        <v>1191</v>
      </c>
      <c r="N43">
        <v>1013</v>
      </c>
      <c r="O43" t="s">
        <v>369</v>
      </c>
      <c r="P43" t="s">
        <v>369</v>
      </c>
      <c r="Q43">
        <v>1</v>
      </c>
      <c r="W43">
        <v>0</v>
      </c>
      <c r="X43">
        <v>-1417349443</v>
      </c>
      <c r="Y43">
        <f t="shared" si="14"/>
        <v>0.28000000000000003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1</v>
      </c>
      <c r="AK43">
        <v>1</v>
      </c>
      <c r="AL43">
        <v>1</v>
      </c>
      <c r="AM43">
        <v>-2</v>
      </c>
      <c r="AN43">
        <v>0</v>
      </c>
      <c r="AO43">
        <v>0</v>
      </c>
      <c r="AP43">
        <v>1</v>
      </c>
      <c r="AQ43">
        <v>1</v>
      </c>
      <c r="AR43">
        <v>0</v>
      </c>
      <c r="AS43" t="s">
        <v>3</v>
      </c>
      <c r="AT43">
        <v>0.28000000000000003</v>
      </c>
      <c r="AU43" t="s">
        <v>3</v>
      </c>
      <c r="AV43">
        <v>2</v>
      </c>
      <c r="AW43">
        <v>2</v>
      </c>
      <c r="AX43">
        <v>60854614</v>
      </c>
      <c r="AY43">
        <v>1</v>
      </c>
      <c r="AZ43">
        <v>0</v>
      </c>
      <c r="BA43">
        <v>33</v>
      </c>
      <c r="BB43">
        <v>1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CV43">
        <v>0</v>
      </c>
      <c r="CW43">
        <v>0</v>
      </c>
      <c r="CX43">
        <f>ROUND(Y43*Source!I43,7)</f>
        <v>1.6240000000000001</v>
      </c>
      <c r="CY43">
        <f>AD43</f>
        <v>0</v>
      </c>
      <c r="CZ43">
        <f>AH43</f>
        <v>0</v>
      </c>
      <c r="DA43">
        <f>AL43</f>
        <v>1</v>
      </c>
      <c r="DB43">
        <f t="shared" si="18"/>
        <v>0</v>
      </c>
      <c r="DC43">
        <f t="shared" si="19"/>
        <v>0</v>
      </c>
      <c r="DD43" t="s">
        <v>3</v>
      </c>
      <c r="DE43" t="s">
        <v>3</v>
      </c>
      <c r="DF43">
        <f>ROUND(ROUND(AE43,2)*CX43,2)</f>
        <v>0</v>
      </c>
      <c r="DG43">
        <f t="shared" si="22"/>
        <v>0</v>
      </c>
      <c r="DH43">
        <f t="shared" si="1"/>
        <v>0</v>
      </c>
      <c r="DI43">
        <f t="shared" si="2"/>
        <v>0</v>
      </c>
      <c r="DJ43">
        <f>DI43</f>
        <v>0</v>
      </c>
      <c r="DK43">
        <v>0</v>
      </c>
      <c r="DL43" t="s">
        <v>3</v>
      </c>
      <c r="DM43">
        <v>0</v>
      </c>
      <c r="DN43" t="s">
        <v>3</v>
      </c>
      <c r="DO43">
        <v>0</v>
      </c>
    </row>
    <row r="44" spans="1:119" x14ac:dyDescent="0.2">
      <c r="A44">
        <f>ROW(Source!A43)</f>
        <v>43</v>
      </c>
      <c r="B44">
        <v>60854600</v>
      </c>
      <c r="C44">
        <v>60854579</v>
      </c>
      <c r="D44">
        <v>59211432</v>
      </c>
      <c r="E44">
        <v>1</v>
      </c>
      <c r="F44">
        <v>1</v>
      </c>
      <c r="G44">
        <v>1</v>
      </c>
      <c r="H44">
        <v>2</v>
      </c>
      <c r="I44" t="s">
        <v>401</v>
      </c>
      <c r="J44" t="s">
        <v>402</v>
      </c>
      <c r="K44" t="s">
        <v>403</v>
      </c>
      <c r="L44">
        <v>1368</v>
      </c>
      <c r="N44">
        <v>1011</v>
      </c>
      <c r="O44" t="s">
        <v>373</v>
      </c>
      <c r="P44" t="s">
        <v>373</v>
      </c>
      <c r="Q44">
        <v>1</v>
      </c>
      <c r="W44">
        <v>0</v>
      </c>
      <c r="X44">
        <v>-1475096391</v>
      </c>
      <c r="Y44">
        <f t="shared" si="14"/>
        <v>0.39</v>
      </c>
      <c r="AA44">
        <v>0</v>
      </c>
      <c r="AB44">
        <v>10.66</v>
      </c>
      <c r="AC44">
        <v>0</v>
      </c>
      <c r="AD44">
        <v>0</v>
      </c>
      <c r="AE44">
        <v>0</v>
      </c>
      <c r="AF44">
        <v>6.62</v>
      </c>
      <c r="AG44">
        <v>0</v>
      </c>
      <c r="AH44">
        <v>0</v>
      </c>
      <c r="AI44">
        <v>1</v>
      </c>
      <c r="AJ44">
        <v>1.61</v>
      </c>
      <c r="AK44">
        <v>1</v>
      </c>
      <c r="AL44">
        <v>1</v>
      </c>
      <c r="AM44">
        <v>2</v>
      </c>
      <c r="AN44">
        <v>0</v>
      </c>
      <c r="AO44">
        <v>0</v>
      </c>
      <c r="AP44">
        <v>1</v>
      </c>
      <c r="AQ44">
        <v>1</v>
      </c>
      <c r="AR44">
        <v>0</v>
      </c>
      <c r="AS44" t="s">
        <v>3</v>
      </c>
      <c r="AT44">
        <v>0.39</v>
      </c>
      <c r="AU44" t="s">
        <v>3</v>
      </c>
      <c r="AV44">
        <v>1</v>
      </c>
      <c r="AW44">
        <v>2</v>
      </c>
      <c r="AX44">
        <v>60854615</v>
      </c>
      <c r="AY44">
        <v>1</v>
      </c>
      <c r="AZ44">
        <v>0</v>
      </c>
      <c r="BA44">
        <v>34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2.5818000000000003</v>
      </c>
      <c r="BL44">
        <v>0</v>
      </c>
      <c r="BM44">
        <v>0</v>
      </c>
      <c r="BN44">
        <v>0</v>
      </c>
      <c r="BO44">
        <v>0</v>
      </c>
      <c r="BP44">
        <v>1</v>
      </c>
      <c r="BQ44">
        <v>0</v>
      </c>
      <c r="BR44">
        <v>2.5818000000000003</v>
      </c>
      <c r="BS44">
        <v>0</v>
      </c>
      <c r="BT44">
        <v>0</v>
      </c>
      <c r="BU44">
        <v>0</v>
      </c>
      <c r="BV44">
        <v>0</v>
      </c>
      <c r="BW44">
        <v>1</v>
      </c>
      <c r="CV44">
        <v>0</v>
      </c>
      <c r="CW44">
        <f>ROUND(Y44*Source!I43*DO44,7)</f>
        <v>0</v>
      </c>
      <c r="CX44">
        <f>ROUND(Y44*Source!I43,7)</f>
        <v>2.262</v>
      </c>
      <c r="CY44">
        <f>AB44</f>
        <v>10.66</v>
      </c>
      <c r="CZ44">
        <f>AF44</f>
        <v>6.62</v>
      </c>
      <c r="DA44">
        <f>AJ44</f>
        <v>1.61</v>
      </c>
      <c r="DB44">
        <f t="shared" si="18"/>
        <v>2.58</v>
      </c>
      <c r="DC44">
        <f t="shared" si="19"/>
        <v>0</v>
      </c>
      <c r="DD44" t="s">
        <v>3</v>
      </c>
      <c r="DE44" t="s">
        <v>3</v>
      </c>
      <c r="DF44">
        <f>ROUND(ROUND(AE44,2)*CX44,2)</f>
        <v>0</v>
      </c>
      <c r="DG44">
        <f>ROUND(ROUND(AF44*AJ44,2)*CX44,2)</f>
        <v>24.11</v>
      </c>
      <c r="DH44">
        <f t="shared" si="1"/>
        <v>0</v>
      </c>
      <c r="DI44">
        <f t="shared" si="2"/>
        <v>0</v>
      </c>
      <c r="DJ44">
        <f>DG44+DH44</f>
        <v>24.11</v>
      </c>
      <c r="DK44">
        <v>0</v>
      </c>
      <c r="DL44" t="s">
        <v>3</v>
      </c>
      <c r="DM44">
        <v>0</v>
      </c>
      <c r="DN44" t="s">
        <v>3</v>
      </c>
      <c r="DO44">
        <v>0</v>
      </c>
    </row>
    <row r="45" spans="1:119" x14ac:dyDescent="0.2">
      <c r="A45">
        <f>ROW(Source!A43)</f>
        <v>43</v>
      </c>
      <c r="B45">
        <v>60854600</v>
      </c>
      <c r="C45">
        <v>60854579</v>
      </c>
      <c r="D45">
        <v>59212187</v>
      </c>
      <c r="E45">
        <v>1</v>
      </c>
      <c r="F45">
        <v>1</v>
      </c>
      <c r="G45">
        <v>1</v>
      </c>
      <c r="H45">
        <v>2</v>
      </c>
      <c r="I45" t="s">
        <v>385</v>
      </c>
      <c r="J45" t="s">
        <v>386</v>
      </c>
      <c r="K45" t="s">
        <v>387</v>
      </c>
      <c r="L45">
        <v>1368</v>
      </c>
      <c r="N45">
        <v>1011</v>
      </c>
      <c r="O45" t="s">
        <v>373</v>
      </c>
      <c r="P45" t="s">
        <v>373</v>
      </c>
      <c r="Q45">
        <v>1</v>
      </c>
      <c r="W45">
        <v>0</v>
      </c>
      <c r="X45">
        <v>4063365</v>
      </c>
      <c r="Y45">
        <f t="shared" si="14"/>
        <v>0.28000000000000003</v>
      </c>
      <c r="AA45">
        <v>0</v>
      </c>
      <c r="AB45">
        <v>656.9</v>
      </c>
      <c r="AC45">
        <v>431.48</v>
      </c>
      <c r="AD45">
        <v>0</v>
      </c>
      <c r="AE45">
        <v>0</v>
      </c>
      <c r="AF45">
        <v>656.9</v>
      </c>
      <c r="AG45">
        <v>431.48</v>
      </c>
      <c r="AH45">
        <v>0</v>
      </c>
      <c r="AI45">
        <v>1</v>
      </c>
      <c r="AJ45">
        <v>1</v>
      </c>
      <c r="AK45">
        <v>1</v>
      </c>
      <c r="AL45">
        <v>1</v>
      </c>
      <c r="AM45">
        <v>-2</v>
      </c>
      <c r="AN45">
        <v>0</v>
      </c>
      <c r="AO45">
        <v>0</v>
      </c>
      <c r="AP45">
        <v>1</v>
      </c>
      <c r="AQ45">
        <v>1</v>
      </c>
      <c r="AR45">
        <v>0</v>
      </c>
      <c r="AS45" t="s">
        <v>3</v>
      </c>
      <c r="AT45">
        <v>0.28000000000000003</v>
      </c>
      <c r="AU45" t="s">
        <v>3</v>
      </c>
      <c r="AV45">
        <v>1</v>
      </c>
      <c r="AW45">
        <v>2</v>
      </c>
      <c r="AX45">
        <v>60854616</v>
      </c>
      <c r="AY45">
        <v>1</v>
      </c>
      <c r="AZ45">
        <v>0</v>
      </c>
      <c r="BA45">
        <v>35</v>
      </c>
      <c r="BB45">
        <v>1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183.93200000000002</v>
      </c>
      <c r="BL45">
        <v>120.81440000000002</v>
      </c>
      <c r="BM45">
        <v>0</v>
      </c>
      <c r="BN45">
        <v>0</v>
      </c>
      <c r="BO45">
        <v>0.28000000000000003</v>
      </c>
      <c r="BP45">
        <v>1</v>
      </c>
      <c r="BQ45">
        <v>0</v>
      </c>
      <c r="BR45">
        <v>183.93200000000002</v>
      </c>
      <c r="BS45">
        <v>120.81440000000002</v>
      </c>
      <c r="BT45">
        <v>0</v>
      </c>
      <c r="BU45">
        <v>0</v>
      </c>
      <c r="BV45">
        <v>0.28000000000000003</v>
      </c>
      <c r="BW45">
        <v>1</v>
      </c>
      <c r="CV45">
        <v>0</v>
      </c>
      <c r="CW45">
        <f>ROUND(Y45*Source!I43*DO45,7)</f>
        <v>1.6240000000000001</v>
      </c>
      <c r="CX45">
        <f>ROUND(Y45*Source!I43,7)</f>
        <v>1.6240000000000001</v>
      </c>
      <c r="CY45">
        <f>AB45</f>
        <v>656.9</v>
      </c>
      <c r="CZ45">
        <f>AF45</f>
        <v>656.9</v>
      </c>
      <c r="DA45">
        <f>AJ45</f>
        <v>1</v>
      </c>
      <c r="DB45">
        <f t="shared" si="18"/>
        <v>183.93</v>
      </c>
      <c r="DC45">
        <f t="shared" si="19"/>
        <v>120.81</v>
      </c>
      <c r="DD45" t="s">
        <v>3</v>
      </c>
      <c r="DE45" t="s">
        <v>3</v>
      </c>
      <c r="DF45">
        <f>ROUND(ROUND(AE45,2)*CX45,2)</f>
        <v>0</v>
      </c>
      <c r="DG45">
        <f t="shared" ref="DG45:DG78" si="23">ROUND(ROUND(AF45,2)*CX45,2)</f>
        <v>1066.81</v>
      </c>
      <c r="DH45">
        <f t="shared" si="1"/>
        <v>700.72</v>
      </c>
      <c r="DI45">
        <f t="shared" si="2"/>
        <v>0</v>
      </c>
      <c r="DJ45">
        <f>DG45+DH45</f>
        <v>1767.53</v>
      </c>
      <c r="DK45">
        <v>1</v>
      </c>
      <c r="DL45" t="s">
        <v>388</v>
      </c>
      <c r="DM45">
        <v>4</v>
      </c>
      <c r="DN45" t="s">
        <v>369</v>
      </c>
      <c r="DO45">
        <v>1</v>
      </c>
    </row>
    <row r="46" spans="1:119" x14ac:dyDescent="0.2">
      <c r="A46">
        <f>ROW(Source!A43)</f>
        <v>43</v>
      </c>
      <c r="B46">
        <v>60854600</v>
      </c>
      <c r="C46">
        <v>60854579</v>
      </c>
      <c r="D46">
        <v>59158175</v>
      </c>
      <c r="E46">
        <v>1</v>
      </c>
      <c r="F46">
        <v>1</v>
      </c>
      <c r="G46">
        <v>1</v>
      </c>
      <c r="H46">
        <v>3</v>
      </c>
      <c r="I46" t="s">
        <v>404</v>
      </c>
      <c r="J46" t="s">
        <v>405</v>
      </c>
      <c r="K46" t="s">
        <v>406</v>
      </c>
      <c r="L46">
        <v>1348</v>
      </c>
      <c r="N46">
        <v>1009</v>
      </c>
      <c r="O46" t="s">
        <v>90</v>
      </c>
      <c r="P46" t="s">
        <v>90</v>
      </c>
      <c r="Q46">
        <v>1000</v>
      </c>
      <c r="W46">
        <v>0</v>
      </c>
      <c r="X46">
        <v>-1473390480</v>
      </c>
      <c r="Y46">
        <f t="shared" si="14"/>
        <v>4.0000000000000001E-3</v>
      </c>
      <c r="AA46">
        <v>79434.710000000006</v>
      </c>
      <c r="AB46">
        <v>0</v>
      </c>
      <c r="AC46">
        <v>0</v>
      </c>
      <c r="AD46">
        <v>0</v>
      </c>
      <c r="AE46">
        <v>70296.2</v>
      </c>
      <c r="AF46">
        <v>0</v>
      </c>
      <c r="AG46">
        <v>0</v>
      </c>
      <c r="AH46">
        <v>0</v>
      </c>
      <c r="AI46">
        <v>1.1299999999999999</v>
      </c>
      <c r="AJ46">
        <v>1</v>
      </c>
      <c r="AK46">
        <v>1</v>
      </c>
      <c r="AL46">
        <v>1</v>
      </c>
      <c r="AM46">
        <v>2</v>
      </c>
      <c r="AN46">
        <v>0</v>
      </c>
      <c r="AO46">
        <v>0</v>
      </c>
      <c r="AP46">
        <v>1</v>
      </c>
      <c r="AQ46">
        <v>1</v>
      </c>
      <c r="AR46">
        <v>0</v>
      </c>
      <c r="AS46" t="s">
        <v>3</v>
      </c>
      <c r="AT46">
        <v>4.0000000000000001E-3</v>
      </c>
      <c r="AU46" t="s">
        <v>3</v>
      </c>
      <c r="AV46">
        <v>0</v>
      </c>
      <c r="AW46">
        <v>2</v>
      </c>
      <c r="AX46">
        <v>60854617</v>
      </c>
      <c r="AY46">
        <v>1</v>
      </c>
      <c r="AZ46">
        <v>0</v>
      </c>
      <c r="BA46">
        <v>36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281.1848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1</v>
      </c>
      <c r="BQ46">
        <v>281.1848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1</v>
      </c>
      <c r="CV46">
        <v>0</v>
      </c>
      <c r="CW46">
        <v>0</v>
      </c>
      <c r="CX46">
        <f>ROUND(Y46*Source!I43,7)</f>
        <v>2.3199999999999998E-2</v>
      </c>
      <c r="CY46">
        <f>AA46</f>
        <v>79434.710000000006</v>
      </c>
      <c r="CZ46">
        <f>AE46</f>
        <v>70296.2</v>
      </c>
      <c r="DA46">
        <f>AI46</f>
        <v>1.1299999999999999</v>
      </c>
      <c r="DB46">
        <f t="shared" si="18"/>
        <v>281.18</v>
      </c>
      <c r="DC46">
        <f t="shared" si="19"/>
        <v>0</v>
      </c>
      <c r="DD46" t="s">
        <v>3</v>
      </c>
      <c r="DE46" t="s">
        <v>3</v>
      </c>
      <c r="DF46">
        <f>ROUND(ROUND(AE46*AI46,2)*CX46,2)</f>
        <v>1842.89</v>
      </c>
      <c r="DG46">
        <f t="shared" si="23"/>
        <v>0</v>
      </c>
      <c r="DH46">
        <f t="shared" si="1"/>
        <v>0</v>
      </c>
      <c r="DI46">
        <f t="shared" si="2"/>
        <v>0</v>
      </c>
      <c r="DJ46">
        <f>DF46</f>
        <v>1842.89</v>
      </c>
      <c r="DK46">
        <v>0</v>
      </c>
      <c r="DL46" t="s">
        <v>3</v>
      </c>
      <c r="DM46">
        <v>0</v>
      </c>
      <c r="DN46" t="s">
        <v>3</v>
      </c>
      <c r="DO46">
        <v>0</v>
      </c>
    </row>
    <row r="47" spans="1:119" x14ac:dyDescent="0.2">
      <c r="A47">
        <f>ROW(Source!A43)</f>
        <v>43</v>
      </c>
      <c r="B47">
        <v>60854600</v>
      </c>
      <c r="C47">
        <v>60854579</v>
      </c>
      <c r="D47">
        <v>59167843</v>
      </c>
      <c r="E47">
        <v>1</v>
      </c>
      <c r="F47">
        <v>1</v>
      </c>
      <c r="G47">
        <v>1</v>
      </c>
      <c r="H47">
        <v>3</v>
      </c>
      <c r="I47" t="s">
        <v>83</v>
      </c>
      <c r="J47" t="s">
        <v>86</v>
      </c>
      <c r="K47" t="s">
        <v>84</v>
      </c>
      <c r="L47">
        <v>1339</v>
      </c>
      <c r="N47">
        <v>1007</v>
      </c>
      <c r="O47" t="s">
        <v>85</v>
      </c>
      <c r="P47" t="s">
        <v>85</v>
      </c>
      <c r="Q47">
        <v>1</v>
      </c>
      <c r="W47">
        <v>0</v>
      </c>
      <c r="X47">
        <v>-886292621</v>
      </c>
      <c r="Y47">
        <f t="shared" si="14"/>
        <v>1.3</v>
      </c>
      <c r="AA47">
        <v>28545</v>
      </c>
      <c r="AB47">
        <v>0</v>
      </c>
      <c r="AC47">
        <v>0</v>
      </c>
      <c r="AD47">
        <v>0</v>
      </c>
      <c r="AE47">
        <v>19030</v>
      </c>
      <c r="AF47">
        <v>0</v>
      </c>
      <c r="AG47">
        <v>0</v>
      </c>
      <c r="AH47">
        <v>0</v>
      </c>
      <c r="AI47">
        <v>1.5</v>
      </c>
      <c r="AJ47">
        <v>1</v>
      </c>
      <c r="AK47">
        <v>1</v>
      </c>
      <c r="AL47">
        <v>1</v>
      </c>
      <c r="AM47">
        <v>0</v>
      </c>
      <c r="AN47">
        <v>0</v>
      </c>
      <c r="AO47">
        <v>0</v>
      </c>
      <c r="AP47">
        <v>1</v>
      </c>
      <c r="AQ47">
        <v>0</v>
      </c>
      <c r="AR47">
        <v>0</v>
      </c>
      <c r="AS47" t="s">
        <v>3</v>
      </c>
      <c r="AT47">
        <v>1.3</v>
      </c>
      <c r="AU47" t="s">
        <v>3</v>
      </c>
      <c r="AV47">
        <v>0</v>
      </c>
      <c r="AW47">
        <v>1</v>
      </c>
      <c r="AX47">
        <v>-1</v>
      </c>
      <c r="AY47">
        <v>0</v>
      </c>
      <c r="AZ47">
        <v>0</v>
      </c>
      <c r="BA47" t="s">
        <v>3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CV47">
        <v>0</v>
      </c>
      <c r="CW47">
        <v>0</v>
      </c>
      <c r="CX47">
        <f>ROUND(Y47*Source!I43,7)</f>
        <v>7.54</v>
      </c>
      <c r="CY47">
        <f>AA47</f>
        <v>28545</v>
      </c>
      <c r="CZ47">
        <f>AE47</f>
        <v>19030</v>
      </c>
      <c r="DA47">
        <f>AI47</f>
        <v>1.5</v>
      </c>
      <c r="DB47">
        <f t="shared" si="18"/>
        <v>24739</v>
      </c>
      <c r="DC47">
        <f t="shared" si="19"/>
        <v>0</v>
      </c>
      <c r="DD47" t="s">
        <v>3</v>
      </c>
      <c r="DE47" t="s">
        <v>3</v>
      </c>
      <c r="DF47">
        <f>ROUND(ROUND(AE47*AI47,2)*CX47,2)</f>
        <v>215229.3</v>
      </c>
      <c r="DG47">
        <f t="shared" si="23"/>
        <v>0</v>
      </c>
      <c r="DH47">
        <f t="shared" si="1"/>
        <v>0</v>
      </c>
      <c r="DI47">
        <f t="shared" si="2"/>
        <v>0</v>
      </c>
      <c r="DJ47">
        <f>DF47</f>
        <v>215229.3</v>
      </c>
      <c r="DK47">
        <v>0</v>
      </c>
      <c r="DL47" t="s">
        <v>3</v>
      </c>
      <c r="DM47">
        <v>0</v>
      </c>
      <c r="DN47" t="s">
        <v>3</v>
      </c>
      <c r="DO47">
        <v>0</v>
      </c>
    </row>
    <row r="48" spans="1:119" x14ac:dyDescent="0.2">
      <c r="A48">
        <f>ROW(Source!A43)</f>
        <v>43</v>
      </c>
      <c r="B48">
        <v>60854600</v>
      </c>
      <c r="C48">
        <v>60854579</v>
      </c>
      <c r="D48">
        <v>59090114</v>
      </c>
      <c r="E48">
        <v>119</v>
      </c>
      <c r="F48">
        <v>1</v>
      </c>
      <c r="G48">
        <v>1</v>
      </c>
      <c r="H48">
        <v>3</v>
      </c>
      <c r="I48" t="s">
        <v>88</v>
      </c>
      <c r="J48" t="s">
        <v>3</v>
      </c>
      <c r="K48" t="s">
        <v>89</v>
      </c>
      <c r="L48">
        <v>1348</v>
      </c>
      <c r="N48">
        <v>1009</v>
      </c>
      <c r="O48" t="s">
        <v>90</v>
      </c>
      <c r="P48" t="s">
        <v>90</v>
      </c>
      <c r="Q48">
        <v>1000</v>
      </c>
      <c r="W48">
        <v>0</v>
      </c>
      <c r="X48">
        <v>2102561428</v>
      </c>
      <c r="Y48">
        <f t="shared" si="14"/>
        <v>2.11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</v>
      </c>
      <c r="AJ48">
        <v>1</v>
      </c>
      <c r="AK48">
        <v>1</v>
      </c>
      <c r="AL48">
        <v>1</v>
      </c>
      <c r="AM48">
        <v>0</v>
      </c>
      <c r="AN48">
        <v>0</v>
      </c>
      <c r="AO48">
        <v>0</v>
      </c>
      <c r="AP48">
        <v>1</v>
      </c>
      <c r="AQ48">
        <v>0</v>
      </c>
      <c r="AR48">
        <v>0</v>
      </c>
      <c r="AS48" t="s">
        <v>3</v>
      </c>
      <c r="AT48">
        <v>2.11</v>
      </c>
      <c r="AU48" t="s">
        <v>3</v>
      </c>
      <c r="AV48">
        <v>0</v>
      </c>
      <c r="AW48">
        <v>2</v>
      </c>
      <c r="AX48">
        <v>60854619</v>
      </c>
      <c r="AY48">
        <v>1</v>
      </c>
      <c r="AZ48">
        <v>0</v>
      </c>
      <c r="BA48">
        <v>38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CV48">
        <v>0</v>
      </c>
      <c r="CW48">
        <v>0</v>
      </c>
      <c r="CX48">
        <f>ROUND(Y48*Source!I43,7)</f>
        <v>12.238</v>
      </c>
      <c r="CY48">
        <f>AA48</f>
        <v>0</v>
      </c>
      <c r="CZ48">
        <f>AE48</f>
        <v>0</v>
      </c>
      <c r="DA48">
        <f>AI48</f>
        <v>1</v>
      </c>
      <c r="DB48">
        <f t="shared" si="18"/>
        <v>0</v>
      </c>
      <c r="DC48">
        <f t="shared" si="19"/>
        <v>0</v>
      </c>
      <c r="DD48" t="s">
        <v>3</v>
      </c>
      <c r="DE48" t="s">
        <v>3</v>
      </c>
      <c r="DF48">
        <f t="shared" ref="DF48:DF53" si="24">ROUND(ROUND(AE48,2)*CX48,2)</f>
        <v>0</v>
      </c>
      <c r="DG48">
        <f t="shared" si="23"/>
        <v>0</v>
      </c>
      <c r="DH48">
        <f t="shared" si="1"/>
        <v>0</v>
      </c>
      <c r="DI48">
        <f t="shared" si="2"/>
        <v>0</v>
      </c>
      <c r="DJ48">
        <f>DF48</f>
        <v>0</v>
      </c>
      <c r="DK48">
        <v>0</v>
      </c>
      <c r="DL48" t="s">
        <v>3</v>
      </c>
      <c r="DM48">
        <v>0</v>
      </c>
      <c r="DN48" t="s">
        <v>3</v>
      </c>
      <c r="DO48">
        <v>0</v>
      </c>
    </row>
    <row r="49" spans="1:119" x14ac:dyDescent="0.2">
      <c r="A49">
        <f>ROW(Source!A48)</f>
        <v>48</v>
      </c>
      <c r="B49">
        <v>60841590</v>
      </c>
      <c r="C49">
        <v>60854820</v>
      </c>
      <c r="D49">
        <v>59083877</v>
      </c>
      <c r="E49">
        <v>119</v>
      </c>
      <c r="F49">
        <v>1</v>
      </c>
      <c r="G49">
        <v>1</v>
      </c>
      <c r="H49">
        <v>1</v>
      </c>
      <c r="I49" t="s">
        <v>407</v>
      </c>
      <c r="J49" t="s">
        <v>3</v>
      </c>
      <c r="K49" t="s">
        <v>408</v>
      </c>
      <c r="L49">
        <v>1191</v>
      </c>
      <c r="N49">
        <v>1013</v>
      </c>
      <c r="O49" t="s">
        <v>369</v>
      </c>
      <c r="P49" t="s">
        <v>369</v>
      </c>
      <c r="Q49">
        <v>1</v>
      </c>
      <c r="W49">
        <v>0</v>
      </c>
      <c r="X49">
        <v>-907905829</v>
      </c>
      <c r="Y49">
        <f t="shared" si="14"/>
        <v>22.5</v>
      </c>
      <c r="AA49">
        <v>0</v>
      </c>
      <c r="AB49">
        <v>0</v>
      </c>
      <c r="AC49">
        <v>0</v>
      </c>
      <c r="AD49">
        <v>353.61</v>
      </c>
      <c r="AE49">
        <v>0</v>
      </c>
      <c r="AF49">
        <v>0</v>
      </c>
      <c r="AG49">
        <v>0</v>
      </c>
      <c r="AH49">
        <v>353.61</v>
      </c>
      <c r="AI49">
        <v>1</v>
      </c>
      <c r="AJ49">
        <v>1</v>
      </c>
      <c r="AK49">
        <v>1</v>
      </c>
      <c r="AL49">
        <v>1</v>
      </c>
      <c r="AM49">
        <v>-2</v>
      </c>
      <c r="AN49">
        <v>0</v>
      </c>
      <c r="AO49">
        <v>0</v>
      </c>
      <c r="AP49">
        <v>0</v>
      </c>
      <c r="AQ49">
        <v>1</v>
      </c>
      <c r="AR49">
        <v>0</v>
      </c>
      <c r="AS49" t="s">
        <v>3</v>
      </c>
      <c r="AT49">
        <v>22.5</v>
      </c>
      <c r="AU49" t="s">
        <v>3</v>
      </c>
      <c r="AV49">
        <v>1</v>
      </c>
      <c r="AW49">
        <v>2</v>
      </c>
      <c r="AX49">
        <v>60854821</v>
      </c>
      <c r="AY49">
        <v>1</v>
      </c>
      <c r="AZ49">
        <v>0</v>
      </c>
      <c r="BA49">
        <v>39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7956.2250000000004</v>
      </c>
      <c r="BN49">
        <v>22.5</v>
      </c>
      <c r="BO49">
        <v>0</v>
      </c>
      <c r="BP49">
        <v>1</v>
      </c>
      <c r="BQ49">
        <v>0</v>
      </c>
      <c r="BR49">
        <v>0</v>
      </c>
      <c r="BS49">
        <v>0</v>
      </c>
      <c r="BT49">
        <v>7956.2250000000004</v>
      </c>
      <c r="BU49">
        <v>22.5</v>
      </c>
      <c r="BV49">
        <v>0</v>
      </c>
      <c r="BW49">
        <v>1</v>
      </c>
      <c r="CU49">
        <f>ROUND(AT49*Source!I48*AH49*AL49,2)</f>
        <v>15912.45</v>
      </c>
      <c r="CV49">
        <f>ROUND(Y49*Source!I48,7)</f>
        <v>45</v>
      </c>
      <c r="CW49">
        <v>0</v>
      </c>
      <c r="CX49">
        <f>ROUND(Y49*Source!I48,7)</f>
        <v>45</v>
      </c>
      <c r="CY49">
        <f>AD49</f>
        <v>353.61</v>
      </c>
      <c r="CZ49">
        <f>AH49</f>
        <v>353.61</v>
      </c>
      <c r="DA49">
        <f>AL49</f>
        <v>1</v>
      </c>
      <c r="DB49">
        <f t="shared" si="18"/>
        <v>7956.23</v>
      </c>
      <c r="DC49">
        <f t="shared" si="19"/>
        <v>0</v>
      </c>
      <c r="DD49" t="s">
        <v>3</v>
      </c>
      <c r="DE49" t="s">
        <v>3</v>
      </c>
      <c r="DF49">
        <f t="shared" si="24"/>
        <v>0</v>
      </c>
      <c r="DG49">
        <f t="shared" si="23"/>
        <v>0</v>
      </c>
      <c r="DH49">
        <f t="shared" si="1"/>
        <v>0</v>
      </c>
      <c r="DI49">
        <f t="shared" si="2"/>
        <v>15912.45</v>
      </c>
      <c r="DJ49">
        <f>DI49</f>
        <v>15912.45</v>
      </c>
      <c r="DK49">
        <v>1</v>
      </c>
      <c r="DL49" t="s">
        <v>3</v>
      </c>
      <c r="DM49">
        <v>0</v>
      </c>
      <c r="DN49" t="s">
        <v>3</v>
      </c>
      <c r="DO49">
        <v>0</v>
      </c>
    </row>
    <row r="50" spans="1:119" x14ac:dyDescent="0.2">
      <c r="A50">
        <f>ROW(Source!A48)</f>
        <v>48</v>
      </c>
      <c r="B50">
        <v>60841590</v>
      </c>
      <c r="C50">
        <v>60854820</v>
      </c>
      <c r="D50">
        <v>59084083</v>
      </c>
      <c r="E50">
        <v>119</v>
      </c>
      <c r="F50">
        <v>1</v>
      </c>
      <c r="G50">
        <v>1</v>
      </c>
      <c r="H50">
        <v>1</v>
      </c>
      <c r="I50" t="s">
        <v>376</v>
      </c>
      <c r="J50" t="s">
        <v>3</v>
      </c>
      <c r="K50" t="s">
        <v>377</v>
      </c>
      <c r="L50">
        <v>1191</v>
      </c>
      <c r="N50">
        <v>1013</v>
      </c>
      <c r="O50" t="s">
        <v>369</v>
      </c>
      <c r="P50" t="s">
        <v>369</v>
      </c>
      <c r="Q50">
        <v>1</v>
      </c>
      <c r="W50">
        <v>0</v>
      </c>
      <c r="X50">
        <v>-1417349443</v>
      </c>
      <c r="Y50">
        <f t="shared" si="14"/>
        <v>0.36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1</v>
      </c>
      <c r="AK50">
        <v>1</v>
      </c>
      <c r="AL50">
        <v>1</v>
      </c>
      <c r="AM50">
        <v>-2</v>
      </c>
      <c r="AN50">
        <v>0</v>
      </c>
      <c r="AO50">
        <v>0</v>
      </c>
      <c r="AP50">
        <v>0</v>
      </c>
      <c r="AQ50">
        <v>1</v>
      </c>
      <c r="AR50">
        <v>0</v>
      </c>
      <c r="AS50" t="s">
        <v>3</v>
      </c>
      <c r="AT50">
        <v>0.36</v>
      </c>
      <c r="AU50" t="s">
        <v>3</v>
      </c>
      <c r="AV50">
        <v>2</v>
      </c>
      <c r="AW50">
        <v>2</v>
      </c>
      <c r="AX50">
        <v>60854822</v>
      </c>
      <c r="AY50">
        <v>1</v>
      </c>
      <c r="AZ50">
        <v>0</v>
      </c>
      <c r="BA50">
        <v>40</v>
      </c>
      <c r="BB50">
        <v>1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CV50">
        <v>0</v>
      </c>
      <c r="CW50">
        <v>0</v>
      </c>
      <c r="CX50">
        <f>ROUND(Y50*Source!I48,7)</f>
        <v>0.72</v>
      </c>
      <c r="CY50">
        <f>AD50</f>
        <v>0</v>
      </c>
      <c r="CZ50">
        <f>AH50</f>
        <v>0</v>
      </c>
      <c r="DA50">
        <f>AL50</f>
        <v>1</v>
      </c>
      <c r="DB50">
        <f t="shared" si="18"/>
        <v>0</v>
      </c>
      <c r="DC50">
        <f t="shared" si="19"/>
        <v>0</v>
      </c>
      <c r="DD50" t="s">
        <v>3</v>
      </c>
      <c r="DE50" t="s">
        <v>3</v>
      </c>
      <c r="DF50">
        <f t="shared" si="24"/>
        <v>0</v>
      </c>
      <c r="DG50">
        <f t="shared" si="23"/>
        <v>0</v>
      </c>
      <c r="DH50">
        <f t="shared" si="1"/>
        <v>0</v>
      </c>
      <c r="DI50">
        <f t="shared" si="2"/>
        <v>0</v>
      </c>
      <c r="DJ50">
        <f>DI50</f>
        <v>0</v>
      </c>
      <c r="DK50">
        <v>0</v>
      </c>
      <c r="DL50" t="s">
        <v>3</v>
      </c>
      <c r="DM50">
        <v>0</v>
      </c>
      <c r="DN50" t="s">
        <v>3</v>
      </c>
      <c r="DO50">
        <v>0</v>
      </c>
    </row>
    <row r="51" spans="1:119" x14ac:dyDescent="0.2">
      <c r="A51">
        <f>ROW(Source!A48)</f>
        <v>48</v>
      </c>
      <c r="B51">
        <v>60841590</v>
      </c>
      <c r="C51">
        <v>60854820</v>
      </c>
      <c r="D51">
        <v>59212187</v>
      </c>
      <c r="E51">
        <v>1</v>
      </c>
      <c r="F51">
        <v>1</v>
      </c>
      <c r="G51">
        <v>1</v>
      </c>
      <c r="H51">
        <v>2</v>
      </c>
      <c r="I51" t="s">
        <v>385</v>
      </c>
      <c r="J51" t="s">
        <v>386</v>
      </c>
      <c r="K51" t="s">
        <v>387</v>
      </c>
      <c r="L51">
        <v>1368</v>
      </c>
      <c r="N51">
        <v>1011</v>
      </c>
      <c r="O51" t="s">
        <v>373</v>
      </c>
      <c r="P51" t="s">
        <v>373</v>
      </c>
      <c r="Q51">
        <v>1</v>
      </c>
      <c r="W51">
        <v>0</v>
      </c>
      <c r="X51">
        <v>4063365</v>
      </c>
      <c r="Y51">
        <f t="shared" si="14"/>
        <v>0.36</v>
      </c>
      <c r="AA51">
        <v>0</v>
      </c>
      <c r="AB51">
        <v>680.75</v>
      </c>
      <c r="AC51">
        <v>404.99</v>
      </c>
      <c r="AD51">
        <v>0</v>
      </c>
      <c r="AE51">
        <v>0</v>
      </c>
      <c r="AF51">
        <v>680.75</v>
      </c>
      <c r="AG51">
        <v>404.99</v>
      </c>
      <c r="AH51">
        <v>0</v>
      </c>
      <c r="AI51">
        <v>1</v>
      </c>
      <c r="AJ51">
        <v>1</v>
      </c>
      <c r="AK51">
        <v>1</v>
      </c>
      <c r="AL51">
        <v>1</v>
      </c>
      <c r="AM51">
        <v>-2</v>
      </c>
      <c r="AN51">
        <v>0</v>
      </c>
      <c r="AO51">
        <v>0</v>
      </c>
      <c r="AP51">
        <v>0</v>
      </c>
      <c r="AQ51">
        <v>1</v>
      </c>
      <c r="AR51">
        <v>0</v>
      </c>
      <c r="AS51" t="s">
        <v>3</v>
      </c>
      <c r="AT51">
        <v>0.36</v>
      </c>
      <c r="AU51" t="s">
        <v>3</v>
      </c>
      <c r="AV51">
        <v>1</v>
      </c>
      <c r="AW51">
        <v>2</v>
      </c>
      <c r="AX51">
        <v>60854823</v>
      </c>
      <c r="AY51">
        <v>1</v>
      </c>
      <c r="AZ51">
        <v>0</v>
      </c>
      <c r="BA51">
        <v>41</v>
      </c>
      <c r="BB51">
        <v>1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245.07</v>
      </c>
      <c r="BL51">
        <v>145.79640000000001</v>
      </c>
      <c r="BM51">
        <v>0</v>
      </c>
      <c r="BN51">
        <v>0</v>
      </c>
      <c r="BO51">
        <v>0.36</v>
      </c>
      <c r="BP51">
        <v>1</v>
      </c>
      <c r="BQ51">
        <v>0</v>
      </c>
      <c r="BR51">
        <v>245.07</v>
      </c>
      <c r="BS51">
        <v>145.79640000000001</v>
      </c>
      <c r="BT51">
        <v>0</v>
      </c>
      <c r="BU51">
        <v>0</v>
      </c>
      <c r="BV51">
        <v>0.36</v>
      </c>
      <c r="BW51">
        <v>1</v>
      </c>
      <c r="CV51">
        <v>0</v>
      </c>
      <c r="CW51">
        <f>ROUND(Y51*Source!I48*DO51,7)</f>
        <v>0.72</v>
      </c>
      <c r="CX51">
        <f>ROUND(Y51*Source!I48,7)</f>
        <v>0.72</v>
      </c>
      <c r="CY51">
        <f>AB51</f>
        <v>680.75</v>
      </c>
      <c r="CZ51">
        <f>AF51</f>
        <v>680.75</v>
      </c>
      <c r="DA51">
        <f>AJ51</f>
        <v>1</v>
      </c>
      <c r="DB51">
        <f t="shared" si="18"/>
        <v>245.07</v>
      </c>
      <c r="DC51">
        <f t="shared" si="19"/>
        <v>145.80000000000001</v>
      </c>
      <c r="DD51" t="s">
        <v>3</v>
      </c>
      <c r="DE51" t="s">
        <v>3</v>
      </c>
      <c r="DF51">
        <f t="shared" si="24"/>
        <v>0</v>
      </c>
      <c r="DG51">
        <f t="shared" si="23"/>
        <v>490.14</v>
      </c>
      <c r="DH51">
        <f t="shared" si="1"/>
        <v>291.58999999999997</v>
      </c>
      <c r="DI51">
        <f t="shared" si="2"/>
        <v>0</v>
      </c>
      <c r="DJ51">
        <f>DG51+DH51</f>
        <v>781.73</v>
      </c>
      <c r="DK51">
        <v>1</v>
      </c>
      <c r="DL51" t="s">
        <v>388</v>
      </c>
      <c r="DM51">
        <v>4</v>
      </c>
      <c r="DN51" t="s">
        <v>369</v>
      </c>
      <c r="DO51">
        <v>1</v>
      </c>
    </row>
    <row r="52" spans="1:119" x14ac:dyDescent="0.2">
      <c r="A52">
        <f>ROW(Source!A48)</f>
        <v>48</v>
      </c>
      <c r="B52">
        <v>60841590</v>
      </c>
      <c r="C52">
        <v>60854820</v>
      </c>
      <c r="D52">
        <v>59154489</v>
      </c>
      <c r="E52">
        <v>1</v>
      </c>
      <c r="F52">
        <v>1</v>
      </c>
      <c r="G52">
        <v>1</v>
      </c>
      <c r="H52">
        <v>3</v>
      </c>
      <c r="I52" t="s">
        <v>409</v>
      </c>
      <c r="J52" t="s">
        <v>410</v>
      </c>
      <c r="K52" t="s">
        <v>411</v>
      </c>
      <c r="L52">
        <v>1348</v>
      </c>
      <c r="N52">
        <v>1009</v>
      </c>
      <c r="O52" t="s">
        <v>90</v>
      </c>
      <c r="P52" t="s">
        <v>90</v>
      </c>
      <c r="Q52">
        <v>1000</v>
      </c>
      <c r="W52">
        <v>0</v>
      </c>
      <c r="X52">
        <v>363173029</v>
      </c>
      <c r="Y52">
        <f t="shared" si="14"/>
        <v>1.4999999999999999E-4</v>
      </c>
      <c r="AA52">
        <v>63454.52</v>
      </c>
      <c r="AB52">
        <v>0</v>
      </c>
      <c r="AC52">
        <v>0</v>
      </c>
      <c r="AD52">
        <v>0</v>
      </c>
      <c r="AE52">
        <v>63454.52</v>
      </c>
      <c r="AF52">
        <v>0</v>
      </c>
      <c r="AG52">
        <v>0</v>
      </c>
      <c r="AH52">
        <v>0</v>
      </c>
      <c r="AI52">
        <v>1</v>
      </c>
      <c r="AJ52">
        <v>1</v>
      </c>
      <c r="AK52">
        <v>1</v>
      </c>
      <c r="AL52">
        <v>1</v>
      </c>
      <c r="AM52">
        <v>-2</v>
      </c>
      <c r="AN52">
        <v>0</v>
      </c>
      <c r="AO52">
        <v>0</v>
      </c>
      <c r="AP52">
        <v>0</v>
      </c>
      <c r="AQ52">
        <v>1</v>
      </c>
      <c r="AR52">
        <v>0</v>
      </c>
      <c r="AS52" t="s">
        <v>3</v>
      </c>
      <c r="AT52">
        <v>1.4999999999999999E-4</v>
      </c>
      <c r="AU52" t="s">
        <v>3</v>
      </c>
      <c r="AV52">
        <v>0</v>
      </c>
      <c r="AW52">
        <v>2</v>
      </c>
      <c r="AX52">
        <v>60854824</v>
      </c>
      <c r="AY52">
        <v>1</v>
      </c>
      <c r="AZ52">
        <v>0</v>
      </c>
      <c r="BA52">
        <v>42</v>
      </c>
      <c r="BB52">
        <v>1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9.5181779999999989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1</v>
      </c>
      <c r="BQ52">
        <v>9.5181779999999989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1</v>
      </c>
      <c r="CV52">
        <v>0</v>
      </c>
      <c r="CW52">
        <v>0</v>
      </c>
      <c r="CX52">
        <f>ROUND(Y52*Source!I48,7)</f>
        <v>2.9999999999999997E-4</v>
      </c>
      <c r="CY52">
        <f t="shared" ref="CY52:CY62" si="25">AA52</f>
        <v>63454.52</v>
      </c>
      <c r="CZ52">
        <f t="shared" ref="CZ52:CZ62" si="26">AE52</f>
        <v>63454.52</v>
      </c>
      <c r="DA52">
        <f t="shared" ref="DA52:DA62" si="27">AI52</f>
        <v>1</v>
      </c>
      <c r="DB52">
        <f t="shared" si="18"/>
        <v>9.52</v>
      </c>
      <c r="DC52">
        <f t="shared" si="19"/>
        <v>0</v>
      </c>
      <c r="DD52" t="s">
        <v>3</v>
      </c>
      <c r="DE52" t="s">
        <v>3</v>
      </c>
      <c r="DF52">
        <f t="shared" si="24"/>
        <v>19.04</v>
      </c>
      <c r="DG52">
        <f t="shared" si="23"/>
        <v>0</v>
      </c>
      <c r="DH52">
        <f t="shared" si="1"/>
        <v>0</v>
      </c>
      <c r="DI52">
        <f t="shared" si="2"/>
        <v>0</v>
      </c>
      <c r="DJ52">
        <f t="shared" ref="DJ52:DJ62" si="28">DF52</f>
        <v>19.04</v>
      </c>
      <c r="DK52">
        <v>1</v>
      </c>
      <c r="DL52" t="s">
        <v>3</v>
      </c>
      <c r="DM52">
        <v>0</v>
      </c>
      <c r="DN52" t="s">
        <v>3</v>
      </c>
      <c r="DO52">
        <v>0</v>
      </c>
    </row>
    <row r="53" spans="1:119" x14ac:dyDescent="0.2">
      <c r="A53">
        <f>ROW(Source!A48)</f>
        <v>48</v>
      </c>
      <c r="B53">
        <v>60841590</v>
      </c>
      <c r="C53">
        <v>60854820</v>
      </c>
      <c r="D53">
        <v>59156609</v>
      </c>
      <c r="E53">
        <v>1</v>
      </c>
      <c r="F53">
        <v>1</v>
      </c>
      <c r="G53">
        <v>1</v>
      </c>
      <c r="H53">
        <v>3</v>
      </c>
      <c r="I53" t="s">
        <v>389</v>
      </c>
      <c r="J53" t="s">
        <v>390</v>
      </c>
      <c r="K53" t="s">
        <v>391</v>
      </c>
      <c r="L53">
        <v>1383</v>
      </c>
      <c r="N53">
        <v>1013</v>
      </c>
      <c r="O53" t="s">
        <v>392</v>
      </c>
      <c r="P53" t="s">
        <v>392</v>
      </c>
      <c r="Q53">
        <v>1</v>
      </c>
      <c r="W53">
        <v>0</v>
      </c>
      <c r="X53">
        <v>86017057</v>
      </c>
      <c r="Y53">
        <f t="shared" si="14"/>
        <v>0.1196</v>
      </c>
      <c r="AA53">
        <v>7.71</v>
      </c>
      <c r="AB53">
        <v>0</v>
      </c>
      <c r="AC53">
        <v>0</v>
      </c>
      <c r="AD53">
        <v>0</v>
      </c>
      <c r="AE53">
        <v>7.71</v>
      </c>
      <c r="AF53">
        <v>0</v>
      </c>
      <c r="AG53">
        <v>0</v>
      </c>
      <c r="AH53">
        <v>0</v>
      </c>
      <c r="AI53">
        <v>1</v>
      </c>
      <c r="AJ53">
        <v>1</v>
      </c>
      <c r="AK53">
        <v>1</v>
      </c>
      <c r="AL53">
        <v>1</v>
      </c>
      <c r="AM53">
        <v>-2</v>
      </c>
      <c r="AN53">
        <v>0</v>
      </c>
      <c r="AO53">
        <v>0</v>
      </c>
      <c r="AP53">
        <v>0</v>
      </c>
      <c r="AQ53">
        <v>1</v>
      </c>
      <c r="AR53">
        <v>0</v>
      </c>
      <c r="AS53" t="s">
        <v>3</v>
      </c>
      <c r="AT53">
        <v>0.1196</v>
      </c>
      <c r="AU53" t="s">
        <v>3</v>
      </c>
      <c r="AV53">
        <v>0</v>
      </c>
      <c r="AW53">
        <v>2</v>
      </c>
      <c r="AX53">
        <v>60854825</v>
      </c>
      <c r="AY53">
        <v>1</v>
      </c>
      <c r="AZ53">
        <v>0</v>
      </c>
      <c r="BA53">
        <v>43</v>
      </c>
      <c r="BB53">
        <v>1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0.92211599999999994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1</v>
      </c>
      <c r="BQ53">
        <v>0.92211599999999994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1</v>
      </c>
      <c r="CV53">
        <v>0</v>
      </c>
      <c r="CW53">
        <v>0</v>
      </c>
      <c r="CX53">
        <f>ROUND(Y53*Source!I48,7)</f>
        <v>0.2392</v>
      </c>
      <c r="CY53">
        <f t="shared" si="25"/>
        <v>7.71</v>
      </c>
      <c r="CZ53">
        <f t="shared" si="26"/>
        <v>7.71</v>
      </c>
      <c r="DA53">
        <f t="shared" si="27"/>
        <v>1</v>
      </c>
      <c r="DB53">
        <f t="shared" si="18"/>
        <v>0.92</v>
      </c>
      <c r="DC53">
        <f t="shared" si="19"/>
        <v>0</v>
      </c>
      <c r="DD53" t="s">
        <v>3</v>
      </c>
      <c r="DE53" t="s">
        <v>3</v>
      </c>
      <c r="DF53">
        <f t="shared" si="24"/>
        <v>1.84</v>
      </c>
      <c r="DG53">
        <f t="shared" si="23"/>
        <v>0</v>
      </c>
      <c r="DH53">
        <f t="shared" si="1"/>
        <v>0</v>
      </c>
      <c r="DI53">
        <f t="shared" si="2"/>
        <v>0</v>
      </c>
      <c r="DJ53">
        <f t="shared" si="28"/>
        <v>1.84</v>
      </c>
      <c r="DK53">
        <v>1</v>
      </c>
      <c r="DL53" t="s">
        <v>3</v>
      </c>
      <c r="DM53">
        <v>0</v>
      </c>
      <c r="DN53" t="s">
        <v>3</v>
      </c>
      <c r="DO53">
        <v>0</v>
      </c>
    </row>
    <row r="54" spans="1:119" x14ac:dyDescent="0.2">
      <c r="A54">
        <f>ROW(Source!A48)</f>
        <v>48</v>
      </c>
      <c r="B54">
        <v>60841590</v>
      </c>
      <c r="C54">
        <v>60854820</v>
      </c>
      <c r="D54">
        <v>59158124</v>
      </c>
      <c r="E54">
        <v>1</v>
      </c>
      <c r="F54">
        <v>1</v>
      </c>
      <c r="G54">
        <v>1</v>
      </c>
      <c r="H54">
        <v>3</v>
      </c>
      <c r="I54" t="s">
        <v>412</v>
      </c>
      <c r="J54" t="s">
        <v>413</v>
      </c>
      <c r="K54" t="s">
        <v>414</v>
      </c>
      <c r="L54">
        <v>1346</v>
      </c>
      <c r="N54">
        <v>1009</v>
      </c>
      <c r="O54" t="s">
        <v>127</v>
      </c>
      <c r="P54" t="s">
        <v>127</v>
      </c>
      <c r="Q54">
        <v>1</v>
      </c>
      <c r="W54">
        <v>0</v>
      </c>
      <c r="X54">
        <v>1721255317</v>
      </c>
      <c r="Y54">
        <f t="shared" si="14"/>
        <v>7.5</v>
      </c>
      <c r="AA54">
        <v>199.42</v>
      </c>
      <c r="AB54">
        <v>0</v>
      </c>
      <c r="AC54">
        <v>0</v>
      </c>
      <c r="AD54">
        <v>0</v>
      </c>
      <c r="AE54">
        <v>174.93</v>
      </c>
      <c r="AF54">
        <v>0</v>
      </c>
      <c r="AG54">
        <v>0</v>
      </c>
      <c r="AH54">
        <v>0</v>
      </c>
      <c r="AI54">
        <v>1.1399999999999999</v>
      </c>
      <c r="AJ54">
        <v>1</v>
      </c>
      <c r="AK54">
        <v>1</v>
      </c>
      <c r="AL54">
        <v>1</v>
      </c>
      <c r="AM54">
        <v>2</v>
      </c>
      <c r="AN54">
        <v>0</v>
      </c>
      <c r="AO54">
        <v>0</v>
      </c>
      <c r="AP54">
        <v>0</v>
      </c>
      <c r="AQ54">
        <v>1</v>
      </c>
      <c r="AR54">
        <v>0</v>
      </c>
      <c r="AS54" t="s">
        <v>3</v>
      </c>
      <c r="AT54">
        <v>7.5</v>
      </c>
      <c r="AU54" t="s">
        <v>3</v>
      </c>
      <c r="AV54">
        <v>0</v>
      </c>
      <c r="AW54">
        <v>2</v>
      </c>
      <c r="AX54">
        <v>60854826</v>
      </c>
      <c r="AY54">
        <v>1</v>
      </c>
      <c r="AZ54">
        <v>0</v>
      </c>
      <c r="BA54">
        <v>44</v>
      </c>
      <c r="BB54">
        <v>1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1311.9750000000001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1</v>
      </c>
      <c r="BQ54">
        <v>1311.9750000000001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1</v>
      </c>
      <c r="CV54">
        <v>0</v>
      </c>
      <c r="CW54">
        <v>0</v>
      </c>
      <c r="CX54">
        <f>ROUND(Y54*Source!I48,7)</f>
        <v>15</v>
      </c>
      <c r="CY54">
        <f t="shared" si="25"/>
        <v>199.42</v>
      </c>
      <c r="CZ54">
        <f t="shared" si="26"/>
        <v>174.93</v>
      </c>
      <c r="DA54">
        <f t="shared" si="27"/>
        <v>1.1399999999999999</v>
      </c>
      <c r="DB54">
        <f t="shared" si="18"/>
        <v>1311.98</v>
      </c>
      <c r="DC54">
        <f t="shared" si="19"/>
        <v>0</v>
      </c>
      <c r="DD54" t="s">
        <v>3</v>
      </c>
      <c r="DE54" t="s">
        <v>3</v>
      </c>
      <c r="DF54">
        <f>ROUND(ROUND(AE54*AI54,2)*CX54,2)</f>
        <v>2991.3</v>
      </c>
      <c r="DG54">
        <f t="shared" si="23"/>
        <v>0</v>
      </c>
      <c r="DH54">
        <f t="shared" si="1"/>
        <v>0</v>
      </c>
      <c r="DI54">
        <f t="shared" si="2"/>
        <v>0</v>
      </c>
      <c r="DJ54">
        <f t="shared" si="28"/>
        <v>2991.3</v>
      </c>
      <c r="DK54">
        <v>0</v>
      </c>
      <c r="DL54" t="s">
        <v>3</v>
      </c>
      <c r="DM54">
        <v>0</v>
      </c>
      <c r="DN54" t="s">
        <v>3</v>
      </c>
      <c r="DO54">
        <v>0</v>
      </c>
    </row>
    <row r="55" spans="1:119" x14ac:dyDescent="0.2">
      <c r="A55">
        <f>ROW(Source!A48)</f>
        <v>48</v>
      </c>
      <c r="B55">
        <v>60841590</v>
      </c>
      <c r="C55">
        <v>60854820</v>
      </c>
      <c r="D55">
        <v>59158175</v>
      </c>
      <c r="E55">
        <v>1</v>
      </c>
      <c r="F55">
        <v>1</v>
      </c>
      <c r="G55">
        <v>1</v>
      </c>
      <c r="H55">
        <v>3</v>
      </c>
      <c r="I55" t="s">
        <v>404</v>
      </c>
      <c r="J55" t="s">
        <v>405</v>
      </c>
      <c r="K55" t="s">
        <v>406</v>
      </c>
      <c r="L55">
        <v>1348</v>
      </c>
      <c r="N55">
        <v>1009</v>
      </c>
      <c r="O55" t="s">
        <v>90</v>
      </c>
      <c r="P55" t="s">
        <v>90</v>
      </c>
      <c r="Q55">
        <v>1000</v>
      </c>
      <c r="W55">
        <v>0</v>
      </c>
      <c r="X55">
        <v>-1473390480</v>
      </c>
      <c r="Y55">
        <f t="shared" si="14"/>
        <v>3.0000000000000001E-3</v>
      </c>
      <c r="AA55">
        <v>76729.919999999998</v>
      </c>
      <c r="AB55">
        <v>0</v>
      </c>
      <c r="AC55">
        <v>0</v>
      </c>
      <c r="AD55">
        <v>0</v>
      </c>
      <c r="AE55">
        <v>76729.919999999998</v>
      </c>
      <c r="AF55">
        <v>0</v>
      </c>
      <c r="AG55">
        <v>0</v>
      </c>
      <c r="AH55">
        <v>0</v>
      </c>
      <c r="AI55">
        <v>1</v>
      </c>
      <c r="AJ55">
        <v>1</v>
      </c>
      <c r="AK55">
        <v>1</v>
      </c>
      <c r="AL55">
        <v>1</v>
      </c>
      <c r="AM55">
        <v>-2</v>
      </c>
      <c r="AN55">
        <v>0</v>
      </c>
      <c r="AO55">
        <v>0</v>
      </c>
      <c r="AP55">
        <v>0</v>
      </c>
      <c r="AQ55">
        <v>1</v>
      </c>
      <c r="AR55">
        <v>0</v>
      </c>
      <c r="AS55" t="s">
        <v>3</v>
      </c>
      <c r="AT55">
        <v>3.0000000000000001E-3</v>
      </c>
      <c r="AU55" t="s">
        <v>3</v>
      </c>
      <c r="AV55">
        <v>0</v>
      </c>
      <c r="AW55">
        <v>2</v>
      </c>
      <c r="AX55">
        <v>60854827</v>
      </c>
      <c r="AY55">
        <v>1</v>
      </c>
      <c r="AZ55">
        <v>0</v>
      </c>
      <c r="BA55">
        <v>45</v>
      </c>
      <c r="BB55">
        <v>1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230.18976000000001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1</v>
      </c>
      <c r="BQ55">
        <v>230.18976000000001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CV55">
        <v>0</v>
      </c>
      <c r="CW55">
        <v>0</v>
      </c>
      <c r="CX55">
        <f>ROUND(Y55*Source!I48,7)</f>
        <v>6.0000000000000001E-3</v>
      </c>
      <c r="CY55">
        <f t="shared" si="25"/>
        <v>76729.919999999998</v>
      </c>
      <c r="CZ55">
        <f t="shared" si="26"/>
        <v>76729.919999999998</v>
      </c>
      <c r="DA55">
        <f t="shared" si="27"/>
        <v>1</v>
      </c>
      <c r="DB55">
        <f t="shared" si="18"/>
        <v>230.19</v>
      </c>
      <c r="DC55">
        <f t="shared" si="19"/>
        <v>0</v>
      </c>
      <c r="DD55" t="s">
        <v>3</v>
      </c>
      <c r="DE55" t="s">
        <v>3</v>
      </c>
      <c r="DF55">
        <f>ROUND(ROUND(AE55,2)*CX55,2)</f>
        <v>460.38</v>
      </c>
      <c r="DG55">
        <f t="shared" si="23"/>
        <v>0</v>
      </c>
      <c r="DH55">
        <f t="shared" si="1"/>
        <v>0</v>
      </c>
      <c r="DI55">
        <f t="shared" si="2"/>
        <v>0</v>
      </c>
      <c r="DJ55">
        <f t="shared" si="28"/>
        <v>460.38</v>
      </c>
      <c r="DK55">
        <v>1</v>
      </c>
      <c r="DL55" t="s">
        <v>3</v>
      </c>
      <c r="DM55">
        <v>0</v>
      </c>
      <c r="DN55" t="s">
        <v>3</v>
      </c>
      <c r="DO55">
        <v>0</v>
      </c>
    </row>
    <row r="56" spans="1:119" x14ac:dyDescent="0.2">
      <c r="A56">
        <f>ROW(Source!A48)</f>
        <v>48</v>
      </c>
      <c r="B56">
        <v>60841590</v>
      </c>
      <c r="C56">
        <v>60854820</v>
      </c>
      <c r="D56">
        <v>59164171</v>
      </c>
      <c r="E56">
        <v>1</v>
      </c>
      <c r="F56">
        <v>1</v>
      </c>
      <c r="G56">
        <v>1</v>
      </c>
      <c r="H56">
        <v>3</v>
      </c>
      <c r="I56" t="s">
        <v>415</v>
      </c>
      <c r="J56" t="s">
        <v>416</v>
      </c>
      <c r="K56" t="s">
        <v>417</v>
      </c>
      <c r="L56">
        <v>1348</v>
      </c>
      <c r="N56">
        <v>1009</v>
      </c>
      <c r="O56" t="s">
        <v>90</v>
      </c>
      <c r="P56" t="s">
        <v>90</v>
      </c>
      <c r="Q56">
        <v>1000</v>
      </c>
      <c r="W56">
        <v>0</v>
      </c>
      <c r="X56">
        <v>536527793</v>
      </c>
      <c r="Y56">
        <f t="shared" si="14"/>
        <v>3.0999999999999999E-3</v>
      </c>
      <c r="AA56">
        <v>76021.52</v>
      </c>
      <c r="AB56">
        <v>0</v>
      </c>
      <c r="AC56">
        <v>0</v>
      </c>
      <c r="AD56">
        <v>0</v>
      </c>
      <c r="AE56">
        <v>55898.18</v>
      </c>
      <c r="AF56">
        <v>0</v>
      </c>
      <c r="AG56">
        <v>0</v>
      </c>
      <c r="AH56">
        <v>0</v>
      </c>
      <c r="AI56">
        <v>1.36</v>
      </c>
      <c r="AJ56">
        <v>1</v>
      </c>
      <c r="AK56">
        <v>1</v>
      </c>
      <c r="AL56">
        <v>1</v>
      </c>
      <c r="AM56">
        <v>2</v>
      </c>
      <c r="AN56">
        <v>0</v>
      </c>
      <c r="AO56">
        <v>0</v>
      </c>
      <c r="AP56">
        <v>0</v>
      </c>
      <c r="AQ56">
        <v>1</v>
      </c>
      <c r="AR56">
        <v>0</v>
      </c>
      <c r="AS56" t="s">
        <v>3</v>
      </c>
      <c r="AT56">
        <v>3.0999999999999999E-3</v>
      </c>
      <c r="AU56" t="s">
        <v>3</v>
      </c>
      <c r="AV56">
        <v>0</v>
      </c>
      <c r="AW56">
        <v>2</v>
      </c>
      <c r="AX56">
        <v>60854828</v>
      </c>
      <c r="AY56">
        <v>1</v>
      </c>
      <c r="AZ56">
        <v>0</v>
      </c>
      <c r="BA56">
        <v>46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173.284358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1</v>
      </c>
      <c r="BQ56">
        <v>173.284358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1</v>
      </c>
      <c r="CV56">
        <v>0</v>
      </c>
      <c r="CW56">
        <v>0</v>
      </c>
      <c r="CX56">
        <f>ROUND(Y56*Source!I48,7)</f>
        <v>6.1999999999999998E-3</v>
      </c>
      <c r="CY56">
        <f t="shared" si="25"/>
        <v>76021.52</v>
      </c>
      <c r="CZ56">
        <f t="shared" si="26"/>
        <v>55898.18</v>
      </c>
      <c r="DA56">
        <f t="shared" si="27"/>
        <v>1.36</v>
      </c>
      <c r="DB56">
        <f t="shared" si="18"/>
        <v>173.28</v>
      </c>
      <c r="DC56">
        <f t="shared" si="19"/>
        <v>0</v>
      </c>
      <c r="DD56" t="s">
        <v>3</v>
      </c>
      <c r="DE56" t="s">
        <v>3</v>
      </c>
      <c r="DF56">
        <f t="shared" ref="DF56:DF62" si="29">ROUND(ROUND(AE56*AI56,2)*CX56,2)</f>
        <v>471.33</v>
      </c>
      <c r="DG56">
        <f t="shared" si="23"/>
        <v>0</v>
      </c>
      <c r="DH56">
        <f t="shared" si="1"/>
        <v>0</v>
      </c>
      <c r="DI56">
        <f t="shared" si="2"/>
        <v>0</v>
      </c>
      <c r="DJ56">
        <f t="shared" si="28"/>
        <v>471.33</v>
      </c>
      <c r="DK56">
        <v>0</v>
      </c>
      <c r="DL56" t="s">
        <v>3</v>
      </c>
      <c r="DM56">
        <v>0</v>
      </c>
      <c r="DN56" t="s">
        <v>3</v>
      </c>
      <c r="DO56">
        <v>0</v>
      </c>
    </row>
    <row r="57" spans="1:119" x14ac:dyDescent="0.2">
      <c r="A57">
        <f>ROW(Source!A48)</f>
        <v>48</v>
      </c>
      <c r="B57">
        <v>60841590</v>
      </c>
      <c r="C57">
        <v>60854820</v>
      </c>
      <c r="D57">
        <v>59167833</v>
      </c>
      <c r="E57">
        <v>1</v>
      </c>
      <c r="F57">
        <v>1</v>
      </c>
      <c r="G57">
        <v>1</v>
      </c>
      <c r="H57">
        <v>3</v>
      </c>
      <c r="I57" t="s">
        <v>100</v>
      </c>
      <c r="J57" t="s">
        <v>102</v>
      </c>
      <c r="K57" t="s">
        <v>101</v>
      </c>
      <c r="L57">
        <v>1339</v>
      </c>
      <c r="N57">
        <v>1007</v>
      </c>
      <c r="O57" t="s">
        <v>85</v>
      </c>
      <c r="P57" t="s">
        <v>85</v>
      </c>
      <c r="Q57">
        <v>1</v>
      </c>
      <c r="W57">
        <v>0</v>
      </c>
      <c r="X57">
        <v>516719618</v>
      </c>
      <c r="Y57">
        <f t="shared" ref="Y57:Y88" si="30">AT57</f>
        <v>0.93</v>
      </c>
      <c r="AA57">
        <v>17487.75</v>
      </c>
      <c r="AB57">
        <v>0</v>
      </c>
      <c r="AC57">
        <v>0</v>
      </c>
      <c r="AD57">
        <v>0</v>
      </c>
      <c r="AE57">
        <v>16655</v>
      </c>
      <c r="AF57">
        <v>0</v>
      </c>
      <c r="AG57">
        <v>0</v>
      </c>
      <c r="AH57">
        <v>0</v>
      </c>
      <c r="AI57">
        <v>1.05</v>
      </c>
      <c r="AJ57">
        <v>1</v>
      </c>
      <c r="AK57">
        <v>1</v>
      </c>
      <c r="AL57">
        <v>1</v>
      </c>
      <c r="AM57">
        <v>0</v>
      </c>
      <c r="AN57">
        <v>0</v>
      </c>
      <c r="AO57">
        <v>0</v>
      </c>
      <c r="AP57">
        <v>1</v>
      </c>
      <c r="AQ57">
        <v>0</v>
      </c>
      <c r="AR57">
        <v>0</v>
      </c>
      <c r="AS57" t="s">
        <v>3</v>
      </c>
      <c r="AT57">
        <v>0.93</v>
      </c>
      <c r="AU57" t="s">
        <v>3</v>
      </c>
      <c r="AV57">
        <v>0</v>
      </c>
      <c r="AW57">
        <v>1</v>
      </c>
      <c r="AX57">
        <v>-1</v>
      </c>
      <c r="AY57">
        <v>0</v>
      </c>
      <c r="AZ57">
        <v>0</v>
      </c>
      <c r="BA57" t="s">
        <v>3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CV57">
        <v>0</v>
      </c>
      <c r="CW57">
        <v>0</v>
      </c>
      <c r="CX57">
        <f>ROUND(Y57*Source!I48,7)</f>
        <v>1.86</v>
      </c>
      <c r="CY57">
        <f t="shared" si="25"/>
        <v>17487.75</v>
      </c>
      <c r="CZ57">
        <f t="shared" si="26"/>
        <v>16655</v>
      </c>
      <c r="DA57">
        <f t="shared" si="27"/>
        <v>1.05</v>
      </c>
      <c r="DB57">
        <f t="shared" ref="DB57:DB88" si="31">ROUND(ROUND(AT57*CZ57,2),6)</f>
        <v>15489.15</v>
      </c>
      <c r="DC57">
        <f t="shared" ref="DC57:DC88" si="32">ROUND(ROUND(AT57*AG57,2),6)</f>
        <v>0</v>
      </c>
      <c r="DD57" t="s">
        <v>3</v>
      </c>
      <c r="DE57" t="s">
        <v>3</v>
      </c>
      <c r="DF57">
        <f t="shared" si="29"/>
        <v>32527.22</v>
      </c>
      <c r="DG57">
        <f t="shared" si="23"/>
        <v>0</v>
      </c>
      <c r="DH57">
        <f t="shared" si="1"/>
        <v>0</v>
      </c>
      <c r="DI57">
        <f t="shared" si="2"/>
        <v>0</v>
      </c>
      <c r="DJ57">
        <f t="shared" si="28"/>
        <v>32527.22</v>
      </c>
      <c r="DK57">
        <v>0</v>
      </c>
      <c r="DL57" t="s">
        <v>3</v>
      </c>
      <c r="DM57">
        <v>0</v>
      </c>
      <c r="DN57" t="s">
        <v>3</v>
      </c>
      <c r="DO57">
        <v>0</v>
      </c>
    </row>
    <row r="58" spans="1:119" x14ac:dyDescent="0.2">
      <c r="A58">
        <f>ROW(Source!A48)</f>
        <v>48</v>
      </c>
      <c r="B58">
        <v>60841590</v>
      </c>
      <c r="C58">
        <v>60854820</v>
      </c>
      <c r="D58">
        <v>59167851</v>
      </c>
      <c r="E58">
        <v>1</v>
      </c>
      <c r="F58">
        <v>1</v>
      </c>
      <c r="G58">
        <v>1</v>
      </c>
      <c r="H58">
        <v>3</v>
      </c>
      <c r="I58" t="s">
        <v>418</v>
      </c>
      <c r="J58" t="s">
        <v>419</v>
      </c>
      <c r="K58" t="s">
        <v>420</v>
      </c>
      <c r="L58">
        <v>1339</v>
      </c>
      <c r="N58">
        <v>1007</v>
      </c>
      <c r="O58" t="s">
        <v>85</v>
      </c>
      <c r="P58" t="s">
        <v>85</v>
      </c>
      <c r="Q58">
        <v>1</v>
      </c>
      <c r="W58">
        <v>0</v>
      </c>
      <c r="X58">
        <v>757535795</v>
      </c>
      <c r="Y58">
        <f t="shared" si="30"/>
        <v>0.01</v>
      </c>
      <c r="AA58">
        <v>10728.1</v>
      </c>
      <c r="AB58">
        <v>0</v>
      </c>
      <c r="AC58">
        <v>0</v>
      </c>
      <c r="AD58">
        <v>0</v>
      </c>
      <c r="AE58">
        <v>7555</v>
      </c>
      <c r="AF58">
        <v>0</v>
      </c>
      <c r="AG58">
        <v>0</v>
      </c>
      <c r="AH58">
        <v>0</v>
      </c>
      <c r="AI58">
        <v>1.42</v>
      </c>
      <c r="AJ58">
        <v>1</v>
      </c>
      <c r="AK58">
        <v>1</v>
      </c>
      <c r="AL58">
        <v>1</v>
      </c>
      <c r="AM58">
        <v>2</v>
      </c>
      <c r="AN58">
        <v>0</v>
      </c>
      <c r="AO58">
        <v>0</v>
      </c>
      <c r="AP58">
        <v>0</v>
      </c>
      <c r="AQ58">
        <v>1</v>
      </c>
      <c r="AR58">
        <v>0</v>
      </c>
      <c r="AS58" t="s">
        <v>3</v>
      </c>
      <c r="AT58">
        <v>0.01</v>
      </c>
      <c r="AU58" t="s">
        <v>3</v>
      </c>
      <c r="AV58">
        <v>0</v>
      </c>
      <c r="AW58">
        <v>2</v>
      </c>
      <c r="AX58">
        <v>60854830</v>
      </c>
      <c r="AY58">
        <v>1</v>
      </c>
      <c r="AZ58">
        <v>0</v>
      </c>
      <c r="BA58">
        <v>48</v>
      </c>
      <c r="BB58">
        <v>1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75.55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1</v>
      </c>
      <c r="BQ58">
        <v>75.55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1</v>
      </c>
      <c r="CV58">
        <v>0</v>
      </c>
      <c r="CW58">
        <v>0</v>
      </c>
      <c r="CX58">
        <f>ROUND(Y58*Source!I48,7)</f>
        <v>0.02</v>
      </c>
      <c r="CY58">
        <f t="shared" si="25"/>
        <v>10728.1</v>
      </c>
      <c r="CZ58">
        <f t="shared" si="26"/>
        <v>7555</v>
      </c>
      <c r="DA58">
        <f t="shared" si="27"/>
        <v>1.42</v>
      </c>
      <c r="DB58">
        <f t="shared" si="31"/>
        <v>75.55</v>
      </c>
      <c r="DC58">
        <f t="shared" si="32"/>
        <v>0</v>
      </c>
      <c r="DD58" t="s">
        <v>3</v>
      </c>
      <c r="DE58" t="s">
        <v>3</v>
      </c>
      <c r="DF58">
        <f t="shared" si="29"/>
        <v>214.56</v>
      </c>
      <c r="DG58">
        <f t="shared" si="23"/>
        <v>0</v>
      </c>
      <c r="DH58">
        <f t="shared" si="1"/>
        <v>0</v>
      </c>
      <c r="DI58">
        <f t="shared" si="2"/>
        <v>0</v>
      </c>
      <c r="DJ58">
        <f t="shared" si="28"/>
        <v>214.56</v>
      </c>
      <c r="DK58">
        <v>0</v>
      </c>
      <c r="DL58" t="s">
        <v>3</v>
      </c>
      <c r="DM58">
        <v>0</v>
      </c>
      <c r="DN58" t="s">
        <v>3</v>
      </c>
      <c r="DO58">
        <v>0</v>
      </c>
    </row>
    <row r="59" spans="1:119" x14ac:dyDescent="0.2">
      <c r="A59">
        <f>ROW(Source!A48)</f>
        <v>48</v>
      </c>
      <c r="B59">
        <v>60841590</v>
      </c>
      <c r="C59">
        <v>60854820</v>
      </c>
      <c r="D59">
        <v>59167882</v>
      </c>
      <c r="E59">
        <v>1</v>
      </c>
      <c r="F59">
        <v>1</v>
      </c>
      <c r="G59">
        <v>1</v>
      </c>
      <c r="H59">
        <v>3</v>
      </c>
      <c r="I59" t="s">
        <v>421</v>
      </c>
      <c r="J59" t="s">
        <v>422</v>
      </c>
      <c r="K59" t="s">
        <v>423</v>
      </c>
      <c r="L59">
        <v>1339</v>
      </c>
      <c r="N59">
        <v>1007</v>
      </c>
      <c r="O59" t="s">
        <v>85</v>
      </c>
      <c r="P59" t="s">
        <v>85</v>
      </c>
      <c r="Q59">
        <v>1</v>
      </c>
      <c r="W59">
        <v>0</v>
      </c>
      <c r="X59">
        <v>-1701202513</v>
      </c>
      <c r="Y59">
        <f t="shared" si="30"/>
        <v>0.12</v>
      </c>
      <c r="AA59">
        <v>15023.19</v>
      </c>
      <c r="AB59">
        <v>0</v>
      </c>
      <c r="AC59">
        <v>0</v>
      </c>
      <c r="AD59">
        <v>0</v>
      </c>
      <c r="AE59">
        <v>10082.68</v>
      </c>
      <c r="AF59">
        <v>0</v>
      </c>
      <c r="AG59">
        <v>0</v>
      </c>
      <c r="AH59">
        <v>0</v>
      </c>
      <c r="AI59">
        <v>1.49</v>
      </c>
      <c r="AJ59">
        <v>1</v>
      </c>
      <c r="AK59">
        <v>1</v>
      </c>
      <c r="AL59">
        <v>1</v>
      </c>
      <c r="AM59">
        <v>2</v>
      </c>
      <c r="AN59">
        <v>0</v>
      </c>
      <c r="AO59">
        <v>0</v>
      </c>
      <c r="AP59">
        <v>0</v>
      </c>
      <c r="AQ59">
        <v>1</v>
      </c>
      <c r="AR59">
        <v>0</v>
      </c>
      <c r="AS59" t="s">
        <v>3</v>
      </c>
      <c r="AT59">
        <v>0.12</v>
      </c>
      <c r="AU59" t="s">
        <v>3</v>
      </c>
      <c r="AV59">
        <v>0</v>
      </c>
      <c r="AW59">
        <v>2</v>
      </c>
      <c r="AX59">
        <v>60854831</v>
      </c>
      <c r="AY59">
        <v>1</v>
      </c>
      <c r="AZ59">
        <v>0</v>
      </c>
      <c r="BA59">
        <v>49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1209.9215999999999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1</v>
      </c>
      <c r="BQ59">
        <v>1209.9215999999999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CV59">
        <v>0</v>
      </c>
      <c r="CW59">
        <v>0</v>
      </c>
      <c r="CX59">
        <f>ROUND(Y59*Source!I48,7)</f>
        <v>0.24</v>
      </c>
      <c r="CY59">
        <f t="shared" si="25"/>
        <v>15023.19</v>
      </c>
      <c r="CZ59">
        <f t="shared" si="26"/>
        <v>10082.68</v>
      </c>
      <c r="DA59">
        <f t="shared" si="27"/>
        <v>1.49</v>
      </c>
      <c r="DB59">
        <f t="shared" si="31"/>
        <v>1209.92</v>
      </c>
      <c r="DC59">
        <f t="shared" si="32"/>
        <v>0</v>
      </c>
      <c r="DD59" t="s">
        <v>3</v>
      </c>
      <c r="DE59" t="s">
        <v>3</v>
      </c>
      <c r="DF59">
        <f t="shared" si="29"/>
        <v>3605.57</v>
      </c>
      <c r="DG59">
        <f t="shared" si="23"/>
        <v>0</v>
      </c>
      <c r="DH59">
        <f t="shared" si="1"/>
        <v>0</v>
      </c>
      <c r="DI59">
        <f t="shared" si="2"/>
        <v>0</v>
      </c>
      <c r="DJ59">
        <f t="shared" si="28"/>
        <v>3605.57</v>
      </c>
      <c r="DK59">
        <v>0</v>
      </c>
      <c r="DL59" t="s">
        <v>3</v>
      </c>
      <c r="DM59">
        <v>0</v>
      </c>
      <c r="DN59" t="s">
        <v>3</v>
      </c>
      <c r="DO59">
        <v>0</v>
      </c>
    </row>
    <row r="60" spans="1:119" x14ac:dyDescent="0.2">
      <c r="A60">
        <f>ROW(Source!A48)</f>
        <v>48</v>
      </c>
      <c r="B60">
        <v>60841590</v>
      </c>
      <c r="C60">
        <v>60854820</v>
      </c>
      <c r="D60">
        <v>59169329</v>
      </c>
      <c r="E60">
        <v>1</v>
      </c>
      <c r="F60">
        <v>1</v>
      </c>
      <c r="G60">
        <v>1</v>
      </c>
      <c r="H60">
        <v>3</v>
      </c>
      <c r="I60" t="s">
        <v>424</v>
      </c>
      <c r="J60" t="s">
        <v>425</v>
      </c>
      <c r="K60" t="s">
        <v>426</v>
      </c>
      <c r="L60">
        <v>1327</v>
      </c>
      <c r="N60">
        <v>1005</v>
      </c>
      <c r="O60" t="s">
        <v>44</v>
      </c>
      <c r="P60" t="s">
        <v>44</v>
      </c>
      <c r="Q60">
        <v>1</v>
      </c>
      <c r="W60">
        <v>0</v>
      </c>
      <c r="X60">
        <v>-1964571012</v>
      </c>
      <c r="Y60">
        <f t="shared" si="30"/>
        <v>1.45</v>
      </c>
      <c r="AA60">
        <v>68.03</v>
      </c>
      <c r="AB60">
        <v>0</v>
      </c>
      <c r="AC60">
        <v>0</v>
      </c>
      <c r="AD60">
        <v>0</v>
      </c>
      <c r="AE60">
        <v>47.57</v>
      </c>
      <c r="AF60">
        <v>0</v>
      </c>
      <c r="AG60">
        <v>0</v>
      </c>
      <c r="AH60">
        <v>0</v>
      </c>
      <c r="AI60">
        <v>1.43</v>
      </c>
      <c r="AJ60">
        <v>1</v>
      </c>
      <c r="AK60">
        <v>1</v>
      </c>
      <c r="AL60">
        <v>1</v>
      </c>
      <c r="AM60">
        <v>2</v>
      </c>
      <c r="AN60">
        <v>0</v>
      </c>
      <c r="AO60">
        <v>0</v>
      </c>
      <c r="AP60">
        <v>0</v>
      </c>
      <c r="AQ60">
        <v>1</v>
      </c>
      <c r="AR60">
        <v>0</v>
      </c>
      <c r="AS60" t="s">
        <v>3</v>
      </c>
      <c r="AT60">
        <v>1.45</v>
      </c>
      <c r="AU60" t="s">
        <v>3</v>
      </c>
      <c r="AV60">
        <v>0</v>
      </c>
      <c r="AW60">
        <v>2</v>
      </c>
      <c r="AX60">
        <v>60854832</v>
      </c>
      <c r="AY60">
        <v>1</v>
      </c>
      <c r="AZ60">
        <v>0</v>
      </c>
      <c r="BA60">
        <v>50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68.976500000000001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1</v>
      </c>
      <c r="BQ60">
        <v>68.976500000000001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1</v>
      </c>
      <c r="CV60">
        <v>0</v>
      </c>
      <c r="CW60">
        <v>0</v>
      </c>
      <c r="CX60">
        <f>ROUND(Y60*Source!I48,7)</f>
        <v>2.9</v>
      </c>
      <c r="CY60">
        <f t="shared" si="25"/>
        <v>68.03</v>
      </c>
      <c r="CZ60">
        <f t="shared" si="26"/>
        <v>47.57</v>
      </c>
      <c r="DA60">
        <f t="shared" si="27"/>
        <v>1.43</v>
      </c>
      <c r="DB60">
        <f t="shared" si="31"/>
        <v>68.98</v>
      </c>
      <c r="DC60">
        <f t="shared" si="32"/>
        <v>0</v>
      </c>
      <c r="DD60" t="s">
        <v>3</v>
      </c>
      <c r="DE60" t="s">
        <v>3</v>
      </c>
      <c r="DF60">
        <f t="shared" si="29"/>
        <v>197.29</v>
      </c>
      <c r="DG60">
        <f t="shared" si="23"/>
        <v>0</v>
      </c>
      <c r="DH60">
        <f t="shared" si="1"/>
        <v>0</v>
      </c>
      <c r="DI60">
        <f t="shared" si="2"/>
        <v>0</v>
      </c>
      <c r="DJ60">
        <f t="shared" si="28"/>
        <v>197.29</v>
      </c>
      <c r="DK60">
        <v>0</v>
      </c>
      <c r="DL60" t="s">
        <v>3</v>
      </c>
      <c r="DM60">
        <v>0</v>
      </c>
      <c r="DN60" t="s">
        <v>3</v>
      </c>
      <c r="DO60">
        <v>0</v>
      </c>
    </row>
    <row r="61" spans="1:119" x14ac:dyDescent="0.2">
      <c r="A61">
        <f>ROW(Source!A48)</f>
        <v>48</v>
      </c>
      <c r="B61">
        <v>60841590</v>
      </c>
      <c r="C61">
        <v>60854820</v>
      </c>
      <c r="D61">
        <v>59175529</v>
      </c>
      <c r="E61">
        <v>1</v>
      </c>
      <c r="F61">
        <v>1</v>
      </c>
      <c r="G61">
        <v>1</v>
      </c>
      <c r="H61">
        <v>3</v>
      </c>
      <c r="I61" t="s">
        <v>427</v>
      </c>
      <c r="J61" t="s">
        <v>428</v>
      </c>
      <c r="K61" t="s">
        <v>429</v>
      </c>
      <c r="L61">
        <v>1348</v>
      </c>
      <c r="N61">
        <v>1009</v>
      </c>
      <c r="O61" t="s">
        <v>90</v>
      </c>
      <c r="P61" t="s">
        <v>90</v>
      </c>
      <c r="Q61">
        <v>1000</v>
      </c>
      <c r="W61">
        <v>0</v>
      </c>
      <c r="X61">
        <v>-2120336313</v>
      </c>
      <c r="Y61">
        <f t="shared" si="30"/>
        <v>2.5799999999999998E-3</v>
      </c>
      <c r="AA61">
        <v>5846.53</v>
      </c>
      <c r="AB61">
        <v>0</v>
      </c>
      <c r="AC61">
        <v>0</v>
      </c>
      <c r="AD61">
        <v>0</v>
      </c>
      <c r="AE61">
        <v>10826.9</v>
      </c>
      <c r="AF61">
        <v>0</v>
      </c>
      <c r="AG61">
        <v>0</v>
      </c>
      <c r="AH61">
        <v>0</v>
      </c>
      <c r="AI61">
        <v>0.54</v>
      </c>
      <c r="AJ61">
        <v>1</v>
      </c>
      <c r="AK61">
        <v>1</v>
      </c>
      <c r="AL61">
        <v>1</v>
      </c>
      <c r="AM61">
        <v>2</v>
      </c>
      <c r="AN61">
        <v>0</v>
      </c>
      <c r="AO61">
        <v>0</v>
      </c>
      <c r="AP61">
        <v>0</v>
      </c>
      <c r="AQ61">
        <v>1</v>
      </c>
      <c r="AR61">
        <v>0</v>
      </c>
      <c r="AS61" t="s">
        <v>3</v>
      </c>
      <c r="AT61">
        <v>2.5799999999999998E-3</v>
      </c>
      <c r="AU61" t="s">
        <v>3</v>
      </c>
      <c r="AV61">
        <v>0</v>
      </c>
      <c r="AW61">
        <v>2</v>
      </c>
      <c r="AX61">
        <v>60854833</v>
      </c>
      <c r="AY61">
        <v>1</v>
      </c>
      <c r="AZ61">
        <v>0</v>
      </c>
      <c r="BA61">
        <v>51</v>
      </c>
      <c r="BB61">
        <v>1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27.933401999999997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1</v>
      </c>
      <c r="BQ61">
        <v>27.933401999999997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1</v>
      </c>
      <c r="CV61">
        <v>0</v>
      </c>
      <c r="CW61">
        <v>0</v>
      </c>
      <c r="CX61">
        <f>ROUND(Y61*Source!I48,7)</f>
        <v>5.1599999999999997E-3</v>
      </c>
      <c r="CY61">
        <f t="shared" si="25"/>
        <v>5846.53</v>
      </c>
      <c r="CZ61">
        <f t="shared" si="26"/>
        <v>10826.9</v>
      </c>
      <c r="DA61">
        <f t="shared" si="27"/>
        <v>0.54</v>
      </c>
      <c r="DB61">
        <f t="shared" si="31"/>
        <v>27.93</v>
      </c>
      <c r="DC61">
        <f t="shared" si="32"/>
        <v>0</v>
      </c>
      <c r="DD61" t="s">
        <v>3</v>
      </c>
      <c r="DE61" t="s">
        <v>3</v>
      </c>
      <c r="DF61">
        <f t="shared" si="29"/>
        <v>30.17</v>
      </c>
      <c r="DG61">
        <f t="shared" si="23"/>
        <v>0</v>
      </c>
      <c r="DH61">
        <f t="shared" si="1"/>
        <v>0</v>
      </c>
      <c r="DI61">
        <f t="shared" si="2"/>
        <v>0</v>
      </c>
      <c r="DJ61">
        <f t="shared" si="28"/>
        <v>30.17</v>
      </c>
      <c r="DK61">
        <v>0</v>
      </c>
      <c r="DL61" t="s">
        <v>3</v>
      </c>
      <c r="DM61">
        <v>0</v>
      </c>
      <c r="DN61" t="s">
        <v>3</v>
      </c>
      <c r="DO61">
        <v>0</v>
      </c>
    </row>
    <row r="62" spans="1:119" x14ac:dyDescent="0.2">
      <c r="A62">
        <f>ROW(Source!A48)</f>
        <v>48</v>
      </c>
      <c r="B62">
        <v>60841590</v>
      </c>
      <c r="C62">
        <v>60854820</v>
      </c>
      <c r="D62">
        <v>59176100</v>
      </c>
      <c r="E62">
        <v>1</v>
      </c>
      <c r="F62">
        <v>1</v>
      </c>
      <c r="G62">
        <v>1</v>
      </c>
      <c r="H62">
        <v>3</v>
      </c>
      <c r="I62" t="s">
        <v>430</v>
      </c>
      <c r="J62" t="s">
        <v>431</v>
      </c>
      <c r="K62" t="s">
        <v>432</v>
      </c>
      <c r="L62">
        <v>1348</v>
      </c>
      <c r="N62">
        <v>1009</v>
      </c>
      <c r="O62" t="s">
        <v>90</v>
      </c>
      <c r="P62" t="s">
        <v>90</v>
      </c>
      <c r="Q62">
        <v>1000</v>
      </c>
      <c r="W62">
        <v>0</v>
      </c>
      <c r="X62">
        <v>-272518504</v>
      </c>
      <c r="Y62">
        <f t="shared" si="30"/>
        <v>3.0100000000000001E-3</v>
      </c>
      <c r="AA62">
        <v>137255.4</v>
      </c>
      <c r="AB62">
        <v>0</v>
      </c>
      <c r="AC62">
        <v>0</v>
      </c>
      <c r="AD62">
        <v>0</v>
      </c>
      <c r="AE62">
        <v>98039.57</v>
      </c>
      <c r="AF62">
        <v>0</v>
      </c>
      <c r="AG62">
        <v>0</v>
      </c>
      <c r="AH62">
        <v>0</v>
      </c>
      <c r="AI62">
        <v>1.4</v>
      </c>
      <c r="AJ62">
        <v>1</v>
      </c>
      <c r="AK62">
        <v>1</v>
      </c>
      <c r="AL62">
        <v>1</v>
      </c>
      <c r="AM62">
        <v>2</v>
      </c>
      <c r="AN62">
        <v>0</v>
      </c>
      <c r="AO62">
        <v>0</v>
      </c>
      <c r="AP62">
        <v>0</v>
      </c>
      <c r="AQ62">
        <v>1</v>
      </c>
      <c r="AR62">
        <v>0</v>
      </c>
      <c r="AS62" t="s">
        <v>3</v>
      </c>
      <c r="AT62">
        <v>3.0100000000000001E-3</v>
      </c>
      <c r="AU62" t="s">
        <v>3</v>
      </c>
      <c r="AV62">
        <v>0</v>
      </c>
      <c r="AW62">
        <v>2</v>
      </c>
      <c r="AX62">
        <v>60854834</v>
      </c>
      <c r="AY62">
        <v>1</v>
      </c>
      <c r="AZ62">
        <v>0</v>
      </c>
      <c r="BA62">
        <v>52</v>
      </c>
      <c r="BB62">
        <v>1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295.09910570000005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1</v>
      </c>
      <c r="BQ62">
        <v>295.09910570000005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1</v>
      </c>
      <c r="CV62">
        <v>0</v>
      </c>
      <c r="CW62">
        <v>0</v>
      </c>
      <c r="CX62">
        <f>ROUND(Y62*Source!I48,7)</f>
        <v>6.0200000000000002E-3</v>
      </c>
      <c r="CY62">
        <f t="shared" si="25"/>
        <v>137255.4</v>
      </c>
      <c r="CZ62">
        <f t="shared" si="26"/>
        <v>98039.57</v>
      </c>
      <c r="DA62">
        <f t="shared" si="27"/>
        <v>1.4</v>
      </c>
      <c r="DB62">
        <f t="shared" si="31"/>
        <v>295.10000000000002</v>
      </c>
      <c r="DC62">
        <f t="shared" si="32"/>
        <v>0</v>
      </c>
      <c r="DD62" t="s">
        <v>3</v>
      </c>
      <c r="DE62" t="s">
        <v>3</v>
      </c>
      <c r="DF62">
        <f t="shared" si="29"/>
        <v>826.28</v>
      </c>
      <c r="DG62">
        <f t="shared" si="23"/>
        <v>0</v>
      </c>
      <c r="DH62">
        <f t="shared" si="1"/>
        <v>0</v>
      </c>
      <c r="DI62">
        <f t="shared" si="2"/>
        <v>0</v>
      </c>
      <c r="DJ62">
        <f t="shared" si="28"/>
        <v>826.28</v>
      </c>
      <c r="DK62">
        <v>0</v>
      </c>
      <c r="DL62" t="s">
        <v>3</v>
      </c>
      <c r="DM62">
        <v>0</v>
      </c>
      <c r="DN62" t="s">
        <v>3</v>
      </c>
      <c r="DO62">
        <v>0</v>
      </c>
    </row>
    <row r="63" spans="1:119" x14ac:dyDescent="0.2">
      <c r="A63">
        <f>ROW(Source!A49)</f>
        <v>49</v>
      </c>
      <c r="B63">
        <v>60854600</v>
      </c>
      <c r="C63">
        <v>60854820</v>
      </c>
      <c r="D63">
        <v>59083877</v>
      </c>
      <c r="E63">
        <v>119</v>
      </c>
      <c r="F63">
        <v>1</v>
      </c>
      <c r="G63">
        <v>1</v>
      </c>
      <c r="H63">
        <v>1</v>
      </c>
      <c r="I63" t="s">
        <v>407</v>
      </c>
      <c r="J63" t="s">
        <v>3</v>
      </c>
      <c r="K63" t="s">
        <v>408</v>
      </c>
      <c r="L63">
        <v>1191</v>
      </c>
      <c r="N63">
        <v>1013</v>
      </c>
      <c r="O63" t="s">
        <v>369</v>
      </c>
      <c r="P63" t="s">
        <v>369</v>
      </c>
      <c r="Q63">
        <v>1</v>
      </c>
      <c r="W63">
        <v>0</v>
      </c>
      <c r="X63">
        <v>-907905829</v>
      </c>
      <c r="Y63">
        <f t="shared" si="30"/>
        <v>22.5</v>
      </c>
      <c r="AA63">
        <v>0</v>
      </c>
      <c r="AB63">
        <v>0</v>
      </c>
      <c r="AC63">
        <v>0</v>
      </c>
      <c r="AD63">
        <v>376.74</v>
      </c>
      <c r="AE63">
        <v>0</v>
      </c>
      <c r="AF63">
        <v>0</v>
      </c>
      <c r="AG63">
        <v>0</v>
      </c>
      <c r="AH63">
        <v>376.74</v>
      </c>
      <c r="AI63">
        <v>1</v>
      </c>
      <c r="AJ63">
        <v>1</v>
      </c>
      <c r="AK63">
        <v>1</v>
      </c>
      <c r="AL63">
        <v>1</v>
      </c>
      <c r="AM63">
        <v>-2</v>
      </c>
      <c r="AN63">
        <v>0</v>
      </c>
      <c r="AO63">
        <v>0</v>
      </c>
      <c r="AP63">
        <v>0</v>
      </c>
      <c r="AQ63">
        <v>1</v>
      </c>
      <c r="AR63">
        <v>0</v>
      </c>
      <c r="AS63" t="s">
        <v>3</v>
      </c>
      <c r="AT63">
        <v>22.5</v>
      </c>
      <c r="AU63" t="s">
        <v>3</v>
      </c>
      <c r="AV63">
        <v>1</v>
      </c>
      <c r="AW63">
        <v>2</v>
      </c>
      <c r="AX63">
        <v>60854821</v>
      </c>
      <c r="AY63">
        <v>1</v>
      </c>
      <c r="AZ63">
        <v>0</v>
      </c>
      <c r="BA63">
        <v>53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8476.65</v>
      </c>
      <c r="BN63">
        <v>22.5</v>
      </c>
      <c r="BO63">
        <v>0</v>
      </c>
      <c r="BP63">
        <v>1</v>
      </c>
      <c r="BQ63">
        <v>0</v>
      </c>
      <c r="BR63">
        <v>0</v>
      </c>
      <c r="BS63">
        <v>0</v>
      </c>
      <c r="BT63">
        <v>8476.65</v>
      </c>
      <c r="BU63">
        <v>22.5</v>
      </c>
      <c r="BV63">
        <v>0</v>
      </c>
      <c r="BW63">
        <v>1</v>
      </c>
      <c r="CU63">
        <f>ROUND(AT63*Source!I49*AH63*AL63,2)</f>
        <v>16953.3</v>
      </c>
      <c r="CV63">
        <f>ROUND(Y63*Source!I49,7)</f>
        <v>45</v>
      </c>
      <c r="CW63">
        <v>0</v>
      </c>
      <c r="CX63">
        <f>ROUND(Y63*Source!I49,7)</f>
        <v>45</v>
      </c>
      <c r="CY63">
        <f>AD63</f>
        <v>376.74</v>
      </c>
      <c r="CZ63">
        <f>AH63</f>
        <v>376.74</v>
      </c>
      <c r="DA63">
        <f>AL63</f>
        <v>1</v>
      </c>
      <c r="DB63">
        <f t="shared" si="31"/>
        <v>8476.65</v>
      </c>
      <c r="DC63">
        <f t="shared" si="32"/>
        <v>0</v>
      </c>
      <c r="DD63" t="s">
        <v>3</v>
      </c>
      <c r="DE63" t="s">
        <v>3</v>
      </c>
      <c r="DF63">
        <f>ROUND(ROUND(AE63,2)*CX63,2)</f>
        <v>0</v>
      </c>
      <c r="DG63">
        <f t="shared" si="23"/>
        <v>0</v>
      </c>
      <c r="DH63">
        <f t="shared" si="1"/>
        <v>0</v>
      </c>
      <c r="DI63">
        <f t="shared" si="2"/>
        <v>16953.3</v>
      </c>
      <c r="DJ63">
        <f>DI63</f>
        <v>16953.3</v>
      </c>
      <c r="DK63">
        <v>1</v>
      </c>
      <c r="DL63" t="s">
        <v>3</v>
      </c>
      <c r="DM63">
        <v>0</v>
      </c>
      <c r="DN63" t="s">
        <v>3</v>
      </c>
      <c r="DO63">
        <v>0</v>
      </c>
    </row>
    <row r="64" spans="1:119" x14ac:dyDescent="0.2">
      <c r="A64">
        <f>ROW(Source!A49)</f>
        <v>49</v>
      </c>
      <c r="B64">
        <v>60854600</v>
      </c>
      <c r="C64">
        <v>60854820</v>
      </c>
      <c r="D64">
        <v>59084083</v>
      </c>
      <c r="E64">
        <v>119</v>
      </c>
      <c r="F64">
        <v>1</v>
      </c>
      <c r="G64">
        <v>1</v>
      </c>
      <c r="H64">
        <v>1</v>
      </c>
      <c r="I64" t="s">
        <v>376</v>
      </c>
      <c r="J64" t="s">
        <v>3</v>
      </c>
      <c r="K64" t="s">
        <v>377</v>
      </c>
      <c r="L64">
        <v>1191</v>
      </c>
      <c r="N64">
        <v>1013</v>
      </c>
      <c r="O64" t="s">
        <v>369</v>
      </c>
      <c r="P64" t="s">
        <v>369</v>
      </c>
      <c r="Q64">
        <v>1</v>
      </c>
      <c r="W64">
        <v>0</v>
      </c>
      <c r="X64">
        <v>-1417349443</v>
      </c>
      <c r="Y64">
        <f t="shared" si="30"/>
        <v>0.36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1</v>
      </c>
      <c r="AK64">
        <v>1</v>
      </c>
      <c r="AL64">
        <v>1</v>
      </c>
      <c r="AM64">
        <v>-2</v>
      </c>
      <c r="AN64">
        <v>0</v>
      </c>
      <c r="AO64">
        <v>0</v>
      </c>
      <c r="AP64">
        <v>0</v>
      </c>
      <c r="AQ64">
        <v>1</v>
      </c>
      <c r="AR64">
        <v>0</v>
      </c>
      <c r="AS64" t="s">
        <v>3</v>
      </c>
      <c r="AT64">
        <v>0.36</v>
      </c>
      <c r="AU64" t="s">
        <v>3</v>
      </c>
      <c r="AV64">
        <v>2</v>
      </c>
      <c r="AW64">
        <v>2</v>
      </c>
      <c r="AX64">
        <v>60854822</v>
      </c>
      <c r="AY64">
        <v>1</v>
      </c>
      <c r="AZ64">
        <v>0</v>
      </c>
      <c r="BA64">
        <v>54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CV64">
        <v>0</v>
      </c>
      <c r="CW64">
        <v>0</v>
      </c>
      <c r="CX64">
        <f>ROUND(Y64*Source!I49,7)</f>
        <v>0.72</v>
      </c>
      <c r="CY64">
        <f>AD64</f>
        <v>0</v>
      </c>
      <c r="CZ64">
        <f>AH64</f>
        <v>0</v>
      </c>
      <c r="DA64">
        <f>AL64</f>
        <v>1</v>
      </c>
      <c r="DB64">
        <f t="shared" si="31"/>
        <v>0</v>
      </c>
      <c r="DC64">
        <f t="shared" si="32"/>
        <v>0</v>
      </c>
      <c r="DD64" t="s">
        <v>3</v>
      </c>
      <c r="DE64" t="s">
        <v>3</v>
      </c>
      <c r="DF64">
        <f>ROUND(ROUND(AE64,2)*CX64,2)</f>
        <v>0</v>
      </c>
      <c r="DG64">
        <f t="shared" si="23"/>
        <v>0</v>
      </c>
      <c r="DH64">
        <f t="shared" si="1"/>
        <v>0</v>
      </c>
      <c r="DI64">
        <f t="shared" si="2"/>
        <v>0</v>
      </c>
      <c r="DJ64">
        <f>DI64</f>
        <v>0</v>
      </c>
      <c r="DK64">
        <v>0</v>
      </c>
      <c r="DL64" t="s">
        <v>3</v>
      </c>
      <c r="DM64">
        <v>0</v>
      </c>
      <c r="DN64" t="s">
        <v>3</v>
      </c>
      <c r="DO64">
        <v>0</v>
      </c>
    </row>
    <row r="65" spans="1:119" x14ac:dyDescent="0.2">
      <c r="A65">
        <f>ROW(Source!A49)</f>
        <v>49</v>
      </c>
      <c r="B65">
        <v>60854600</v>
      </c>
      <c r="C65">
        <v>60854820</v>
      </c>
      <c r="D65">
        <v>59212187</v>
      </c>
      <c r="E65">
        <v>1</v>
      </c>
      <c r="F65">
        <v>1</v>
      </c>
      <c r="G65">
        <v>1</v>
      </c>
      <c r="H65">
        <v>2</v>
      </c>
      <c r="I65" t="s">
        <v>385</v>
      </c>
      <c r="J65" t="s">
        <v>386</v>
      </c>
      <c r="K65" t="s">
        <v>387</v>
      </c>
      <c r="L65">
        <v>1368</v>
      </c>
      <c r="N65">
        <v>1011</v>
      </c>
      <c r="O65" t="s">
        <v>373</v>
      </c>
      <c r="P65" t="s">
        <v>373</v>
      </c>
      <c r="Q65">
        <v>1</v>
      </c>
      <c r="W65">
        <v>0</v>
      </c>
      <c r="X65">
        <v>4063365</v>
      </c>
      <c r="Y65">
        <f t="shared" si="30"/>
        <v>0.36</v>
      </c>
      <c r="AA65">
        <v>0</v>
      </c>
      <c r="AB65">
        <v>656.9</v>
      </c>
      <c r="AC65">
        <v>431.48</v>
      </c>
      <c r="AD65">
        <v>0</v>
      </c>
      <c r="AE65">
        <v>0</v>
      </c>
      <c r="AF65">
        <v>656.9</v>
      </c>
      <c r="AG65">
        <v>431.48</v>
      </c>
      <c r="AH65">
        <v>0</v>
      </c>
      <c r="AI65">
        <v>1</v>
      </c>
      <c r="AJ65">
        <v>1</v>
      </c>
      <c r="AK65">
        <v>1</v>
      </c>
      <c r="AL65">
        <v>1</v>
      </c>
      <c r="AM65">
        <v>-2</v>
      </c>
      <c r="AN65">
        <v>0</v>
      </c>
      <c r="AO65">
        <v>0</v>
      </c>
      <c r="AP65">
        <v>0</v>
      </c>
      <c r="AQ65">
        <v>1</v>
      </c>
      <c r="AR65">
        <v>0</v>
      </c>
      <c r="AS65" t="s">
        <v>3</v>
      </c>
      <c r="AT65">
        <v>0.36</v>
      </c>
      <c r="AU65" t="s">
        <v>3</v>
      </c>
      <c r="AV65">
        <v>1</v>
      </c>
      <c r="AW65">
        <v>2</v>
      </c>
      <c r="AX65">
        <v>60854823</v>
      </c>
      <c r="AY65">
        <v>1</v>
      </c>
      <c r="AZ65">
        <v>0</v>
      </c>
      <c r="BA65">
        <v>55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236.48399999999998</v>
      </c>
      <c r="BL65">
        <v>155.33279999999999</v>
      </c>
      <c r="BM65">
        <v>0</v>
      </c>
      <c r="BN65">
        <v>0</v>
      </c>
      <c r="BO65">
        <v>0.36</v>
      </c>
      <c r="BP65">
        <v>1</v>
      </c>
      <c r="BQ65">
        <v>0</v>
      </c>
      <c r="BR65">
        <v>236.48399999999998</v>
      </c>
      <c r="BS65">
        <v>155.33279999999999</v>
      </c>
      <c r="BT65">
        <v>0</v>
      </c>
      <c r="BU65">
        <v>0</v>
      </c>
      <c r="BV65">
        <v>0.36</v>
      </c>
      <c r="BW65">
        <v>1</v>
      </c>
      <c r="CV65">
        <v>0</v>
      </c>
      <c r="CW65">
        <f>ROUND(Y65*Source!I49*DO65,7)</f>
        <v>0.72</v>
      </c>
      <c r="CX65">
        <f>ROUND(Y65*Source!I49,7)</f>
        <v>0.72</v>
      </c>
      <c r="CY65">
        <f>AB65</f>
        <v>656.9</v>
      </c>
      <c r="CZ65">
        <f>AF65</f>
        <v>656.9</v>
      </c>
      <c r="DA65">
        <f>AJ65</f>
        <v>1</v>
      </c>
      <c r="DB65">
        <f t="shared" si="31"/>
        <v>236.48</v>
      </c>
      <c r="DC65">
        <f t="shared" si="32"/>
        <v>155.33000000000001</v>
      </c>
      <c r="DD65" t="s">
        <v>3</v>
      </c>
      <c r="DE65" t="s">
        <v>3</v>
      </c>
      <c r="DF65">
        <f>ROUND(ROUND(AE65,2)*CX65,2)</f>
        <v>0</v>
      </c>
      <c r="DG65">
        <f t="shared" si="23"/>
        <v>472.97</v>
      </c>
      <c r="DH65">
        <f t="shared" ref="DH65:DH128" si="33">ROUND(ROUND(AG65,2)*CX65,2)</f>
        <v>310.67</v>
      </c>
      <c r="DI65">
        <f t="shared" ref="DI65:DI128" si="34">ROUND(ROUND(AH65,2)*CX65,2)</f>
        <v>0</v>
      </c>
      <c r="DJ65">
        <f>DG65+DH65</f>
        <v>783.6400000000001</v>
      </c>
      <c r="DK65">
        <v>1</v>
      </c>
      <c r="DL65" t="s">
        <v>388</v>
      </c>
      <c r="DM65">
        <v>4</v>
      </c>
      <c r="DN65" t="s">
        <v>369</v>
      </c>
      <c r="DO65">
        <v>1</v>
      </c>
    </row>
    <row r="66" spans="1:119" x14ac:dyDescent="0.2">
      <c r="A66">
        <f>ROW(Source!A49)</f>
        <v>49</v>
      </c>
      <c r="B66">
        <v>60854600</v>
      </c>
      <c r="C66">
        <v>60854820</v>
      </c>
      <c r="D66">
        <v>59154489</v>
      </c>
      <c r="E66">
        <v>1</v>
      </c>
      <c r="F66">
        <v>1</v>
      </c>
      <c r="G66">
        <v>1</v>
      </c>
      <c r="H66">
        <v>3</v>
      </c>
      <c r="I66" t="s">
        <v>409</v>
      </c>
      <c r="J66" t="s">
        <v>410</v>
      </c>
      <c r="K66" t="s">
        <v>411</v>
      </c>
      <c r="L66">
        <v>1348</v>
      </c>
      <c r="N66">
        <v>1009</v>
      </c>
      <c r="O66" t="s">
        <v>90</v>
      </c>
      <c r="P66" t="s">
        <v>90</v>
      </c>
      <c r="Q66">
        <v>1000</v>
      </c>
      <c r="W66">
        <v>0</v>
      </c>
      <c r="X66">
        <v>363173029</v>
      </c>
      <c r="Y66">
        <f t="shared" si="30"/>
        <v>1.4999999999999999E-4</v>
      </c>
      <c r="AA66">
        <v>62760.42</v>
      </c>
      <c r="AB66">
        <v>0</v>
      </c>
      <c r="AC66">
        <v>0</v>
      </c>
      <c r="AD66">
        <v>0</v>
      </c>
      <c r="AE66">
        <v>62760.42</v>
      </c>
      <c r="AF66">
        <v>0</v>
      </c>
      <c r="AG66">
        <v>0</v>
      </c>
      <c r="AH66">
        <v>0</v>
      </c>
      <c r="AI66">
        <v>1</v>
      </c>
      <c r="AJ66">
        <v>1</v>
      </c>
      <c r="AK66">
        <v>1</v>
      </c>
      <c r="AL66">
        <v>1</v>
      </c>
      <c r="AM66">
        <v>-2</v>
      </c>
      <c r="AN66">
        <v>0</v>
      </c>
      <c r="AO66">
        <v>0</v>
      </c>
      <c r="AP66">
        <v>0</v>
      </c>
      <c r="AQ66">
        <v>1</v>
      </c>
      <c r="AR66">
        <v>0</v>
      </c>
      <c r="AS66" t="s">
        <v>3</v>
      </c>
      <c r="AT66">
        <v>1.4999999999999999E-4</v>
      </c>
      <c r="AU66" t="s">
        <v>3</v>
      </c>
      <c r="AV66">
        <v>0</v>
      </c>
      <c r="AW66">
        <v>2</v>
      </c>
      <c r="AX66">
        <v>60854824</v>
      </c>
      <c r="AY66">
        <v>1</v>
      </c>
      <c r="AZ66">
        <v>0</v>
      </c>
      <c r="BA66">
        <v>56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9.4140629999999987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1</v>
      </c>
      <c r="BQ66">
        <v>9.4140629999999987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1</v>
      </c>
      <c r="CV66">
        <v>0</v>
      </c>
      <c r="CW66">
        <v>0</v>
      </c>
      <c r="CX66">
        <f>ROUND(Y66*Source!I49,7)</f>
        <v>2.9999999999999997E-4</v>
      </c>
      <c r="CY66">
        <f t="shared" ref="CY66:CY76" si="35">AA66</f>
        <v>62760.42</v>
      </c>
      <c r="CZ66">
        <f t="shared" ref="CZ66:CZ76" si="36">AE66</f>
        <v>62760.42</v>
      </c>
      <c r="DA66">
        <f t="shared" ref="DA66:DA76" si="37">AI66</f>
        <v>1</v>
      </c>
      <c r="DB66">
        <f t="shared" si="31"/>
        <v>9.41</v>
      </c>
      <c r="DC66">
        <f t="shared" si="32"/>
        <v>0</v>
      </c>
      <c r="DD66" t="s">
        <v>3</v>
      </c>
      <c r="DE66" t="s">
        <v>3</v>
      </c>
      <c r="DF66">
        <f>ROUND(ROUND(AE66,2)*CX66,2)</f>
        <v>18.829999999999998</v>
      </c>
      <c r="DG66">
        <f t="shared" si="23"/>
        <v>0</v>
      </c>
      <c r="DH66">
        <f t="shared" si="33"/>
        <v>0</v>
      </c>
      <c r="DI66">
        <f t="shared" si="34"/>
        <v>0</v>
      </c>
      <c r="DJ66">
        <f t="shared" ref="DJ66:DJ76" si="38">DF66</f>
        <v>18.829999999999998</v>
      </c>
      <c r="DK66">
        <v>1</v>
      </c>
      <c r="DL66" t="s">
        <v>3</v>
      </c>
      <c r="DM66">
        <v>0</v>
      </c>
      <c r="DN66" t="s">
        <v>3</v>
      </c>
      <c r="DO66">
        <v>0</v>
      </c>
    </row>
    <row r="67" spans="1:119" x14ac:dyDescent="0.2">
      <c r="A67">
        <f>ROW(Source!A49)</f>
        <v>49</v>
      </c>
      <c r="B67">
        <v>60854600</v>
      </c>
      <c r="C67">
        <v>60854820</v>
      </c>
      <c r="D67">
        <v>59156609</v>
      </c>
      <c r="E67">
        <v>1</v>
      </c>
      <c r="F67">
        <v>1</v>
      </c>
      <c r="G67">
        <v>1</v>
      </c>
      <c r="H67">
        <v>3</v>
      </c>
      <c r="I67" t="s">
        <v>389</v>
      </c>
      <c r="J67" t="s">
        <v>390</v>
      </c>
      <c r="K67" t="s">
        <v>391</v>
      </c>
      <c r="L67">
        <v>1383</v>
      </c>
      <c r="N67">
        <v>1013</v>
      </c>
      <c r="O67" t="s">
        <v>392</v>
      </c>
      <c r="P67" t="s">
        <v>392</v>
      </c>
      <c r="Q67">
        <v>1</v>
      </c>
      <c r="W67">
        <v>0</v>
      </c>
      <c r="X67">
        <v>86017057</v>
      </c>
      <c r="Y67">
        <f t="shared" si="30"/>
        <v>0.1196</v>
      </c>
      <c r="AA67">
        <v>7.85</v>
      </c>
      <c r="AB67">
        <v>0</v>
      </c>
      <c r="AC67">
        <v>0</v>
      </c>
      <c r="AD67">
        <v>0</v>
      </c>
      <c r="AE67">
        <v>7.85</v>
      </c>
      <c r="AF67">
        <v>0</v>
      </c>
      <c r="AG67">
        <v>0</v>
      </c>
      <c r="AH67">
        <v>0</v>
      </c>
      <c r="AI67">
        <v>1</v>
      </c>
      <c r="AJ67">
        <v>1</v>
      </c>
      <c r="AK67">
        <v>1</v>
      </c>
      <c r="AL67">
        <v>1</v>
      </c>
      <c r="AM67">
        <v>-2</v>
      </c>
      <c r="AN67">
        <v>0</v>
      </c>
      <c r="AO67">
        <v>0</v>
      </c>
      <c r="AP67">
        <v>0</v>
      </c>
      <c r="AQ67">
        <v>1</v>
      </c>
      <c r="AR67">
        <v>0</v>
      </c>
      <c r="AS67" t="s">
        <v>3</v>
      </c>
      <c r="AT67">
        <v>0.1196</v>
      </c>
      <c r="AU67" t="s">
        <v>3</v>
      </c>
      <c r="AV67">
        <v>0</v>
      </c>
      <c r="AW67">
        <v>2</v>
      </c>
      <c r="AX67">
        <v>60854825</v>
      </c>
      <c r="AY67">
        <v>1</v>
      </c>
      <c r="AZ67">
        <v>0</v>
      </c>
      <c r="BA67">
        <v>57</v>
      </c>
      <c r="BB67">
        <v>1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0.93885999999999992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1</v>
      </c>
      <c r="BQ67">
        <v>0.93885999999999992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</v>
      </c>
      <c r="CV67">
        <v>0</v>
      </c>
      <c r="CW67">
        <v>0</v>
      </c>
      <c r="CX67">
        <f>ROUND(Y67*Source!I49,7)</f>
        <v>0.2392</v>
      </c>
      <c r="CY67">
        <f t="shared" si="35"/>
        <v>7.85</v>
      </c>
      <c r="CZ67">
        <f t="shared" si="36"/>
        <v>7.85</v>
      </c>
      <c r="DA67">
        <f t="shared" si="37"/>
        <v>1</v>
      </c>
      <c r="DB67">
        <f t="shared" si="31"/>
        <v>0.94</v>
      </c>
      <c r="DC67">
        <f t="shared" si="32"/>
        <v>0</v>
      </c>
      <c r="DD67" t="s">
        <v>3</v>
      </c>
      <c r="DE67" t="s">
        <v>3</v>
      </c>
      <c r="DF67">
        <f>ROUND(ROUND(AE67,2)*CX67,2)</f>
        <v>1.88</v>
      </c>
      <c r="DG67">
        <f t="shared" si="23"/>
        <v>0</v>
      </c>
      <c r="DH67">
        <f t="shared" si="33"/>
        <v>0</v>
      </c>
      <c r="DI67">
        <f t="shared" si="34"/>
        <v>0</v>
      </c>
      <c r="DJ67">
        <f t="shared" si="38"/>
        <v>1.88</v>
      </c>
      <c r="DK67">
        <v>1</v>
      </c>
      <c r="DL67" t="s">
        <v>3</v>
      </c>
      <c r="DM67">
        <v>0</v>
      </c>
      <c r="DN67" t="s">
        <v>3</v>
      </c>
      <c r="DO67">
        <v>0</v>
      </c>
    </row>
    <row r="68" spans="1:119" x14ac:dyDescent="0.2">
      <c r="A68">
        <f>ROW(Source!A49)</f>
        <v>49</v>
      </c>
      <c r="B68">
        <v>60854600</v>
      </c>
      <c r="C68">
        <v>60854820</v>
      </c>
      <c r="D68">
        <v>59158124</v>
      </c>
      <c r="E68">
        <v>1</v>
      </c>
      <c r="F68">
        <v>1</v>
      </c>
      <c r="G68">
        <v>1</v>
      </c>
      <c r="H68">
        <v>3</v>
      </c>
      <c r="I68" t="s">
        <v>412</v>
      </c>
      <c r="J68" t="s">
        <v>413</v>
      </c>
      <c r="K68" t="s">
        <v>414</v>
      </c>
      <c r="L68">
        <v>1346</v>
      </c>
      <c r="N68">
        <v>1009</v>
      </c>
      <c r="O68" t="s">
        <v>127</v>
      </c>
      <c r="P68" t="s">
        <v>127</v>
      </c>
      <c r="Q68">
        <v>1</v>
      </c>
      <c r="W68">
        <v>0</v>
      </c>
      <c r="X68">
        <v>1721255317</v>
      </c>
      <c r="Y68">
        <f t="shared" si="30"/>
        <v>7.5</v>
      </c>
      <c r="AA68">
        <v>197.67</v>
      </c>
      <c r="AB68">
        <v>0</v>
      </c>
      <c r="AC68">
        <v>0</v>
      </c>
      <c r="AD68">
        <v>0</v>
      </c>
      <c r="AE68">
        <v>174.93</v>
      </c>
      <c r="AF68">
        <v>0</v>
      </c>
      <c r="AG68">
        <v>0</v>
      </c>
      <c r="AH68">
        <v>0</v>
      </c>
      <c r="AI68">
        <v>1.1299999999999999</v>
      </c>
      <c r="AJ68">
        <v>1</v>
      </c>
      <c r="AK68">
        <v>1</v>
      </c>
      <c r="AL68">
        <v>1</v>
      </c>
      <c r="AM68">
        <v>2</v>
      </c>
      <c r="AN68">
        <v>0</v>
      </c>
      <c r="AO68">
        <v>0</v>
      </c>
      <c r="AP68">
        <v>0</v>
      </c>
      <c r="AQ68">
        <v>1</v>
      </c>
      <c r="AR68">
        <v>0</v>
      </c>
      <c r="AS68" t="s">
        <v>3</v>
      </c>
      <c r="AT68">
        <v>7.5</v>
      </c>
      <c r="AU68" t="s">
        <v>3</v>
      </c>
      <c r="AV68">
        <v>0</v>
      </c>
      <c r="AW68">
        <v>2</v>
      </c>
      <c r="AX68">
        <v>60854826</v>
      </c>
      <c r="AY68">
        <v>1</v>
      </c>
      <c r="AZ68">
        <v>0</v>
      </c>
      <c r="BA68">
        <v>58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1311.9750000000001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</v>
      </c>
      <c r="BQ68">
        <v>1311.9750000000001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CV68">
        <v>0</v>
      </c>
      <c r="CW68">
        <v>0</v>
      </c>
      <c r="CX68">
        <f>ROUND(Y68*Source!I49,7)</f>
        <v>15</v>
      </c>
      <c r="CY68">
        <f t="shared" si="35"/>
        <v>197.67</v>
      </c>
      <c r="CZ68">
        <f t="shared" si="36"/>
        <v>174.93</v>
      </c>
      <c r="DA68">
        <f t="shared" si="37"/>
        <v>1.1299999999999999</v>
      </c>
      <c r="DB68">
        <f t="shared" si="31"/>
        <v>1311.98</v>
      </c>
      <c r="DC68">
        <f t="shared" si="32"/>
        <v>0</v>
      </c>
      <c r="DD68" t="s">
        <v>3</v>
      </c>
      <c r="DE68" t="s">
        <v>3</v>
      </c>
      <c r="DF68">
        <f t="shared" ref="DF68:DF73" si="39">ROUND(ROUND(AE68*AI68,2)*CX68,2)</f>
        <v>2965.05</v>
      </c>
      <c r="DG68">
        <f t="shared" si="23"/>
        <v>0</v>
      </c>
      <c r="DH68">
        <f t="shared" si="33"/>
        <v>0</v>
      </c>
      <c r="DI68">
        <f t="shared" si="34"/>
        <v>0</v>
      </c>
      <c r="DJ68">
        <f t="shared" si="38"/>
        <v>2965.05</v>
      </c>
      <c r="DK68">
        <v>0</v>
      </c>
      <c r="DL68" t="s">
        <v>3</v>
      </c>
      <c r="DM68">
        <v>0</v>
      </c>
      <c r="DN68" t="s">
        <v>3</v>
      </c>
      <c r="DO68">
        <v>0</v>
      </c>
    </row>
    <row r="69" spans="1:119" x14ac:dyDescent="0.2">
      <c r="A69">
        <f>ROW(Source!A49)</f>
        <v>49</v>
      </c>
      <c r="B69">
        <v>60854600</v>
      </c>
      <c r="C69">
        <v>60854820</v>
      </c>
      <c r="D69">
        <v>59158175</v>
      </c>
      <c r="E69">
        <v>1</v>
      </c>
      <c r="F69">
        <v>1</v>
      </c>
      <c r="G69">
        <v>1</v>
      </c>
      <c r="H69">
        <v>3</v>
      </c>
      <c r="I69" t="s">
        <v>404</v>
      </c>
      <c r="J69" t="s">
        <v>405</v>
      </c>
      <c r="K69" t="s">
        <v>406</v>
      </c>
      <c r="L69">
        <v>1348</v>
      </c>
      <c r="N69">
        <v>1009</v>
      </c>
      <c r="O69" t="s">
        <v>90</v>
      </c>
      <c r="P69" t="s">
        <v>90</v>
      </c>
      <c r="Q69">
        <v>1000</v>
      </c>
      <c r="W69">
        <v>0</v>
      </c>
      <c r="X69">
        <v>-1473390480</v>
      </c>
      <c r="Y69">
        <f t="shared" si="30"/>
        <v>3.0000000000000001E-3</v>
      </c>
      <c r="AA69">
        <v>79434.710000000006</v>
      </c>
      <c r="AB69">
        <v>0</v>
      </c>
      <c r="AC69">
        <v>0</v>
      </c>
      <c r="AD69">
        <v>0</v>
      </c>
      <c r="AE69">
        <v>70296.2</v>
      </c>
      <c r="AF69">
        <v>0</v>
      </c>
      <c r="AG69">
        <v>0</v>
      </c>
      <c r="AH69">
        <v>0</v>
      </c>
      <c r="AI69">
        <v>1.1299999999999999</v>
      </c>
      <c r="AJ69">
        <v>1</v>
      </c>
      <c r="AK69">
        <v>1</v>
      </c>
      <c r="AL69">
        <v>1</v>
      </c>
      <c r="AM69">
        <v>2</v>
      </c>
      <c r="AN69">
        <v>0</v>
      </c>
      <c r="AO69">
        <v>0</v>
      </c>
      <c r="AP69">
        <v>0</v>
      </c>
      <c r="AQ69">
        <v>1</v>
      </c>
      <c r="AR69">
        <v>0</v>
      </c>
      <c r="AS69" t="s">
        <v>3</v>
      </c>
      <c r="AT69">
        <v>3.0000000000000001E-3</v>
      </c>
      <c r="AU69" t="s">
        <v>3</v>
      </c>
      <c r="AV69">
        <v>0</v>
      </c>
      <c r="AW69">
        <v>2</v>
      </c>
      <c r="AX69">
        <v>60854827</v>
      </c>
      <c r="AY69">
        <v>1</v>
      </c>
      <c r="AZ69">
        <v>0</v>
      </c>
      <c r="BA69">
        <v>59</v>
      </c>
      <c r="BB69">
        <v>1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210.8886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1</v>
      </c>
      <c r="BQ69">
        <v>210.8886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CV69">
        <v>0</v>
      </c>
      <c r="CW69">
        <v>0</v>
      </c>
      <c r="CX69">
        <f>ROUND(Y69*Source!I49,7)</f>
        <v>6.0000000000000001E-3</v>
      </c>
      <c r="CY69">
        <f t="shared" si="35"/>
        <v>79434.710000000006</v>
      </c>
      <c r="CZ69">
        <f t="shared" si="36"/>
        <v>70296.2</v>
      </c>
      <c r="DA69">
        <f t="shared" si="37"/>
        <v>1.1299999999999999</v>
      </c>
      <c r="DB69">
        <f t="shared" si="31"/>
        <v>210.89</v>
      </c>
      <c r="DC69">
        <f t="shared" si="32"/>
        <v>0</v>
      </c>
      <c r="DD69" t="s">
        <v>3</v>
      </c>
      <c r="DE69" t="s">
        <v>3</v>
      </c>
      <c r="DF69">
        <f t="shared" si="39"/>
        <v>476.61</v>
      </c>
      <c r="DG69">
        <f t="shared" si="23"/>
        <v>0</v>
      </c>
      <c r="DH69">
        <f t="shared" si="33"/>
        <v>0</v>
      </c>
      <c r="DI69">
        <f t="shared" si="34"/>
        <v>0</v>
      </c>
      <c r="DJ69">
        <f t="shared" si="38"/>
        <v>476.61</v>
      </c>
      <c r="DK69">
        <v>0</v>
      </c>
      <c r="DL69" t="s">
        <v>3</v>
      </c>
      <c r="DM69">
        <v>0</v>
      </c>
      <c r="DN69" t="s">
        <v>3</v>
      </c>
      <c r="DO69">
        <v>0</v>
      </c>
    </row>
    <row r="70" spans="1:119" x14ac:dyDescent="0.2">
      <c r="A70">
        <f>ROW(Source!A49)</f>
        <v>49</v>
      </c>
      <c r="B70">
        <v>60854600</v>
      </c>
      <c r="C70">
        <v>60854820</v>
      </c>
      <c r="D70">
        <v>59164171</v>
      </c>
      <c r="E70">
        <v>1</v>
      </c>
      <c r="F70">
        <v>1</v>
      </c>
      <c r="G70">
        <v>1</v>
      </c>
      <c r="H70">
        <v>3</v>
      </c>
      <c r="I70" t="s">
        <v>415</v>
      </c>
      <c r="J70" t="s">
        <v>416</v>
      </c>
      <c r="K70" t="s">
        <v>417</v>
      </c>
      <c r="L70">
        <v>1348</v>
      </c>
      <c r="N70">
        <v>1009</v>
      </c>
      <c r="O70" t="s">
        <v>90</v>
      </c>
      <c r="P70" t="s">
        <v>90</v>
      </c>
      <c r="Q70">
        <v>1000</v>
      </c>
      <c r="W70">
        <v>0</v>
      </c>
      <c r="X70">
        <v>536527793</v>
      </c>
      <c r="Y70">
        <f t="shared" si="30"/>
        <v>3.0999999999999999E-3</v>
      </c>
      <c r="AA70">
        <v>74903.56</v>
      </c>
      <c r="AB70">
        <v>0</v>
      </c>
      <c r="AC70">
        <v>0</v>
      </c>
      <c r="AD70">
        <v>0</v>
      </c>
      <c r="AE70">
        <v>55898.18</v>
      </c>
      <c r="AF70">
        <v>0</v>
      </c>
      <c r="AG70">
        <v>0</v>
      </c>
      <c r="AH70">
        <v>0</v>
      </c>
      <c r="AI70">
        <v>1.34</v>
      </c>
      <c r="AJ70">
        <v>1</v>
      </c>
      <c r="AK70">
        <v>1</v>
      </c>
      <c r="AL70">
        <v>1</v>
      </c>
      <c r="AM70">
        <v>2</v>
      </c>
      <c r="AN70">
        <v>0</v>
      </c>
      <c r="AO70">
        <v>0</v>
      </c>
      <c r="AP70">
        <v>0</v>
      </c>
      <c r="AQ70">
        <v>1</v>
      </c>
      <c r="AR70">
        <v>0</v>
      </c>
      <c r="AS70" t="s">
        <v>3</v>
      </c>
      <c r="AT70">
        <v>3.0999999999999999E-3</v>
      </c>
      <c r="AU70" t="s">
        <v>3</v>
      </c>
      <c r="AV70">
        <v>0</v>
      </c>
      <c r="AW70">
        <v>2</v>
      </c>
      <c r="AX70">
        <v>60854828</v>
      </c>
      <c r="AY70">
        <v>1</v>
      </c>
      <c r="AZ70">
        <v>0</v>
      </c>
      <c r="BA70">
        <v>60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173.284358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173.284358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</v>
      </c>
      <c r="CV70">
        <v>0</v>
      </c>
      <c r="CW70">
        <v>0</v>
      </c>
      <c r="CX70">
        <f>ROUND(Y70*Source!I49,7)</f>
        <v>6.1999999999999998E-3</v>
      </c>
      <c r="CY70">
        <f t="shared" si="35"/>
        <v>74903.56</v>
      </c>
      <c r="CZ70">
        <f t="shared" si="36"/>
        <v>55898.18</v>
      </c>
      <c r="DA70">
        <f t="shared" si="37"/>
        <v>1.34</v>
      </c>
      <c r="DB70">
        <f t="shared" si="31"/>
        <v>173.28</v>
      </c>
      <c r="DC70">
        <f t="shared" si="32"/>
        <v>0</v>
      </c>
      <c r="DD70" t="s">
        <v>3</v>
      </c>
      <c r="DE70" t="s">
        <v>3</v>
      </c>
      <c r="DF70">
        <f t="shared" si="39"/>
        <v>464.4</v>
      </c>
      <c r="DG70">
        <f t="shared" si="23"/>
        <v>0</v>
      </c>
      <c r="DH70">
        <f t="shared" si="33"/>
        <v>0</v>
      </c>
      <c r="DI70">
        <f t="shared" si="34"/>
        <v>0</v>
      </c>
      <c r="DJ70">
        <f t="shared" si="38"/>
        <v>464.4</v>
      </c>
      <c r="DK70">
        <v>0</v>
      </c>
      <c r="DL70" t="s">
        <v>3</v>
      </c>
      <c r="DM70">
        <v>0</v>
      </c>
      <c r="DN70" t="s">
        <v>3</v>
      </c>
      <c r="DO70">
        <v>0</v>
      </c>
    </row>
    <row r="71" spans="1:119" x14ac:dyDescent="0.2">
      <c r="A71">
        <f>ROW(Source!A49)</f>
        <v>49</v>
      </c>
      <c r="B71">
        <v>60854600</v>
      </c>
      <c r="C71">
        <v>60854820</v>
      </c>
      <c r="D71">
        <v>59167833</v>
      </c>
      <c r="E71">
        <v>1</v>
      </c>
      <c r="F71">
        <v>1</v>
      </c>
      <c r="G71">
        <v>1</v>
      </c>
      <c r="H71">
        <v>3</v>
      </c>
      <c r="I71" t="s">
        <v>100</v>
      </c>
      <c r="J71" t="s">
        <v>102</v>
      </c>
      <c r="K71" t="s">
        <v>101</v>
      </c>
      <c r="L71">
        <v>1339</v>
      </c>
      <c r="N71">
        <v>1007</v>
      </c>
      <c r="O71" t="s">
        <v>85</v>
      </c>
      <c r="P71" t="s">
        <v>85</v>
      </c>
      <c r="Q71">
        <v>1</v>
      </c>
      <c r="W71">
        <v>0</v>
      </c>
      <c r="X71">
        <v>516719618</v>
      </c>
      <c r="Y71">
        <f t="shared" si="30"/>
        <v>0.93</v>
      </c>
      <c r="AA71">
        <v>17987.400000000001</v>
      </c>
      <c r="AB71">
        <v>0</v>
      </c>
      <c r="AC71">
        <v>0</v>
      </c>
      <c r="AD71">
        <v>0</v>
      </c>
      <c r="AE71">
        <v>16655</v>
      </c>
      <c r="AF71">
        <v>0</v>
      </c>
      <c r="AG71">
        <v>0</v>
      </c>
      <c r="AH71">
        <v>0</v>
      </c>
      <c r="AI71">
        <v>1.08</v>
      </c>
      <c r="AJ71">
        <v>1</v>
      </c>
      <c r="AK71">
        <v>1</v>
      </c>
      <c r="AL71">
        <v>1</v>
      </c>
      <c r="AM71">
        <v>0</v>
      </c>
      <c r="AN71">
        <v>0</v>
      </c>
      <c r="AO71">
        <v>0</v>
      </c>
      <c r="AP71">
        <v>1</v>
      </c>
      <c r="AQ71">
        <v>0</v>
      </c>
      <c r="AR71">
        <v>0</v>
      </c>
      <c r="AS71" t="s">
        <v>3</v>
      </c>
      <c r="AT71">
        <v>0.93</v>
      </c>
      <c r="AU71" t="s">
        <v>3</v>
      </c>
      <c r="AV71">
        <v>0</v>
      </c>
      <c r="AW71">
        <v>1</v>
      </c>
      <c r="AX71">
        <v>-1</v>
      </c>
      <c r="AY71">
        <v>0</v>
      </c>
      <c r="AZ71">
        <v>0</v>
      </c>
      <c r="BA71" t="s">
        <v>3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CV71">
        <v>0</v>
      </c>
      <c r="CW71">
        <v>0</v>
      </c>
      <c r="CX71">
        <f>ROUND(Y71*Source!I49,7)</f>
        <v>1.86</v>
      </c>
      <c r="CY71">
        <f t="shared" si="35"/>
        <v>17987.400000000001</v>
      </c>
      <c r="CZ71">
        <f t="shared" si="36"/>
        <v>16655</v>
      </c>
      <c r="DA71">
        <f t="shared" si="37"/>
        <v>1.08</v>
      </c>
      <c r="DB71">
        <f t="shared" si="31"/>
        <v>15489.15</v>
      </c>
      <c r="DC71">
        <f t="shared" si="32"/>
        <v>0</v>
      </c>
      <c r="DD71" t="s">
        <v>3</v>
      </c>
      <c r="DE71" t="s">
        <v>3</v>
      </c>
      <c r="DF71">
        <f t="shared" si="39"/>
        <v>33456.559999999998</v>
      </c>
      <c r="DG71">
        <f t="shared" si="23"/>
        <v>0</v>
      </c>
      <c r="DH71">
        <f t="shared" si="33"/>
        <v>0</v>
      </c>
      <c r="DI71">
        <f t="shared" si="34"/>
        <v>0</v>
      </c>
      <c r="DJ71">
        <f t="shared" si="38"/>
        <v>33456.559999999998</v>
      </c>
      <c r="DK71">
        <v>0</v>
      </c>
      <c r="DL71" t="s">
        <v>3</v>
      </c>
      <c r="DM71">
        <v>0</v>
      </c>
      <c r="DN71" t="s">
        <v>3</v>
      </c>
      <c r="DO71">
        <v>0</v>
      </c>
    </row>
    <row r="72" spans="1:119" x14ac:dyDescent="0.2">
      <c r="A72">
        <f>ROW(Source!A49)</f>
        <v>49</v>
      </c>
      <c r="B72">
        <v>60854600</v>
      </c>
      <c r="C72">
        <v>60854820</v>
      </c>
      <c r="D72">
        <v>59167851</v>
      </c>
      <c r="E72">
        <v>1</v>
      </c>
      <c r="F72">
        <v>1</v>
      </c>
      <c r="G72">
        <v>1</v>
      </c>
      <c r="H72">
        <v>3</v>
      </c>
      <c r="I72" t="s">
        <v>418</v>
      </c>
      <c r="J72" t="s">
        <v>419</v>
      </c>
      <c r="K72" t="s">
        <v>420</v>
      </c>
      <c r="L72">
        <v>1339</v>
      </c>
      <c r="N72">
        <v>1007</v>
      </c>
      <c r="O72" t="s">
        <v>85</v>
      </c>
      <c r="P72" t="s">
        <v>85</v>
      </c>
      <c r="Q72">
        <v>1</v>
      </c>
      <c r="W72">
        <v>0</v>
      </c>
      <c r="X72">
        <v>757535795</v>
      </c>
      <c r="Y72">
        <f t="shared" si="30"/>
        <v>0.01</v>
      </c>
      <c r="AA72">
        <v>11332.5</v>
      </c>
      <c r="AB72">
        <v>0</v>
      </c>
      <c r="AC72">
        <v>0</v>
      </c>
      <c r="AD72">
        <v>0</v>
      </c>
      <c r="AE72">
        <v>7555</v>
      </c>
      <c r="AF72">
        <v>0</v>
      </c>
      <c r="AG72">
        <v>0</v>
      </c>
      <c r="AH72">
        <v>0</v>
      </c>
      <c r="AI72">
        <v>1.5</v>
      </c>
      <c r="AJ72">
        <v>1</v>
      </c>
      <c r="AK72">
        <v>1</v>
      </c>
      <c r="AL72">
        <v>1</v>
      </c>
      <c r="AM72">
        <v>2</v>
      </c>
      <c r="AN72">
        <v>0</v>
      </c>
      <c r="AO72">
        <v>0</v>
      </c>
      <c r="AP72">
        <v>0</v>
      </c>
      <c r="AQ72">
        <v>1</v>
      </c>
      <c r="AR72">
        <v>0</v>
      </c>
      <c r="AS72" t="s">
        <v>3</v>
      </c>
      <c r="AT72">
        <v>0.01</v>
      </c>
      <c r="AU72" t="s">
        <v>3</v>
      </c>
      <c r="AV72">
        <v>0</v>
      </c>
      <c r="AW72">
        <v>2</v>
      </c>
      <c r="AX72">
        <v>60854830</v>
      </c>
      <c r="AY72">
        <v>1</v>
      </c>
      <c r="AZ72">
        <v>0</v>
      </c>
      <c r="BA72">
        <v>62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75.55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75.55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</v>
      </c>
      <c r="CV72">
        <v>0</v>
      </c>
      <c r="CW72">
        <v>0</v>
      </c>
      <c r="CX72">
        <f>ROUND(Y72*Source!I49,7)</f>
        <v>0.02</v>
      </c>
      <c r="CY72">
        <f t="shared" si="35"/>
        <v>11332.5</v>
      </c>
      <c r="CZ72">
        <f t="shared" si="36"/>
        <v>7555</v>
      </c>
      <c r="DA72">
        <f t="shared" si="37"/>
        <v>1.5</v>
      </c>
      <c r="DB72">
        <f t="shared" si="31"/>
        <v>75.55</v>
      </c>
      <c r="DC72">
        <f t="shared" si="32"/>
        <v>0</v>
      </c>
      <c r="DD72" t="s">
        <v>3</v>
      </c>
      <c r="DE72" t="s">
        <v>3</v>
      </c>
      <c r="DF72">
        <f t="shared" si="39"/>
        <v>226.65</v>
      </c>
      <c r="DG72">
        <f t="shared" si="23"/>
        <v>0</v>
      </c>
      <c r="DH72">
        <f t="shared" si="33"/>
        <v>0</v>
      </c>
      <c r="DI72">
        <f t="shared" si="34"/>
        <v>0</v>
      </c>
      <c r="DJ72">
        <f t="shared" si="38"/>
        <v>226.65</v>
      </c>
      <c r="DK72">
        <v>0</v>
      </c>
      <c r="DL72" t="s">
        <v>3</v>
      </c>
      <c r="DM72">
        <v>0</v>
      </c>
      <c r="DN72" t="s">
        <v>3</v>
      </c>
      <c r="DO72">
        <v>0</v>
      </c>
    </row>
    <row r="73" spans="1:119" x14ac:dyDescent="0.2">
      <c r="A73">
        <f>ROW(Source!A49)</f>
        <v>49</v>
      </c>
      <c r="B73">
        <v>60854600</v>
      </c>
      <c r="C73">
        <v>60854820</v>
      </c>
      <c r="D73">
        <v>59167882</v>
      </c>
      <c r="E73">
        <v>1</v>
      </c>
      <c r="F73">
        <v>1</v>
      </c>
      <c r="G73">
        <v>1</v>
      </c>
      <c r="H73">
        <v>3</v>
      </c>
      <c r="I73" t="s">
        <v>421</v>
      </c>
      <c r="J73" t="s">
        <v>422</v>
      </c>
      <c r="K73" t="s">
        <v>423</v>
      </c>
      <c r="L73">
        <v>1339</v>
      </c>
      <c r="N73">
        <v>1007</v>
      </c>
      <c r="O73" t="s">
        <v>85</v>
      </c>
      <c r="P73" t="s">
        <v>85</v>
      </c>
      <c r="Q73">
        <v>1</v>
      </c>
      <c r="W73">
        <v>0</v>
      </c>
      <c r="X73">
        <v>-1701202513</v>
      </c>
      <c r="Y73">
        <f t="shared" si="30"/>
        <v>0.12</v>
      </c>
      <c r="AA73">
        <v>15124.02</v>
      </c>
      <c r="AB73">
        <v>0</v>
      </c>
      <c r="AC73">
        <v>0</v>
      </c>
      <c r="AD73">
        <v>0</v>
      </c>
      <c r="AE73">
        <v>10082.68</v>
      </c>
      <c r="AF73">
        <v>0</v>
      </c>
      <c r="AG73">
        <v>0</v>
      </c>
      <c r="AH73">
        <v>0</v>
      </c>
      <c r="AI73">
        <v>1.5</v>
      </c>
      <c r="AJ73">
        <v>1</v>
      </c>
      <c r="AK73">
        <v>1</v>
      </c>
      <c r="AL73">
        <v>1</v>
      </c>
      <c r="AM73">
        <v>2</v>
      </c>
      <c r="AN73">
        <v>0</v>
      </c>
      <c r="AO73">
        <v>0</v>
      </c>
      <c r="AP73">
        <v>0</v>
      </c>
      <c r="AQ73">
        <v>1</v>
      </c>
      <c r="AR73">
        <v>0</v>
      </c>
      <c r="AS73" t="s">
        <v>3</v>
      </c>
      <c r="AT73">
        <v>0.12</v>
      </c>
      <c r="AU73" t="s">
        <v>3</v>
      </c>
      <c r="AV73">
        <v>0</v>
      </c>
      <c r="AW73">
        <v>2</v>
      </c>
      <c r="AX73">
        <v>60854831</v>
      </c>
      <c r="AY73">
        <v>1</v>
      </c>
      <c r="AZ73">
        <v>0</v>
      </c>
      <c r="BA73">
        <v>63</v>
      </c>
      <c r="BB73">
        <v>1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1209.9215999999999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1</v>
      </c>
      <c r="BQ73">
        <v>1209.9215999999999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</v>
      </c>
      <c r="CV73">
        <v>0</v>
      </c>
      <c r="CW73">
        <v>0</v>
      </c>
      <c r="CX73">
        <f>ROUND(Y73*Source!I49,7)</f>
        <v>0.24</v>
      </c>
      <c r="CY73">
        <f t="shared" si="35"/>
        <v>15124.02</v>
      </c>
      <c r="CZ73">
        <f t="shared" si="36"/>
        <v>10082.68</v>
      </c>
      <c r="DA73">
        <f t="shared" si="37"/>
        <v>1.5</v>
      </c>
      <c r="DB73">
        <f t="shared" si="31"/>
        <v>1209.92</v>
      </c>
      <c r="DC73">
        <f t="shared" si="32"/>
        <v>0</v>
      </c>
      <c r="DD73" t="s">
        <v>3</v>
      </c>
      <c r="DE73" t="s">
        <v>3</v>
      </c>
      <c r="DF73">
        <f t="shared" si="39"/>
        <v>3629.76</v>
      </c>
      <c r="DG73">
        <f t="shared" si="23"/>
        <v>0</v>
      </c>
      <c r="DH73">
        <f t="shared" si="33"/>
        <v>0</v>
      </c>
      <c r="DI73">
        <f t="shared" si="34"/>
        <v>0</v>
      </c>
      <c r="DJ73">
        <f t="shared" si="38"/>
        <v>3629.76</v>
      </c>
      <c r="DK73">
        <v>0</v>
      </c>
      <c r="DL73" t="s">
        <v>3</v>
      </c>
      <c r="DM73">
        <v>0</v>
      </c>
      <c r="DN73" t="s">
        <v>3</v>
      </c>
      <c r="DO73">
        <v>0</v>
      </c>
    </row>
    <row r="74" spans="1:119" x14ac:dyDescent="0.2">
      <c r="A74">
        <f>ROW(Source!A49)</f>
        <v>49</v>
      </c>
      <c r="B74">
        <v>60854600</v>
      </c>
      <c r="C74">
        <v>60854820</v>
      </c>
      <c r="D74">
        <v>59169329</v>
      </c>
      <c r="E74">
        <v>1</v>
      </c>
      <c r="F74">
        <v>1</v>
      </c>
      <c r="G74">
        <v>1</v>
      </c>
      <c r="H74">
        <v>3</v>
      </c>
      <c r="I74" t="s">
        <v>424</v>
      </c>
      <c r="J74" t="s">
        <v>425</v>
      </c>
      <c r="K74" t="s">
        <v>426</v>
      </c>
      <c r="L74">
        <v>1327</v>
      </c>
      <c r="N74">
        <v>1005</v>
      </c>
      <c r="O74" t="s">
        <v>44</v>
      </c>
      <c r="P74" t="s">
        <v>44</v>
      </c>
      <c r="Q74">
        <v>1</v>
      </c>
      <c r="W74">
        <v>0</v>
      </c>
      <c r="X74">
        <v>-1964571012</v>
      </c>
      <c r="Y74">
        <f t="shared" si="30"/>
        <v>1.45</v>
      </c>
      <c r="AA74">
        <v>82.43</v>
      </c>
      <c r="AB74">
        <v>0</v>
      </c>
      <c r="AC74">
        <v>0</v>
      </c>
      <c r="AD74">
        <v>0</v>
      </c>
      <c r="AE74">
        <v>82.43</v>
      </c>
      <c r="AF74">
        <v>0</v>
      </c>
      <c r="AG74">
        <v>0</v>
      </c>
      <c r="AH74">
        <v>0</v>
      </c>
      <c r="AI74">
        <v>1</v>
      </c>
      <c r="AJ74">
        <v>1</v>
      </c>
      <c r="AK74">
        <v>1</v>
      </c>
      <c r="AL74">
        <v>1</v>
      </c>
      <c r="AM74">
        <v>-2</v>
      </c>
      <c r="AN74">
        <v>0</v>
      </c>
      <c r="AO74">
        <v>0</v>
      </c>
      <c r="AP74">
        <v>0</v>
      </c>
      <c r="AQ74">
        <v>1</v>
      </c>
      <c r="AR74">
        <v>0</v>
      </c>
      <c r="AS74" t="s">
        <v>3</v>
      </c>
      <c r="AT74">
        <v>1.45</v>
      </c>
      <c r="AU74" t="s">
        <v>3</v>
      </c>
      <c r="AV74">
        <v>0</v>
      </c>
      <c r="AW74">
        <v>2</v>
      </c>
      <c r="AX74">
        <v>60854832</v>
      </c>
      <c r="AY74">
        <v>1</v>
      </c>
      <c r="AZ74">
        <v>0</v>
      </c>
      <c r="BA74">
        <v>64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119.52350000000001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1</v>
      </c>
      <c r="BQ74">
        <v>119.52350000000001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  <c r="CV74">
        <v>0</v>
      </c>
      <c r="CW74">
        <v>0</v>
      </c>
      <c r="CX74">
        <f>ROUND(Y74*Source!I49,7)</f>
        <v>2.9</v>
      </c>
      <c r="CY74">
        <f t="shared" si="35"/>
        <v>82.43</v>
      </c>
      <c r="CZ74">
        <f t="shared" si="36"/>
        <v>82.43</v>
      </c>
      <c r="DA74">
        <f t="shared" si="37"/>
        <v>1</v>
      </c>
      <c r="DB74">
        <f t="shared" si="31"/>
        <v>119.52</v>
      </c>
      <c r="DC74">
        <f t="shared" si="32"/>
        <v>0</v>
      </c>
      <c r="DD74" t="s">
        <v>3</v>
      </c>
      <c r="DE74" t="s">
        <v>3</v>
      </c>
      <c r="DF74">
        <f>ROUND(ROUND(AE74,2)*CX74,2)</f>
        <v>239.05</v>
      </c>
      <c r="DG74">
        <f t="shared" si="23"/>
        <v>0</v>
      </c>
      <c r="DH74">
        <f t="shared" si="33"/>
        <v>0</v>
      </c>
      <c r="DI74">
        <f t="shared" si="34"/>
        <v>0</v>
      </c>
      <c r="DJ74">
        <f t="shared" si="38"/>
        <v>239.05</v>
      </c>
      <c r="DK74">
        <v>1</v>
      </c>
      <c r="DL74" t="s">
        <v>3</v>
      </c>
      <c r="DM74">
        <v>0</v>
      </c>
      <c r="DN74" t="s">
        <v>3</v>
      </c>
      <c r="DO74">
        <v>0</v>
      </c>
    </row>
    <row r="75" spans="1:119" x14ac:dyDescent="0.2">
      <c r="A75">
        <f>ROW(Source!A49)</f>
        <v>49</v>
      </c>
      <c r="B75">
        <v>60854600</v>
      </c>
      <c r="C75">
        <v>60854820</v>
      </c>
      <c r="D75">
        <v>59175529</v>
      </c>
      <c r="E75">
        <v>1</v>
      </c>
      <c r="F75">
        <v>1</v>
      </c>
      <c r="G75">
        <v>1</v>
      </c>
      <c r="H75">
        <v>3</v>
      </c>
      <c r="I75" t="s">
        <v>427</v>
      </c>
      <c r="J75" t="s">
        <v>428</v>
      </c>
      <c r="K75" t="s">
        <v>429</v>
      </c>
      <c r="L75">
        <v>1348</v>
      </c>
      <c r="N75">
        <v>1009</v>
      </c>
      <c r="O75" t="s">
        <v>90</v>
      </c>
      <c r="P75" t="s">
        <v>90</v>
      </c>
      <c r="Q75">
        <v>1000</v>
      </c>
      <c r="W75">
        <v>0</v>
      </c>
      <c r="X75">
        <v>-2120336313</v>
      </c>
      <c r="Y75">
        <f t="shared" si="30"/>
        <v>2.5799999999999998E-3</v>
      </c>
      <c r="AA75">
        <v>5846.53</v>
      </c>
      <c r="AB75">
        <v>0</v>
      </c>
      <c r="AC75">
        <v>0</v>
      </c>
      <c r="AD75">
        <v>0</v>
      </c>
      <c r="AE75">
        <v>10826.9</v>
      </c>
      <c r="AF75">
        <v>0</v>
      </c>
      <c r="AG75">
        <v>0</v>
      </c>
      <c r="AH75">
        <v>0</v>
      </c>
      <c r="AI75">
        <v>0.54</v>
      </c>
      <c r="AJ75">
        <v>1</v>
      </c>
      <c r="AK75">
        <v>1</v>
      </c>
      <c r="AL75">
        <v>1</v>
      </c>
      <c r="AM75">
        <v>2</v>
      </c>
      <c r="AN75">
        <v>0</v>
      </c>
      <c r="AO75">
        <v>0</v>
      </c>
      <c r="AP75">
        <v>0</v>
      </c>
      <c r="AQ75">
        <v>1</v>
      </c>
      <c r="AR75">
        <v>0</v>
      </c>
      <c r="AS75" t="s">
        <v>3</v>
      </c>
      <c r="AT75">
        <v>2.5799999999999998E-3</v>
      </c>
      <c r="AU75" t="s">
        <v>3</v>
      </c>
      <c r="AV75">
        <v>0</v>
      </c>
      <c r="AW75">
        <v>2</v>
      </c>
      <c r="AX75">
        <v>60854833</v>
      </c>
      <c r="AY75">
        <v>1</v>
      </c>
      <c r="AZ75">
        <v>0</v>
      </c>
      <c r="BA75">
        <v>65</v>
      </c>
      <c r="BB75">
        <v>1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27.933401999999997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1</v>
      </c>
      <c r="BQ75">
        <v>27.933401999999997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</v>
      </c>
      <c r="CV75">
        <v>0</v>
      </c>
      <c r="CW75">
        <v>0</v>
      </c>
      <c r="CX75">
        <f>ROUND(Y75*Source!I49,7)</f>
        <v>5.1599999999999997E-3</v>
      </c>
      <c r="CY75">
        <f t="shared" si="35"/>
        <v>5846.53</v>
      </c>
      <c r="CZ75">
        <f t="shared" si="36"/>
        <v>10826.9</v>
      </c>
      <c r="DA75">
        <f t="shared" si="37"/>
        <v>0.54</v>
      </c>
      <c r="DB75">
        <f t="shared" si="31"/>
        <v>27.93</v>
      </c>
      <c r="DC75">
        <f t="shared" si="32"/>
        <v>0</v>
      </c>
      <c r="DD75" t="s">
        <v>3</v>
      </c>
      <c r="DE75" t="s">
        <v>3</v>
      </c>
      <c r="DF75">
        <f>ROUND(ROUND(AE75*AI75,2)*CX75,2)</f>
        <v>30.17</v>
      </c>
      <c r="DG75">
        <f t="shared" si="23"/>
        <v>0</v>
      </c>
      <c r="DH75">
        <f t="shared" si="33"/>
        <v>0</v>
      </c>
      <c r="DI75">
        <f t="shared" si="34"/>
        <v>0</v>
      </c>
      <c r="DJ75">
        <f t="shared" si="38"/>
        <v>30.17</v>
      </c>
      <c r="DK75">
        <v>0</v>
      </c>
      <c r="DL75" t="s">
        <v>3</v>
      </c>
      <c r="DM75">
        <v>0</v>
      </c>
      <c r="DN75" t="s">
        <v>3</v>
      </c>
      <c r="DO75">
        <v>0</v>
      </c>
    </row>
    <row r="76" spans="1:119" x14ac:dyDescent="0.2">
      <c r="A76">
        <f>ROW(Source!A49)</f>
        <v>49</v>
      </c>
      <c r="B76">
        <v>60854600</v>
      </c>
      <c r="C76">
        <v>60854820</v>
      </c>
      <c r="D76">
        <v>59176100</v>
      </c>
      <c r="E76">
        <v>1</v>
      </c>
      <c r="F76">
        <v>1</v>
      </c>
      <c r="G76">
        <v>1</v>
      </c>
      <c r="H76">
        <v>3</v>
      </c>
      <c r="I76" t="s">
        <v>430</v>
      </c>
      <c r="J76" t="s">
        <v>431</v>
      </c>
      <c r="K76" t="s">
        <v>432</v>
      </c>
      <c r="L76">
        <v>1348</v>
      </c>
      <c r="N76">
        <v>1009</v>
      </c>
      <c r="O76" t="s">
        <v>90</v>
      </c>
      <c r="P76" t="s">
        <v>90</v>
      </c>
      <c r="Q76">
        <v>1000</v>
      </c>
      <c r="W76">
        <v>0</v>
      </c>
      <c r="X76">
        <v>-272518504</v>
      </c>
      <c r="Y76">
        <f t="shared" si="30"/>
        <v>3.0100000000000001E-3</v>
      </c>
      <c r="AA76">
        <v>136275</v>
      </c>
      <c r="AB76">
        <v>0</v>
      </c>
      <c r="AC76">
        <v>0</v>
      </c>
      <c r="AD76">
        <v>0</v>
      </c>
      <c r="AE76">
        <v>98039.57</v>
      </c>
      <c r="AF76">
        <v>0</v>
      </c>
      <c r="AG76">
        <v>0</v>
      </c>
      <c r="AH76">
        <v>0</v>
      </c>
      <c r="AI76">
        <v>1.39</v>
      </c>
      <c r="AJ76">
        <v>1</v>
      </c>
      <c r="AK76">
        <v>1</v>
      </c>
      <c r="AL76">
        <v>1</v>
      </c>
      <c r="AM76">
        <v>2</v>
      </c>
      <c r="AN76">
        <v>0</v>
      </c>
      <c r="AO76">
        <v>0</v>
      </c>
      <c r="AP76">
        <v>0</v>
      </c>
      <c r="AQ76">
        <v>1</v>
      </c>
      <c r="AR76">
        <v>0</v>
      </c>
      <c r="AS76" t="s">
        <v>3</v>
      </c>
      <c r="AT76">
        <v>3.0100000000000001E-3</v>
      </c>
      <c r="AU76" t="s">
        <v>3</v>
      </c>
      <c r="AV76">
        <v>0</v>
      </c>
      <c r="AW76">
        <v>2</v>
      </c>
      <c r="AX76">
        <v>60854834</v>
      </c>
      <c r="AY76">
        <v>1</v>
      </c>
      <c r="AZ76">
        <v>0</v>
      </c>
      <c r="BA76">
        <v>66</v>
      </c>
      <c r="BB76">
        <v>1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295.09910570000005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295.09910570000005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1</v>
      </c>
      <c r="CV76">
        <v>0</v>
      </c>
      <c r="CW76">
        <v>0</v>
      </c>
      <c r="CX76">
        <f>ROUND(Y76*Source!I49,7)</f>
        <v>6.0200000000000002E-3</v>
      </c>
      <c r="CY76">
        <f t="shared" si="35"/>
        <v>136275</v>
      </c>
      <c r="CZ76">
        <f t="shared" si="36"/>
        <v>98039.57</v>
      </c>
      <c r="DA76">
        <f t="shared" si="37"/>
        <v>1.39</v>
      </c>
      <c r="DB76">
        <f t="shared" si="31"/>
        <v>295.10000000000002</v>
      </c>
      <c r="DC76">
        <f t="shared" si="32"/>
        <v>0</v>
      </c>
      <c r="DD76" t="s">
        <v>3</v>
      </c>
      <c r="DE76" t="s">
        <v>3</v>
      </c>
      <c r="DF76">
        <f>ROUND(ROUND(AE76*AI76,2)*CX76,2)</f>
        <v>820.38</v>
      </c>
      <c r="DG76">
        <f t="shared" si="23"/>
        <v>0</v>
      </c>
      <c r="DH76">
        <f t="shared" si="33"/>
        <v>0</v>
      </c>
      <c r="DI76">
        <f t="shared" si="34"/>
        <v>0</v>
      </c>
      <c r="DJ76">
        <f t="shared" si="38"/>
        <v>820.38</v>
      </c>
      <c r="DK76">
        <v>0</v>
      </c>
      <c r="DL76" t="s">
        <v>3</v>
      </c>
      <c r="DM76">
        <v>0</v>
      </c>
      <c r="DN76" t="s">
        <v>3</v>
      </c>
      <c r="DO76">
        <v>0</v>
      </c>
    </row>
    <row r="77" spans="1:119" x14ac:dyDescent="0.2">
      <c r="A77">
        <f>ROW(Source!A52)</f>
        <v>52</v>
      </c>
      <c r="B77">
        <v>60841590</v>
      </c>
      <c r="C77">
        <v>60854712</v>
      </c>
      <c r="D77">
        <v>59083887</v>
      </c>
      <c r="E77">
        <v>119</v>
      </c>
      <c r="F77">
        <v>1</v>
      </c>
      <c r="G77">
        <v>1</v>
      </c>
      <c r="H77">
        <v>1</v>
      </c>
      <c r="I77" t="s">
        <v>433</v>
      </c>
      <c r="J77" t="s">
        <v>3</v>
      </c>
      <c r="K77" t="s">
        <v>434</v>
      </c>
      <c r="L77">
        <v>1191</v>
      </c>
      <c r="N77">
        <v>1013</v>
      </c>
      <c r="O77" t="s">
        <v>369</v>
      </c>
      <c r="P77" t="s">
        <v>369</v>
      </c>
      <c r="Q77">
        <v>1</v>
      </c>
      <c r="W77">
        <v>0</v>
      </c>
      <c r="X77">
        <v>-1833565283</v>
      </c>
      <c r="Y77">
        <f t="shared" si="30"/>
        <v>63.22</v>
      </c>
      <c r="AA77">
        <v>0</v>
      </c>
      <c r="AB77">
        <v>0</v>
      </c>
      <c r="AC77">
        <v>0</v>
      </c>
      <c r="AD77">
        <v>359.65</v>
      </c>
      <c r="AE77">
        <v>0</v>
      </c>
      <c r="AF77">
        <v>0</v>
      </c>
      <c r="AG77">
        <v>0</v>
      </c>
      <c r="AH77">
        <v>359.65</v>
      </c>
      <c r="AI77">
        <v>1</v>
      </c>
      <c r="AJ77">
        <v>1</v>
      </c>
      <c r="AK77">
        <v>1</v>
      </c>
      <c r="AL77">
        <v>1</v>
      </c>
      <c r="AM77">
        <v>-2</v>
      </c>
      <c r="AN77">
        <v>0</v>
      </c>
      <c r="AO77">
        <v>0</v>
      </c>
      <c r="AP77">
        <v>0</v>
      </c>
      <c r="AQ77">
        <v>1</v>
      </c>
      <c r="AR77">
        <v>0</v>
      </c>
      <c r="AS77" t="s">
        <v>3</v>
      </c>
      <c r="AT77">
        <v>63.22</v>
      </c>
      <c r="AU77" t="s">
        <v>3</v>
      </c>
      <c r="AV77">
        <v>1</v>
      </c>
      <c r="AW77">
        <v>2</v>
      </c>
      <c r="AX77">
        <v>60854713</v>
      </c>
      <c r="AY77">
        <v>1</v>
      </c>
      <c r="AZ77">
        <v>0</v>
      </c>
      <c r="BA77">
        <v>67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22737.072999999997</v>
      </c>
      <c r="BN77">
        <v>63.22</v>
      </c>
      <c r="BO77">
        <v>0</v>
      </c>
      <c r="BP77">
        <v>1</v>
      </c>
      <c r="BQ77">
        <v>0</v>
      </c>
      <c r="BR77">
        <v>0</v>
      </c>
      <c r="BS77">
        <v>0</v>
      </c>
      <c r="BT77">
        <v>22737.072999999997</v>
      </c>
      <c r="BU77">
        <v>63.22</v>
      </c>
      <c r="BV77">
        <v>0</v>
      </c>
      <c r="BW77">
        <v>1</v>
      </c>
      <c r="CU77">
        <f>ROUND(AT77*Source!I52*AH77*AL77,2)</f>
        <v>27716.49</v>
      </c>
      <c r="CV77">
        <f>ROUND(Y77*Source!I52,7)</f>
        <v>77.065179999999998</v>
      </c>
      <c r="CW77">
        <v>0</v>
      </c>
      <c r="CX77">
        <f>ROUND(Y77*Source!I52,7)</f>
        <v>77.065179999999998</v>
      </c>
      <c r="CY77">
        <f>AD77</f>
        <v>359.65</v>
      </c>
      <c r="CZ77">
        <f>AH77</f>
        <v>359.65</v>
      </c>
      <c r="DA77">
        <f>AL77</f>
        <v>1</v>
      </c>
      <c r="DB77">
        <f t="shared" si="31"/>
        <v>22737.07</v>
      </c>
      <c r="DC77">
        <f t="shared" si="32"/>
        <v>0</v>
      </c>
      <c r="DD77" t="s">
        <v>3</v>
      </c>
      <c r="DE77" t="s">
        <v>3</v>
      </c>
      <c r="DF77">
        <f>ROUND(ROUND(AE77,2)*CX77,2)</f>
        <v>0</v>
      </c>
      <c r="DG77">
        <f t="shared" si="23"/>
        <v>0</v>
      </c>
      <c r="DH77">
        <f t="shared" si="33"/>
        <v>0</v>
      </c>
      <c r="DI77">
        <f t="shared" si="34"/>
        <v>27716.49</v>
      </c>
      <c r="DJ77">
        <f>DI77</f>
        <v>27716.49</v>
      </c>
      <c r="DK77">
        <v>1</v>
      </c>
      <c r="DL77" t="s">
        <v>3</v>
      </c>
      <c r="DM77">
        <v>0</v>
      </c>
      <c r="DN77" t="s">
        <v>3</v>
      </c>
      <c r="DO77">
        <v>0</v>
      </c>
    </row>
    <row r="78" spans="1:119" x14ac:dyDescent="0.2">
      <c r="A78">
        <f>ROW(Source!A52)</f>
        <v>52</v>
      </c>
      <c r="B78">
        <v>60841590</v>
      </c>
      <c r="C78">
        <v>60854712</v>
      </c>
      <c r="D78">
        <v>59084083</v>
      </c>
      <c r="E78">
        <v>119</v>
      </c>
      <c r="F78">
        <v>1</v>
      </c>
      <c r="G78">
        <v>1</v>
      </c>
      <c r="H78">
        <v>1</v>
      </c>
      <c r="I78" t="s">
        <v>376</v>
      </c>
      <c r="J78" t="s">
        <v>3</v>
      </c>
      <c r="K78" t="s">
        <v>377</v>
      </c>
      <c r="L78">
        <v>1191</v>
      </c>
      <c r="N78">
        <v>1013</v>
      </c>
      <c r="O78" t="s">
        <v>369</v>
      </c>
      <c r="P78" t="s">
        <v>369</v>
      </c>
      <c r="Q78">
        <v>1</v>
      </c>
      <c r="W78">
        <v>0</v>
      </c>
      <c r="X78">
        <v>-1417349443</v>
      </c>
      <c r="Y78">
        <f t="shared" si="30"/>
        <v>0.2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</v>
      </c>
      <c r="AJ78">
        <v>1</v>
      </c>
      <c r="AK78">
        <v>1</v>
      </c>
      <c r="AL78">
        <v>1</v>
      </c>
      <c r="AM78">
        <v>-2</v>
      </c>
      <c r="AN78">
        <v>0</v>
      </c>
      <c r="AO78">
        <v>0</v>
      </c>
      <c r="AP78">
        <v>0</v>
      </c>
      <c r="AQ78">
        <v>1</v>
      </c>
      <c r="AR78">
        <v>0</v>
      </c>
      <c r="AS78" t="s">
        <v>3</v>
      </c>
      <c r="AT78">
        <v>0.2</v>
      </c>
      <c r="AU78" t="s">
        <v>3</v>
      </c>
      <c r="AV78">
        <v>2</v>
      </c>
      <c r="AW78">
        <v>2</v>
      </c>
      <c r="AX78">
        <v>60854714</v>
      </c>
      <c r="AY78">
        <v>1</v>
      </c>
      <c r="AZ78">
        <v>0</v>
      </c>
      <c r="BA78">
        <v>68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CV78">
        <v>0</v>
      </c>
      <c r="CW78">
        <v>0</v>
      </c>
      <c r="CX78">
        <f>ROUND(Y78*Source!I52,7)</f>
        <v>0.24379999999999999</v>
      </c>
      <c r="CY78">
        <f>AD78</f>
        <v>0</v>
      </c>
      <c r="CZ78">
        <f>AH78</f>
        <v>0</v>
      </c>
      <c r="DA78">
        <f>AL78</f>
        <v>1</v>
      </c>
      <c r="DB78">
        <f t="shared" si="31"/>
        <v>0</v>
      </c>
      <c r="DC78">
        <f t="shared" si="32"/>
        <v>0</v>
      </c>
      <c r="DD78" t="s">
        <v>3</v>
      </c>
      <c r="DE78" t="s">
        <v>3</v>
      </c>
      <c r="DF78">
        <f>ROUND(ROUND(AE78,2)*CX78,2)</f>
        <v>0</v>
      </c>
      <c r="DG78">
        <f t="shared" si="23"/>
        <v>0</v>
      </c>
      <c r="DH78">
        <f t="shared" si="33"/>
        <v>0</v>
      </c>
      <c r="DI78">
        <f t="shared" si="34"/>
        <v>0</v>
      </c>
      <c r="DJ78">
        <f>DI78</f>
        <v>0</v>
      </c>
      <c r="DK78">
        <v>0</v>
      </c>
      <c r="DL78" t="s">
        <v>3</v>
      </c>
      <c r="DM78">
        <v>0</v>
      </c>
      <c r="DN78" t="s">
        <v>3</v>
      </c>
      <c r="DO78">
        <v>0</v>
      </c>
    </row>
    <row r="79" spans="1:119" x14ac:dyDescent="0.2">
      <c r="A79">
        <f>ROW(Source!A52)</f>
        <v>52</v>
      </c>
      <c r="B79">
        <v>60841590</v>
      </c>
      <c r="C79">
        <v>60854712</v>
      </c>
      <c r="D79">
        <v>59211480</v>
      </c>
      <c r="E79">
        <v>1</v>
      </c>
      <c r="F79">
        <v>1</v>
      </c>
      <c r="G79">
        <v>1</v>
      </c>
      <c r="H79">
        <v>2</v>
      </c>
      <c r="I79" t="s">
        <v>435</v>
      </c>
      <c r="J79" t="s">
        <v>436</v>
      </c>
      <c r="K79" t="s">
        <v>437</v>
      </c>
      <c r="L79">
        <v>1368</v>
      </c>
      <c r="N79">
        <v>1011</v>
      </c>
      <c r="O79" t="s">
        <v>373</v>
      </c>
      <c r="P79" t="s">
        <v>373</v>
      </c>
      <c r="Q79">
        <v>1</v>
      </c>
      <c r="W79">
        <v>0</v>
      </c>
      <c r="X79">
        <v>-1958283476</v>
      </c>
      <c r="Y79">
        <f t="shared" si="30"/>
        <v>0.14000000000000001</v>
      </c>
      <c r="AA79">
        <v>0</v>
      </c>
      <c r="AB79">
        <v>60.83</v>
      </c>
      <c r="AC79">
        <v>359.65</v>
      </c>
      <c r="AD79">
        <v>0</v>
      </c>
      <c r="AE79">
        <v>0</v>
      </c>
      <c r="AF79">
        <v>37.32</v>
      </c>
      <c r="AG79">
        <v>359.65</v>
      </c>
      <c r="AH79">
        <v>0</v>
      </c>
      <c r="AI79">
        <v>1</v>
      </c>
      <c r="AJ79">
        <v>1.63</v>
      </c>
      <c r="AK79">
        <v>1</v>
      </c>
      <c r="AL79">
        <v>1</v>
      </c>
      <c r="AM79">
        <v>2</v>
      </c>
      <c r="AN79">
        <v>0</v>
      </c>
      <c r="AO79">
        <v>0</v>
      </c>
      <c r="AP79">
        <v>0</v>
      </c>
      <c r="AQ79">
        <v>1</v>
      </c>
      <c r="AR79">
        <v>0</v>
      </c>
      <c r="AS79" t="s">
        <v>3</v>
      </c>
      <c r="AT79">
        <v>0.14000000000000001</v>
      </c>
      <c r="AU79" t="s">
        <v>3</v>
      </c>
      <c r="AV79">
        <v>1</v>
      </c>
      <c r="AW79">
        <v>2</v>
      </c>
      <c r="AX79">
        <v>60854715</v>
      </c>
      <c r="AY79">
        <v>1</v>
      </c>
      <c r="AZ79">
        <v>0</v>
      </c>
      <c r="BA79">
        <v>69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5.2248000000000001</v>
      </c>
      <c r="BL79">
        <v>50.350999999999999</v>
      </c>
      <c r="BM79">
        <v>0</v>
      </c>
      <c r="BN79">
        <v>0</v>
      </c>
      <c r="BO79">
        <v>0.14000000000000001</v>
      </c>
      <c r="BP79">
        <v>1</v>
      </c>
      <c r="BQ79">
        <v>0</v>
      </c>
      <c r="BR79">
        <v>5.2248000000000001</v>
      </c>
      <c r="BS79">
        <v>50.350999999999999</v>
      </c>
      <c r="BT79">
        <v>0</v>
      </c>
      <c r="BU79">
        <v>0</v>
      </c>
      <c r="BV79">
        <v>0.14000000000000001</v>
      </c>
      <c r="BW79">
        <v>1</v>
      </c>
      <c r="CV79">
        <v>0</v>
      </c>
      <c r="CW79">
        <f>ROUND(Y79*Source!I52*DO79,7)</f>
        <v>0.17066000000000001</v>
      </c>
      <c r="CX79">
        <f>ROUND(Y79*Source!I52,7)</f>
        <v>0.17066000000000001</v>
      </c>
      <c r="CY79">
        <f>AB79</f>
        <v>60.83</v>
      </c>
      <c r="CZ79">
        <f>AF79</f>
        <v>37.32</v>
      </c>
      <c r="DA79">
        <f>AJ79</f>
        <v>1.63</v>
      </c>
      <c r="DB79">
        <f t="shared" si="31"/>
        <v>5.22</v>
      </c>
      <c r="DC79">
        <f t="shared" si="32"/>
        <v>50.35</v>
      </c>
      <c r="DD79" t="s">
        <v>3</v>
      </c>
      <c r="DE79" t="s">
        <v>3</v>
      </c>
      <c r="DF79">
        <f>ROUND(ROUND(AE79,2)*CX79,2)</f>
        <v>0</v>
      </c>
      <c r="DG79">
        <f>ROUND(ROUND(AF79*AJ79,2)*CX79,2)</f>
        <v>10.38</v>
      </c>
      <c r="DH79">
        <f t="shared" si="33"/>
        <v>61.38</v>
      </c>
      <c r="DI79">
        <f t="shared" si="34"/>
        <v>0</v>
      </c>
      <c r="DJ79">
        <f>DG79+DH79</f>
        <v>71.760000000000005</v>
      </c>
      <c r="DK79">
        <v>0</v>
      </c>
      <c r="DL79" t="s">
        <v>438</v>
      </c>
      <c r="DM79">
        <v>3</v>
      </c>
      <c r="DN79" t="s">
        <v>369</v>
      </c>
      <c r="DO79">
        <v>1</v>
      </c>
    </row>
    <row r="80" spans="1:119" x14ac:dyDescent="0.2">
      <c r="A80">
        <f>ROW(Source!A52)</f>
        <v>52</v>
      </c>
      <c r="B80">
        <v>60841590</v>
      </c>
      <c r="C80">
        <v>60854712</v>
      </c>
      <c r="D80">
        <v>59212187</v>
      </c>
      <c r="E80">
        <v>1</v>
      </c>
      <c r="F80">
        <v>1</v>
      </c>
      <c r="G80">
        <v>1</v>
      </c>
      <c r="H80">
        <v>2</v>
      </c>
      <c r="I80" t="s">
        <v>385</v>
      </c>
      <c r="J80" t="s">
        <v>386</v>
      </c>
      <c r="K80" t="s">
        <v>387</v>
      </c>
      <c r="L80">
        <v>1368</v>
      </c>
      <c r="N80">
        <v>1011</v>
      </c>
      <c r="O80" t="s">
        <v>373</v>
      </c>
      <c r="P80" t="s">
        <v>373</v>
      </c>
      <c r="Q80">
        <v>1</v>
      </c>
      <c r="W80">
        <v>0</v>
      </c>
      <c r="X80">
        <v>4063365</v>
      </c>
      <c r="Y80">
        <f t="shared" si="30"/>
        <v>0.06</v>
      </c>
      <c r="AA80">
        <v>0</v>
      </c>
      <c r="AB80">
        <v>680.75</v>
      </c>
      <c r="AC80">
        <v>404.99</v>
      </c>
      <c r="AD80">
        <v>0</v>
      </c>
      <c r="AE80">
        <v>0</v>
      </c>
      <c r="AF80">
        <v>680.75</v>
      </c>
      <c r="AG80">
        <v>404.99</v>
      </c>
      <c r="AH80">
        <v>0</v>
      </c>
      <c r="AI80">
        <v>1</v>
      </c>
      <c r="AJ80">
        <v>1</v>
      </c>
      <c r="AK80">
        <v>1</v>
      </c>
      <c r="AL80">
        <v>1</v>
      </c>
      <c r="AM80">
        <v>-2</v>
      </c>
      <c r="AN80">
        <v>0</v>
      </c>
      <c r="AO80">
        <v>0</v>
      </c>
      <c r="AP80">
        <v>0</v>
      </c>
      <c r="AQ80">
        <v>1</v>
      </c>
      <c r="AR80">
        <v>0</v>
      </c>
      <c r="AS80" t="s">
        <v>3</v>
      </c>
      <c r="AT80">
        <v>0.06</v>
      </c>
      <c r="AU80" t="s">
        <v>3</v>
      </c>
      <c r="AV80">
        <v>1</v>
      </c>
      <c r="AW80">
        <v>2</v>
      </c>
      <c r="AX80">
        <v>60854716</v>
      </c>
      <c r="AY80">
        <v>1</v>
      </c>
      <c r="AZ80">
        <v>0</v>
      </c>
      <c r="BA80">
        <v>70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40.844999999999999</v>
      </c>
      <c r="BL80">
        <v>24.299399999999999</v>
      </c>
      <c r="BM80">
        <v>0</v>
      </c>
      <c r="BN80">
        <v>0</v>
      </c>
      <c r="BO80">
        <v>0.06</v>
      </c>
      <c r="BP80">
        <v>1</v>
      </c>
      <c r="BQ80">
        <v>0</v>
      </c>
      <c r="BR80">
        <v>40.844999999999999</v>
      </c>
      <c r="BS80">
        <v>24.299399999999999</v>
      </c>
      <c r="BT80">
        <v>0</v>
      </c>
      <c r="BU80">
        <v>0</v>
      </c>
      <c r="BV80">
        <v>0.06</v>
      </c>
      <c r="BW80">
        <v>1</v>
      </c>
      <c r="CV80">
        <v>0</v>
      </c>
      <c r="CW80">
        <f>ROUND(Y80*Source!I52*DO80,7)</f>
        <v>7.3139999999999997E-2</v>
      </c>
      <c r="CX80">
        <f>ROUND(Y80*Source!I52,7)</f>
        <v>7.3139999999999997E-2</v>
      </c>
      <c r="CY80">
        <f>AB80</f>
        <v>680.75</v>
      </c>
      <c r="CZ80">
        <f>AF80</f>
        <v>680.75</v>
      </c>
      <c r="DA80">
        <f>AJ80</f>
        <v>1</v>
      </c>
      <c r="DB80">
        <f t="shared" si="31"/>
        <v>40.85</v>
      </c>
      <c r="DC80">
        <f t="shared" si="32"/>
        <v>24.3</v>
      </c>
      <c r="DD80" t="s">
        <v>3</v>
      </c>
      <c r="DE80" t="s">
        <v>3</v>
      </c>
      <c r="DF80">
        <f>ROUND(ROUND(AE80,2)*CX80,2)</f>
        <v>0</v>
      </c>
      <c r="DG80">
        <f t="shared" ref="DG80:DG87" si="40">ROUND(ROUND(AF80,2)*CX80,2)</f>
        <v>49.79</v>
      </c>
      <c r="DH80">
        <f t="shared" si="33"/>
        <v>29.62</v>
      </c>
      <c r="DI80">
        <f t="shared" si="34"/>
        <v>0</v>
      </c>
      <c r="DJ80">
        <f>DG80+DH80</f>
        <v>79.41</v>
      </c>
      <c r="DK80">
        <v>1</v>
      </c>
      <c r="DL80" t="s">
        <v>388</v>
      </c>
      <c r="DM80">
        <v>4</v>
      </c>
      <c r="DN80" t="s">
        <v>369</v>
      </c>
      <c r="DO80">
        <v>1</v>
      </c>
    </row>
    <row r="81" spans="1:119" x14ac:dyDescent="0.2">
      <c r="A81">
        <f>ROW(Source!A52)</f>
        <v>52</v>
      </c>
      <c r="B81">
        <v>60841590</v>
      </c>
      <c r="C81">
        <v>60854712</v>
      </c>
      <c r="D81">
        <v>59158175</v>
      </c>
      <c r="E81">
        <v>1</v>
      </c>
      <c r="F81">
        <v>1</v>
      </c>
      <c r="G81">
        <v>1</v>
      </c>
      <c r="H81">
        <v>3</v>
      </c>
      <c r="I81" t="s">
        <v>404</v>
      </c>
      <c r="J81" t="s">
        <v>405</v>
      </c>
      <c r="K81" t="s">
        <v>406</v>
      </c>
      <c r="L81">
        <v>1348</v>
      </c>
      <c r="N81">
        <v>1009</v>
      </c>
      <c r="O81" t="s">
        <v>90</v>
      </c>
      <c r="P81" t="s">
        <v>90</v>
      </c>
      <c r="Q81">
        <v>1000</v>
      </c>
      <c r="W81">
        <v>0</v>
      </c>
      <c r="X81">
        <v>-1473390480</v>
      </c>
      <c r="Y81">
        <f t="shared" si="30"/>
        <v>0</v>
      </c>
      <c r="AA81">
        <v>76729.919999999998</v>
      </c>
      <c r="AB81">
        <v>0</v>
      </c>
      <c r="AC81">
        <v>0</v>
      </c>
      <c r="AD81">
        <v>0</v>
      </c>
      <c r="AE81">
        <v>76729.919999999998</v>
      </c>
      <c r="AF81">
        <v>0</v>
      </c>
      <c r="AG81">
        <v>0</v>
      </c>
      <c r="AH81">
        <v>0</v>
      </c>
      <c r="AI81">
        <v>1</v>
      </c>
      <c r="AJ81">
        <v>1</v>
      </c>
      <c r="AK81">
        <v>1</v>
      </c>
      <c r="AL81">
        <v>1</v>
      </c>
      <c r="AM81">
        <v>-2</v>
      </c>
      <c r="AN81">
        <v>0</v>
      </c>
      <c r="AO81">
        <v>0</v>
      </c>
      <c r="AP81">
        <v>0</v>
      </c>
      <c r="AQ81">
        <v>1</v>
      </c>
      <c r="AR81">
        <v>0</v>
      </c>
      <c r="AS81" t="s">
        <v>3</v>
      </c>
      <c r="AT81">
        <v>0</v>
      </c>
      <c r="AU81" t="s">
        <v>3</v>
      </c>
      <c r="AV81">
        <v>0</v>
      </c>
      <c r="AW81">
        <v>2</v>
      </c>
      <c r="AX81">
        <v>60854717</v>
      </c>
      <c r="AY81">
        <v>1</v>
      </c>
      <c r="AZ81">
        <v>6144</v>
      </c>
      <c r="BA81">
        <v>71</v>
      </c>
      <c r="BB81">
        <v>1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CV81">
        <v>0</v>
      </c>
      <c r="CW81">
        <v>0</v>
      </c>
      <c r="CX81">
        <f>ROUND(Y81*Source!I52,7)</f>
        <v>0</v>
      </c>
      <c r="CY81">
        <f>AA81</f>
        <v>76729.919999999998</v>
      </c>
      <c r="CZ81">
        <f>AE81</f>
        <v>76729.919999999998</v>
      </c>
      <c r="DA81">
        <f>AI81</f>
        <v>1</v>
      </c>
      <c r="DB81">
        <f t="shared" si="31"/>
        <v>0</v>
      </c>
      <c r="DC81">
        <f t="shared" si="32"/>
        <v>0</v>
      </c>
      <c r="DD81" t="s">
        <v>3</v>
      </c>
      <c r="DE81" t="s">
        <v>3</v>
      </c>
      <c r="DF81">
        <f>ROUND(ROUND(AE81,2)*CX81,2)</f>
        <v>0</v>
      </c>
      <c r="DG81">
        <f t="shared" si="40"/>
        <v>0</v>
      </c>
      <c r="DH81">
        <f t="shared" si="33"/>
        <v>0</v>
      </c>
      <c r="DI81">
        <f t="shared" si="34"/>
        <v>0</v>
      </c>
      <c r="DJ81">
        <f>DF81</f>
        <v>0</v>
      </c>
      <c r="DK81">
        <v>1</v>
      </c>
      <c r="DL81" t="s">
        <v>3</v>
      </c>
      <c r="DM81">
        <v>0</v>
      </c>
      <c r="DN81" t="s">
        <v>3</v>
      </c>
      <c r="DO81">
        <v>0</v>
      </c>
    </row>
    <row r="82" spans="1:119" x14ac:dyDescent="0.2">
      <c r="A82">
        <f>ROW(Source!A52)</f>
        <v>52</v>
      </c>
      <c r="B82">
        <v>60841590</v>
      </c>
      <c r="C82">
        <v>60854712</v>
      </c>
      <c r="D82">
        <v>59158505</v>
      </c>
      <c r="E82">
        <v>1</v>
      </c>
      <c r="F82">
        <v>1</v>
      </c>
      <c r="G82">
        <v>1</v>
      </c>
      <c r="H82">
        <v>3</v>
      </c>
      <c r="I82" t="s">
        <v>47</v>
      </c>
      <c r="J82" t="s">
        <v>50</v>
      </c>
      <c r="K82" t="s">
        <v>48</v>
      </c>
      <c r="L82">
        <v>1425</v>
      </c>
      <c r="N82">
        <v>1013</v>
      </c>
      <c r="O82" t="s">
        <v>49</v>
      </c>
      <c r="P82" t="s">
        <v>49</v>
      </c>
      <c r="Q82">
        <v>1</v>
      </c>
      <c r="W82">
        <v>0</v>
      </c>
      <c r="X82">
        <v>-1342378106</v>
      </c>
      <c r="Y82">
        <f t="shared" si="30"/>
        <v>1.6406890999999999</v>
      </c>
      <c r="AA82">
        <v>212.81</v>
      </c>
      <c r="AB82">
        <v>0</v>
      </c>
      <c r="AC82">
        <v>0</v>
      </c>
      <c r="AD82">
        <v>0</v>
      </c>
      <c r="AE82">
        <v>178.83</v>
      </c>
      <c r="AF82">
        <v>0</v>
      </c>
      <c r="AG82">
        <v>0</v>
      </c>
      <c r="AH82">
        <v>0</v>
      </c>
      <c r="AI82">
        <v>1.19</v>
      </c>
      <c r="AJ82">
        <v>1</v>
      </c>
      <c r="AK82">
        <v>1</v>
      </c>
      <c r="AL82">
        <v>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 t="s">
        <v>3</v>
      </c>
      <c r="AT82">
        <v>1.6406890999999999</v>
      </c>
      <c r="AU82" t="s">
        <v>3</v>
      </c>
      <c r="AV82">
        <v>0</v>
      </c>
      <c r="AW82">
        <v>1</v>
      </c>
      <c r="AX82">
        <v>-1</v>
      </c>
      <c r="AY82">
        <v>0</v>
      </c>
      <c r="AZ82">
        <v>0</v>
      </c>
      <c r="BA82" t="s">
        <v>3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CV82">
        <v>0</v>
      </c>
      <c r="CW82">
        <v>0</v>
      </c>
      <c r="CX82">
        <f>ROUND(Y82*Source!I52,7)</f>
        <v>2</v>
      </c>
      <c r="CY82">
        <f>AA82</f>
        <v>212.81</v>
      </c>
      <c r="CZ82">
        <f>AE82</f>
        <v>178.83</v>
      </c>
      <c r="DA82">
        <f>AI82</f>
        <v>1.19</v>
      </c>
      <c r="DB82">
        <f t="shared" si="31"/>
        <v>293.39999999999998</v>
      </c>
      <c r="DC82">
        <f t="shared" si="32"/>
        <v>0</v>
      </c>
      <c r="DD82" t="s">
        <v>3</v>
      </c>
      <c r="DE82" t="s">
        <v>3</v>
      </c>
      <c r="DF82">
        <f>ROUND(ROUND(AE82*AI82,2)*CX82,2)</f>
        <v>425.62</v>
      </c>
      <c r="DG82">
        <f t="shared" si="40"/>
        <v>0</v>
      </c>
      <c r="DH82">
        <f t="shared" si="33"/>
        <v>0</v>
      </c>
      <c r="DI82">
        <f t="shared" si="34"/>
        <v>0</v>
      </c>
      <c r="DJ82">
        <f>DF82</f>
        <v>425.62</v>
      </c>
      <c r="DK82">
        <v>0</v>
      </c>
      <c r="DL82" t="s">
        <v>3</v>
      </c>
      <c r="DM82">
        <v>0</v>
      </c>
      <c r="DN82" t="s">
        <v>3</v>
      </c>
      <c r="DO82">
        <v>0</v>
      </c>
    </row>
    <row r="83" spans="1:119" x14ac:dyDescent="0.2">
      <c r="A83">
        <f>ROW(Source!A52)</f>
        <v>52</v>
      </c>
      <c r="B83">
        <v>60841590</v>
      </c>
      <c r="C83">
        <v>60854712</v>
      </c>
      <c r="D83">
        <v>59165626</v>
      </c>
      <c r="E83">
        <v>1</v>
      </c>
      <c r="F83">
        <v>1</v>
      </c>
      <c r="G83">
        <v>1</v>
      </c>
      <c r="H83">
        <v>3</v>
      </c>
      <c r="I83" t="s">
        <v>439</v>
      </c>
      <c r="J83" t="s">
        <v>440</v>
      </c>
      <c r="K83" t="s">
        <v>441</v>
      </c>
      <c r="L83">
        <v>1348</v>
      </c>
      <c r="N83">
        <v>1009</v>
      </c>
      <c r="O83" t="s">
        <v>90</v>
      </c>
      <c r="P83" t="s">
        <v>90</v>
      </c>
      <c r="Q83">
        <v>1000</v>
      </c>
      <c r="W83">
        <v>0</v>
      </c>
      <c r="X83">
        <v>-1249732843</v>
      </c>
      <c r="Y83">
        <f t="shared" si="30"/>
        <v>0</v>
      </c>
      <c r="AA83">
        <v>146931.57</v>
      </c>
      <c r="AB83">
        <v>0</v>
      </c>
      <c r="AC83">
        <v>0</v>
      </c>
      <c r="AD83">
        <v>0</v>
      </c>
      <c r="AE83">
        <v>149930.17000000001</v>
      </c>
      <c r="AF83">
        <v>0</v>
      </c>
      <c r="AG83">
        <v>0</v>
      </c>
      <c r="AH83">
        <v>0</v>
      </c>
      <c r="AI83">
        <v>0.98</v>
      </c>
      <c r="AJ83">
        <v>1</v>
      </c>
      <c r="AK83">
        <v>1</v>
      </c>
      <c r="AL83">
        <v>1</v>
      </c>
      <c r="AM83">
        <v>2</v>
      </c>
      <c r="AN83">
        <v>0</v>
      </c>
      <c r="AO83">
        <v>0</v>
      </c>
      <c r="AP83">
        <v>0</v>
      </c>
      <c r="AQ83">
        <v>1</v>
      </c>
      <c r="AR83">
        <v>0</v>
      </c>
      <c r="AS83" t="s">
        <v>3</v>
      </c>
      <c r="AT83">
        <v>0</v>
      </c>
      <c r="AU83" t="s">
        <v>3</v>
      </c>
      <c r="AV83">
        <v>0</v>
      </c>
      <c r="AW83">
        <v>2</v>
      </c>
      <c r="AX83">
        <v>60854718</v>
      </c>
      <c r="AY83">
        <v>1</v>
      </c>
      <c r="AZ83">
        <v>6144</v>
      </c>
      <c r="BA83">
        <v>72</v>
      </c>
      <c r="BB83">
        <v>1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CV83">
        <v>0</v>
      </c>
      <c r="CW83">
        <v>0</v>
      </c>
      <c r="CX83">
        <f>ROUND(Y83*Source!I52,7)</f>
        <v>0</v>
      </c>
      <c r="CY83">
        <f>AA83</f>
        <v>146931.57</v>
      </c>
      <c r="CZ83">
        <f>AE83</f>
        <v>149930.17000000001</v>
      </c>
      <c r="DA83">
        <f>AI83</f>
        <v>0.98</v>
      </c>
      <c r="DB83">
        <f t="shared" si="31"/>
        <v>0</v>
      </c>
      <c r="DC83">
        <f t="shared" si="32"/>
        <v>0</v>
      </c>
      <c r="DD83" t="s">
        <v>3</v>
      </c>
      <c r="DE83" t="s">
        <v>3</v>
      </c>
      <c r="DF83">
        <f>ROUND(ROUND(AE83*AI83,2)*CX83,2)</f>
        <v>0</v>
      </c>
      <c r="DG83">
        <f t="shared" si="40"/>
        <v>0</v>
      </c>
      <c r="DH83">
        <f t="shared" si="33"/>
        <v>0</v>
      </c>
      <c r="DI83">
        <f t="shared" si="34"/>
        <v>0</v>
      </c>
      <c r="DJ83">
        <f>DF83</f>
        <v>0</v>
      </c>
      <c r="DK83">
        <v>0</v>
      </c>
      <c r="DL83" t="s">
        <v>3</v>
      </c>
      <c r="DM83">
        <v>0</v>
      </c>
      <c r="DN83" t="s">
        <v>3</v>
      </c>
      <c r="DO83">
        <v>0</v>
      </c>
    </row>
    <row r="84" spans="1:119" x14ac:dyDescent="0.2">
      <c r="A84">
        <f>ROW(Source!A52)</f>
        <v>52</v>
      </c>
      <c r="B84">
        <v>60841590</v>
      </c>
      <c r="C84">
        <v>60854712</v>
      </c>
      <c r="D84">
        <v>59166058</v>
      </c>
      <c r="E84">
        <v>1</v>
      </c>
      <c r="F84">
        <v>1</v>
      </c>
      <c r="G84">
        <v>1</v>
      </c>
      <c r="H84">
        <v>3</v>
      </c>
      <c r="I84" t="s">
        <v>42</v>
      </c>
      <c r="J84" t="s">
        <v>45</v>
      </c>
      <c r="K84" t="s">
        <v>109</v>
      </c>
      <c r="L84">
        <v>1327</v>
      </c>
      <c r="N84">
        <v>1005</v>
      </c>
      <c r="O84" t="s">
        <v>44</v>
      </c>
      <c r="P84" t="s">
        <v>44</v>
      </c>
      <c r="Q84">
        <v>1</v>
      </c>
      <c r="W84">
        <v>0</v>
      </c>
      <c r="X84">
        <v>850224841</v>
      </c>
      <c r="Y84">
        <f t="shared" si="30"/>
        <v>150</v>
      </c>
      <c r="AA84">
        <v>860.16</v>
      </c>
      <c r="AB84">
        <v>0</v>
      </c>
      <c r="AC84">
        <v>0</v>
      </c>
      <c r="AD84">
        <v>0</v>
      </c>
      <c r="AE84">
        <v>1024</v>
      </c>
      <c r="AF84">
        <v>0</v>
      </c>
      <c r="AG84">
        <v>0</v>
      </c>
      <c r="AH84">
        <v>0</v>
      </c>
      <c r="AI84">
        <v>0.84</v>
      </c>
      <c r="AJ84">
        <v>1</v>
      </c>
      <c r="AK84">
        <v>1</v>
      </c>
      <c r="AL84">
        <v>1</v>
      </c>
      <c r="AM84">
        <v>0</v>
      </c>
      <c r="AN84">
        <v>0</v>
      </c>
      <c r="AO84">
        <v>0</v>
      </c>
      <c r="AP84">
        <v>1</v>
      </c>
      <c r="AQ84">
        <v>0</v>
      </c>
      <c r="AR84">
        <v>0</v>
      </c>
      <c r="AS84" t="s">
        <v>3</v>
      </c>
      <c r="AT84">
        <v>150</v>
      </c>
      <c r="AU84" t="s">
        <v>3</v>
      </c>
      <c r="AV84">
        <v>0</v>
      </c>
      <c r="AW84">
        <v>1</v>
      </c>
      <c r="AX84">
        <v>-1</v>
      </c>
      <c r="AY84">
        <v>0</v>
      </c>
      <c r="AZ84">
        <v>0</v>
      </c>
      <c r="BA84" t="s">
        <v>3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CV84">
        <v>0</v>
      </c>
      <c r="CW84">
        <v>0</v>
      </c>
      <c r="CX84">
        <f>ROUND(Y84*Source!I52,7)</f>
        <v>182.85</v>
      </c>
      <c r="CY84">
        <f>AA84</f>
        <v>860.16</v>
      </c>
      <c r="CZ84">
        <f>AE84</f>
        <v>1024</v>
      </c>
      <c r="DA84">
        <f>AI84</f>
        <v>0.84</v>
      </c>
      <c r="DB84">
        <f t="shared" si="31"/>
        <v>153600</v>
      </c>
      <c r="DC84">
        <f t="shared" si="32"/>
        <v>0</v>
      </c>
      <c r="DD84" t="s">
        <v>3</v>
      </c>
      <c r="DE84" t="s">
        <v>3</v>
      </c>
      <c r="DF84">
        <f>ROUND(ROUND(AE84*AI84,2)*CX84,2)</f>
        <v>157280.26</v>
      </c>
      <c r="DG84">
        <f t="shared" si="40"/>
        <v>0</v>
      </c>
      <c r="DH84">
        <f t="shared" si="33"/>
        <v>0</v>
      </c>
      <c r="DI84">
        <f t="shared" si="34"/>
        <v>0</v>
      </c>
      <c r="DJ84">
        <f>DF84</f>
        <v>157280.26</v>
      </c>
      <c r="DK84">
        <v>0</v>
      </c>
      <c r="DL84" t="s">
        <v>3</v>
      </c>
      <c r="DM84">
        <v>0</v>
      </c>
      <c r="DN84" t="s">
        <v>3</v>
      </c>
      <c r="DO84">
        <v>0</v>
      </c>
    </row>
    <row r="85" spans="1:119" x14ac:dyDescent="0.2">
      <c r="A85">
        <f>ROW(Source!A52)</f>
        <v>52</v>
      </c>
      <c r="B85">
        <v>60841590</v>
      </c>
      <c r="C85">
        <v>60854712</v>
      </c>
      <c r="D85">
        <v>59090114</v>
      </c>
      <c r="E85">
        <v>119</v>
      </c>
      <c r="F85">
        <v>1</v>
      </c>
      <c r="G85">
        <v>1</v>
      </c>
      <c r="H85">
        <v>3</v>
      </c>
      <c r="I85" t="s">
        <v>88</v>
      </c>
      <c r="J85" t="s">
        <v>3</v>
      </c>
      <c r="K85" t="s">
        <v>89</v>
      </c>
      <c r="L85">
        <v>1348</v>
      </c>
      <c r="N85">
        <v>1009</v>
      </c>
      <c r="O85" t="s">
        <v>90</v>
      </c>
      <c r="P85" t="s">
        <v>90</v>
      </c>
      <c r="Q85">
        <v>1000</v>
      </c>
      <c r="W85">
        <v>0</v>
      </c>
      <c r="X85">
        <v>2102561428</v>
      </c>
      <c r="Y85">
        <f t="shared" si="30"/>
        <v>0.33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1</v>
      </c>
      <c r="AK85">
        <v>1</v>
      </c>
      <c r="AL85">
        <v>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 t="s">
        <v>3</v>
      </c>
      <c r="AT85">
        <v>0.33</v>
      </c>
      <c r="AU85" t="s">
        <v>3</v>
      </c>
      <c r="AV85">
        <v>0</v>
      </c>
      <c r="AW85">
        <v>2</v>
      </c>
      <c r="AX85">
        <v>60854720</v>
      </c>
      <c r="AY85">
        <v>1</v>
      </c>
      <c r="AZ85">
        <v>0</v>
      </c>
      <c r="BA85">
        <v>74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CV85">
        <v>0</v>
      </c>
      <c r="CW85">
        <v>0</v>
      </c>
      <c r="CX85">
        <f>ROUND(Y85*Source!I52,7)</f>
        <v>0.40227000000000002</v>
      </c>
      <c r="CY85">
        <f>AA85</f>
        <v>0</v>
      </c>
      <c r="CZ85">
        <f>AE85</f>
        <v>0</v>
      </c>
      <c r="DA85">
        <f>AI85</f>
        <v>1</v>
      </c>
      <c r="DB85">
        <f t="shared" si="31"/>
        <v>0</v>
      </c>
      <c r="DC85">
        <f t="shared" si="32"/>
        <v>0</v>
      </c>
      <c r="DD85" t="s">
        <v>3</v>
      </c>
      <c r="DE85" t="s">
        <v>3</v>
      </c>
      <c r="DF85">
        <f>ROUND(ROUND(AE85,2)*CX85,2)</f>
        <v>0</v>
      </c>
      <c r="DG85">
        <f t="shared" si="40"/>
        <v>0</v>
      </c>
      <c r="DH85">
        <f t="shared" si="33"/>
        <v>0</v>
      </c>
      <c r="DI85">
        <f t="shared" si="34"/>
        <v>0</v>
      </c>
      <c r="DJ85">
        <f>DF85</f>
        <v>0</v>
      </c>
      <c r="DK85">
        <v>0</v>
      </c>
      <c r="DL85" t="s">
        <v>3</v>
      </c>
      <c r="DM85">
        <v>0</v>
      </c>
      <c r="DN85" t="s">
        <v>3</v>
      </c>
      <c r="DO85">
        <v>0</v>
      </c>
    </row>
    <row r="86" spans="1:119" x14ac:dyDescent="0.2">
      <c r="A86">
        <f>ROW(Source!A53)</f>
        <v>53</v>
      </c>
      <c r="B86">
        <v>60854600</v>
      </c>
      <c r="C86">
        <v>60854712</v>
      </c>
      <c r="D86">
        <v>59083887</v>
      </c>
      <c r="E86">
        <v>119</v>
      </c>
      <c r="F86">
        <v>1</v>
      </c>
      <c r="G86">
        <v>1</v>
      </c>
      <c r="H86">
        <v>1</v>
      </c>
      <c r="I86" t="s">
        <v>433</v>
      </c>
      <c r="J86" t="s">
        <v>3</v>
      </c>
      <c r="K86" t="s">
        <v>434</v>
      </c>
      <c r="L86">
        <v>1191</v>
      </c>
      <c r="N86">
        <v>1013</v>
      </c>
      <c r="O86" t="s">
        <v>369</v>
      </c>
      <c r="P86" t="s">
        <v>369</v>
      </c>
      <c r="Q86">
        <v>1</v>
      </c>
      <c r="W86">
        <v>0</v>
      </c>
      <c r="X86">
        <v>-1833565283</v>
      </c>
      <c r="Y86">
        <f t="shared" si="30"/>
        <v>63.22</v>
      </c>
      <c r="AA86">
        <v>0</v>
      </c>
      <c r="AB86">
        <v>0</v>
      </c>
      <c r="AC86">
        <v>0</v>
      </c>
      <c r="AD86">
        <v>383.18</v>
      </c>
      <c r="AE86">
        <v>0</v>
      </c>
      <c r="AF86">
        <v>0</v>
      </c>
      <c r="AG86">
        <v>0</v>
      </c>
      <c r="AH86">
        <v>383.18</v>
      </c>
      <c r="AI86">
        <v>1</v>
      </c>
      <c r="AJ86">
        <v>1</v>
      </c>
      <c r="AK86">
        <v>1</v>
      </c>
      <c r="AL86">
        <v>1</v>
      </c>
      <c r="AM86">
        <v>-2</v>
      </c>
      <c r="AN86">
        <v>0</v>
      </c>
      <c r="AO86">
        <v>0</v>
      </c>
      <c r="AP86">
        <v>0</v>
      </c>
      <c r="AQ86">
        <v>1</v>
      </c>
      <c r="AR86">
        <v>0</v>
      </c>
      <c r="AS86" t="s">
        <v>3</v>
      </c>
      <c r="AT86">
        <v>63.22</v>
      </c>
      <c r="AU86" t="s">
        <v>3</v>
      </c>
      <c r="AV86">
        <v>1</v>
      </c>
      <c r="AW86">
        <v>2</v>
      </c>
      <c r="AX86">
        <v>60854713</v>
      </c>
      <c r="AY86">
        <v>1</v>
      </c>
      <c r="AZ86">
        <v>0</v>
      </c>
      <c r="BA86">
        <v>75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24224.639599999999</v>
      </c>
      <c r="BN86">
        <v>63.22</v>
      </c>
      <c r="BO86">
        <v>0</v>
      </c>
      <c r="BP86">
        <v>1</v>
      </c>
      <c r="BQ86">
        <v>0</v>
      </c>
      <c r="BR86">
        <v>0</v>
      </c>
      <c r="BS86">
        <v>0</v>
      </c>
      <c r="BT86">
        <v>24224.639599999999</v>
      </c>
      <c r="BU86">
        <v>63.22</v>
      </c>
      <c r="BV86">
        <v>0</v>
      </c>
      <c r="BW86">
        <v>1</v>
      </c>
      <c r="CU86">
        <f>ROUND(AT86*Source!I53*AH86*AL86,2)</f>
        <v>29529.84</v>
      </c>
      <c r="CV86">
        <f>ROUND(Y86*Source!I53,7)</f>
        <v>77.065179999999998</v>
      </c>
      <c r="CW86">
        <v>0</v>
      </c>
      <c r="CX86">
        <f>ROUND(Y86*Source!I53,7)</f>
        <v>77.065179999999998</v>
      </c>
      <c r="CY86">
        <f>AD86</f>
        <v>383.18</v>
      </c>
      <c r="CZ86">
        <f>AH86</f>
        <v>383.18</v>
      </c>
      <c r="DA86">
        <f>AL86</f>
        <v>1</v>
      </c>
      <c r="DB86">
        <f t="shared" si="31"/>
        <v>24224.639999999999</v>
      </c>
      <c r="DC86">
        <f t="shared" si="32"/>
        <v>0</v>
      </c>
      <c r="DD86" t="s">
        <v>3</v>
      </c>
      <c r="DE86" t="s">
        <v>3</v>
      </c>
      <c r="DF86">
        <f>ROUND(ROUND(AE86,2)*CX86,2)</f>
        <v>0</v>
      </c>
      <c r="DG86">
        <f t="shared" si="40"/>
        <v>0</v>
      </c>
      <c r="DH86">
        <f t="shared" si="33"/>
        <v>0</v>
      </c>
      <c r="DI86">
        <f t="shared" si="34"/>
        <v>29529.84</v>
      </c>
      <c r="DJ86">
        <f>DI86</f>
        <v>29529.84</v>
      </c>
      <c r="DK86">
        <v>1</v>
      </c>
      <c r="DL86" t="s">
        <v>3</v>
      </c>
      <c r="DM86">
        <v>0</v>
      </c>
      <c r="DN86" t="s">
        <v>3</v>
      </c>
      <c r="DO86">
        <v>0</v>
      </c>
    </row>
    <row r="87" spans="1:119" x14ac:dyDescent="0.2">
      <c r="A87">
        <f>ROW(Source!A53)</f>
        <v>53</v>
      </c>
      <c r="B87">
        <v>60854600</v>
      </c>
      <c r="C87">
        <v>60854712</v>
      </c>
      <c r="D87">
        <v>59084083</v>
      </c>
      <c r="E87">
        <v>119</v>
      </c>
      <c r="F87">
        <v>1</v>
      </c>
      <c r="G87">
        <v>1</v>
      </c>
      <c r="H87">
        <v>1</v>
      </c>
      <c r="I87" t="s">
        <v>376</v>
      </c>
      <c r="J87" t="s">
        <v>3</v>
      </c>
      <c r="K87" t="s">
        <v>377</v>
      </c>
      <c r="L87">
        <v>1191</v>
      </c>
      <c r="N87">
        <v>1013</v>
      </c>
      <c r="O87" t="s">
        <v>369</v>
      </c>
      <c r="P87" t="s">
        <v>369</v>
      </c>
      <c r="Q87">
        <v>1</v>
      </c>
      <c r="W87">
        <v>0</v>
      </c>
      <c r="X87">
        <v>-1417349443</v>
      </c>
      <c r="Y87">
        <f t="shared" si="30"/>
        <v>0.2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</v>
      </c>
      <c r="AJ87">
        <v>1</v>
      </c>
      <c r="AK87">
        <v>1</v>
      </c>
      <c r="AL87">
        <v>1</v>
      </c>
      <c r="AM87">
        <v>-2</v>
      </c>
      <c r="AN87">
        <v>0</v>
      </c>
      <c r="AO87">
        <v>0</v>
      </c>
      <c r="AP87">
        <v>0</v>
      </c>
      <c r="AQ87">
        <v>1</v>
      </c>
      <c r="AR87">
        <v>0</v>
      </c>
      <c r="AS87" t="s">
        <v>3</v>
      </c>
      <c r="AT87">
        <v>0.2</v>
      </c>
      <c r="AU87" t="s">
        <v>3</v>
      </c>
      <c r="AV87">
        <v>2</v>
      </c>
      <c r="AW87">
        <v>2</v>
      </c>
      <c r="AX87">
        <v>60854714</v>
      </c>
      <c r="AY87">
        <v>1</v>
      </c>
      <c r="AZ87">
        <v>0</v>
      </c>
      <c r="BA87">
        <v>76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CV87">
        <v>0</v>
      </c>
      <c r="CW87">
        <v>0</v>
      </c>
      <c r="CX87">
        <f>ROUND(Y87*Source!I53,7)</f>
        <v>0.24379999999999999</v>
      </c>
      <c r="CY87">
        <f>AD87</f>
        <v>0</v>
      </c>
      <c r="CZ87">
        <f>AH87</f>
        <v>0</v>
      </c>
      <c r="DA87">
        <f>AL87</f>
        <v>1</v>
      </c>
      <c r="DB87">
        <f t="shared" si="31"/>
        <v>0</v>
      </c>
      <c r="DC87">
        <f t="shared" si="32"/>
        <v>0</v>
      </c>
      <c r="DD87" t="s">
        <v>3</v>
      </c>
      <c r="DE87" t="s">
        <v>3</v>
      </c>
      <c r="DF87">
        <f>ROUND(ROUND(AE87,2)*CX87,2)</f>
        <v>0</v>
      </c>
      <c r="DG87">
        <f t="shared" si="40"/>
        <v>0</v>
      </c>
      <c r="DH87">
        <f t="shared" si="33"/>
        <v>0</v>
      </c>
      <c r="DI87">
        <f t="shared" si="34"/>
        <v>0</v>
      </c>
      <c r="DJ87">
        <f>DI87</f>
        <v>0</v>
      </c>
      <c r="DK87">
        <v>0</v>
      </c>
      <c r="DL87" t="s">
        <v>3</v>
      </c>
      <c r="DM87">
        <v>0</v>
      </c>
      <c r="DN87" t="s">
        <v>3</v>
      </c>
      <c r="DO87">
        <v>0</v>
      </c>
    </row>
    <row r="88" spans="1:119" x14ac:dyDescent="0.2">
      <c r="A88">
        <f>ROW(Source!A53)</f>
        <v>53</v>
      </c>
      <c r="B88">
        <v>60854600</v>
      </c>
      <c r="C88">
        <v>60854712</v>
      </c>
      <c r="D88">
        <v>59211480</v>
      </c>
      <c r="E88">
        <v>1</v>
      </c>
      <c r="F88">
        <v>1</v>
      </c>
      <c r="G88">
        <v>1</v>
      </c>
      <c r="H88">
        <v>2</v>
      </c>
      <c r="I88" t="s">
        <v>435</v>
      </c>
      <c r="J88" t="s">
        <v>436</v>
      </c>
      <c r="K88" t="s">
        <v>437</v>
      </c>
      <c r="L88">
        <v>1368</v>
      </c>
      <c r="N88">
        <v>1011</v>
      </c>
      <c r="O88" t="s">
        <v>373</v>
      </c>
      <c r="P88" t="s">
        <v>373</v>
      </c>
      <c r="Q88">
        <v>1</v>
      </c>
      <c r="W88">
        <v>0</v>
      </c>
      <c r="X88">
        <v>-1958283476</v>
      </c>
      <c r="Y88">
        <f t="shared" si="30"/>
        <v>0.14000000000000001</v>
      </c>
      <c r="AA88">
        <v>0</v>
      </c>
      <c r="AB88">
        <v>62.7</v>
      </c>
      <c r="AC88">
        <v>383.18</v>
      </c>
      <c r="AD88">
        <v>0</v>
      </c>
      <c r="AE88">
        <v>0</v>
      </c>
      <c r="AF88">
        <v>37.32</v>
      </c>
      <c r="AG88">
        <v>383.18</v>
      </c>
      <c r="AH88">
        <v>0</v>
      </c>
      <c r="AI88">
        <v>1</v>
      </c>
      <c r="AJ88">
        <v>1.68</v>
      </c>
      <c r="AK88">
        <v>1</v>
      </c>
      <c r="AL88">
        <v>1</v>
      </c>
      <c r="AM88">
        <v>2</v>
      </c>
      <c r="AN88">
        <v>0</v>
      </c>
      <c r="AO88">
        <v>0</v>
      </c>
      <c r="AP88">
        <v>0</v>
      </c>
      <c r="AQ88">
        <v>1</v>
      </c>
      <c r="AR88">
        <v>0</v>
      </c>
      <c r="AS88" t="s">
        <v>3</v>
      </c>
      <c r="AT88">
        <v>0.14000000000000001</v>
      </c>
      <c r="AU88" t="s">
        <v>3</v>
      </c>
      <c r="AV88">
        <v>1</v>
      </c>
      <c r="AW88">
        <v>2</v>
      </c>
      <c r="AX88">
        <v>60854715</v>
      </c>
      <c r="AY88">
        <v>1</v>
      </c>
      <c r="AZ88">
        <v>0</v>
      </c>
      <c r="BA88">
        <v>77</v>
      </c>
      <c r="BB88">
        <v>1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5.2248000000000001</v>
      </c>
      <c r="BL88">
        <v>53.645200000000003</v>
      </c>
      <c r="BM88">
        <v>0</v>
      </c>
      <c r="BN88">
        <v>0</v>
      </c>
      <c r="BO88">
        <v>0.14000000000000001</v>
      </c>
      <c r="BP88">
        <v>1</v>
      </c>
      <c r="BQ88">
        <v>0</v>
      </c>
      <c r="BR88">
        <v>5.2248000000000001</v>
      </c>
      <c r="BS88">
        <v>53.645200000000003</v>
      </c>
      <c r="BT88">
        <v>0</v>
      </c>
      <c r="BU88">
        <v>0</v>
      </c>
      <c r="BV88">
        <v>0.14000000000000001</v>
      </c>
      <c r="BW88">
        <v>1</v>
      </c>
      <c r="CV88">
        <v>0</v>
      </c>
      <c r="CW88">
        <f>ROUND(Y88*Source!I53*DO88,7)</f>
        <v>0.17066000000000001</v>
      </c>
      <c r="CX88">
        <f>ROUND(Y88*Source!I53,7)</f>
        <v>0.17066000000000001</v>
      </c>
      <c r="CY88">
        <f>AB88</f>
        <v>62.7</v>
      </c>
      <c r="CZ88">
        <f>AF88</f>
        <v>37.32</v>
      </c>
      <c r="DA88">
        <f>AJ88</f>
        <v>1.68</v>
      </c>
      <c r="DB88">
        <f t="shared" si="31"/>
        <v>5.22</v>
      </c>
      <c r="DC88">
        <f t="shared" si="32"/>
        <v>53.65</v>
      </c>
      <c r="DD88" t="s">
        <v>3</v>
      </c>
      <c r="DE88" t="s">
        <v>3</v>
      </c>
      <c r="DF88">
        <f>ROUND(ROUND(AE88,2)*CX88,2)</f>
        <v>0</v>
      </c>
      <c r="DG88">
        <f>ROUND(ROUND(AF88*AJ88,2)*CX88,2)</f>
        <v>10.7</v>
      </c>
      <c r="DH88">
        <f t="shared" si="33"/>
        <v>65.39</v>
      </c>
      <c r="DI88">
        <f t="shared" si="34"/>
        <v>0</v>
      </c>
      <c r="DJ88">
        <f>DG88+DH88</f>
        <v>76.09</v>
      </c>
      <c r="DK88">
        <v>0</v>
      </c>
      <c r="DL88" t="s">
        <v>438</v>
      </c>
      <c r="DM88">
        <v>3</v>
      </c>
      <c r="DN88" t="s">
        <v>369</v>
      </c>
      <c r="DO88">
        <v>1</v>
      </c>
    </row>
    <row r="89" spans="1:119" x14ac:dyDescent="0.2">
      <c r="A89">
        <f>ROW(Source!A53)</f>
        <v>53</v>
      </c>
      <c r="B89">
        <v>60854600</v>
      </c>
      <c r="C89">
        <v>60854712</v>
      </c>
      <c r="D89">
        <v>59212187</v>
      </c>
      <c r="E89">
        <v>1</v>
      </c>
      <c r="F89">
        <v>1</v>
      </c>
      <c r="G89">
        <v>1</v>
      </c>
      <c r="H89">
        <v>2</v>
      </c>
      <c r="I89" t="s">
        <v>385</v>
      </c>
      <c r="J89" t="s">
        <v>386</v>
      </c>
      <c r="K89" t="s">
        <v>387</v>
      </c>
      <c r="L89">
        <v>1368</v>
      </c>
      <c r="N89">
        <v>1011</v>
      </c>
      <c r="O89" t="s">
        <v>373</v>
      </c>
      <c r="P89" t="s">
        <v>373</v>
      </c>
      <c r="Q89">
        <v>1</v>
      </c>
      <c r="W89">
        <v>0</v>
      </c>
      <c r="X89">
        <v>4063365</v>
      </c>
      <c r="Y89">
        <f t="shared" ref="Y89:Y94" si="41">AT89</f>
        <v>0.06</v>
      </c>
      <c r="AA89">
        <v>0</v>
      </c>
      <c r="AB89">
        <v>656.9</v>
      </c>
      <c r="AC89">
        <v>431.48</v>
      </c>
      <c r="AD89">
        <v>0</v>
      </c>
      <c r="AE89">
        <v>0</v>
      </c>
      <c r="AF89">
        <v>656.9</v>
      </c>
      <c r="AG89">
        <v>431.48</v>
      </c>
      <c r="AH89">
        <v>0</v>
      </c>
      <c r="AI89">
        <v>1</v>
      </c>
      <c r="AJ89">
        <v>1</v>
      </c>
      <c r="AK89">
        <v>1</v>
      </c>
      <c r="AL89">
        <v>1</v>
      </c>
      <c r="AM89">
        <v>-2</v>
      </c>
      <c r="AN89">
        <v>0</v>
      </c>
      <c r="AO89">
        <v>0</v>
      </c>
      <c r="AP89">
        <v>0</v>
      </c>
      <c r="AQ89">
        <v>1</v>
      </c>
      <c r="AR89">
        <v>0</v>
      </c>
      <c r="AS89" t="s">
        <v>3</v>
      </c>
      <c r="AT89">
        <v>0.06</v>
      </c>
      <c r="AU89" t="s">
        <v>3</v>
      </c>
      <c r="AV89">
        <v>1</v>
      </c>
      <c r="AW89">
        <v>2</v>
      </c>
      <c r="AX89">
        <v>60854716</v>
      </c>
      <c r="AY89">
        <v>1</v>
      </c>
      <c r="AZ89">
        <v>0</v>
      </c>
      <c r="BA89">
        <v>78</v>
      </c>
      <c r="BB89">
        <v>1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39.413999999999994</v>
      </c>
      <c r="BL89">
        <v>25.8888</v>
      </c>
      <c r="BM89">
        <v>0</v>
      </c>
      <c r="BN89">
        <v>0</v>
      </c>
      <c r="BO89">
        <v>0.06</v>
      </c>
      <c r="BP89">
        <v>1</v>
      </c>
      <c r="BQ89">
        <v>0</v>
      </c>
      <c r="BR89">
        <v>39.413999999999994</v>
      </c>
      <c r="BS89">
        <v>25.8888</v>
      </c>
      <c r="BT89">
        <v>0</v>
      </c>
      <c r="BU89">
        <v>0</v>
      </c>
      <c r="BV89">
        <v>0.06</v>
      </c>
      <c r="BW89">
        <v>1</v>
      </c>
      <c r="CV89">
        <v>0</v>
      </c>
      <c r="CW89">
        <f>ROUND(Y89*Source!I53*DO89,7)</f>
        <v>7.3139999999999997E-2</v>
      </c>
      <c r="CX89">
        <f>ROUND(Y89*Source!I53,7)</f>
        <v>7.3139999999999997E-2</v>
      </c>
      <c r="CY89">
        <f>AB89</f>
        <v>656.9</v>
      </c>
      <c r="CZ89">
        <f>AF89</f>
        <v>656.9</v>
      </c>
      <c r="DA89">
        <f>AJ89</f>
        <v>1</v>
      </c>
      <c r="DB89">
        <f t="shared" ref="DB89:DB94" si="42">ROUND(ROUND(AT89*CZ89,2),6)</f>
        <v>39.409999999999997</v>
      </c>
      <c r="DC89">
        <f t="shared" ref="DC89:DC94" si="43">ROUND(ROUND(AT89*AG89,2),6)</f>
        <v>25.89</v>
      </c>
      <c r="DD89" t="s">
        <v>3</v>
      </c>
      <c r="DE89" t="s">
        <v>3</v>
      </c>
      <c r="DF89">
        <f>ROUND(ROUND(AE89,2)*CX89,2)</f>
        <v>0</v>
      </c>
      <c r="DG89">
        <f t="shared" ref="DG89:DG97" si="44">ROUND(ROUND(AF89,2)*CX89,2)</f>
        <v>48.05</v>
      </c>
      <c r="DH89">
        <f t="shared" si="33"/>
        <v>31.56</v>
      </c>
      <c r="DI89">
        <f t="shared" si="34"/>
        <v>0</v>
      </c>
      <c r="DJ89">
        <f>DG89+DH89</f>
        <v>79.61</v>
      </c>
      <c r="DK89">
        <v>1</v>
      </c>
      <c r="DL89" t="s">
        <v>388</v>
      </c>
      <c r="DM89">
        <v>4</v>
      </c>
      <c r="DN89" t="s">
        <v>369</v>
      </c>
      <c r="DO89">
        <v>1</v>
      </c>
    </row>
    <row r="90" spans="1:119" x14ac:dyDescent="0.2">
      <c r="A90">
        <f>ROW(Source!A53)</f>
        <v>53</v>
      </c>
      <c r="B90">
        <v>60854600</v>
      </c>
      <c r="C90">
        <v>60854712</v>
      </c>
      <c r="D90">
        <v>59158175</v>
      </c>
      <c r="E90">
        <v>1</v>
      </c>
      <c r="F90">
        <v>1</v>
      </c>
      <c r="G90">
        <v>1</v>
      </c>
      <c r="H90">
        <v>3</v>
      </c>
      <c r="I90" t="s">
        <v>404</v>
      </c>
      <c r="J90" t="s">
        <v>405</v>
      </c>
      <c r="K90" t="s">
        <v>406</v>
      </c>
      <c r="L90">
        <v>1348</v>
      </c>
      <c r="N90">
        <v>1009</v>
      </c>
      <c r="O90" t="s">
        <v>90</v>
      </c>
      <c r="P90" t="s">
        <v>90</v>
      </c>
      <c r="Q90">
        <v>1000</v>
      </c>
      <c r="W90">
        <v>0</v>
      </c>
      <c r="X90">
        <v>-1473390480</v>
      </c>
      <c r="Y90">
        <f t="shared" si="41"/>
        <v>0</v>
      </c>
      <c r="AA90">
        <v>79434.710000000006</v>
      </c>
      <c r="AB90">
        <v>0</v>
      </c>
      <c r="AC90">
        <v>0</v>
      </c>
      <c r="AD90">
        <v>0</v>
      </c>
      <c r="AE90">
        <v>70296.2</v>
      </c>
      <c r="AF90">
        <v>0</v>
      </c>
      <c r="AG90">
        <v>0</v>
      </c>
      <c r="AH90">
        <v>0</v>
      </c>
      <c r="AI90">
        <v>1.1299999999999999</v>
      </c>
      <c r="AJ90">
        <v>1</v>
      </c>
      <c r="AK90">
        <v>1</v>
      </c>
      <c r="AL90">
        <v>1</v>
      </c>
      <c r="AM90">
        <v>2</v>
      </c>
      <c r="AN90">
        <v>0</v>
      </c>
      <c r="AO90">
        <v>0</v>
      </c>
      <c r="AP90">
        <v>0</v>
      </c>
      <c r="AQ90">
        <v>1</v>
      </c>
      <c r="AR90">
        <v>0</v>
      </c>
      <c r="AS90" t="s">
        <v>3</v>
      </c>
      <c r="AT90">
        <v>0</v>
      </c>
      <c r="AU90" t="s">
        <v>3</v>
      </c>
      <c r="AV90">
        <v>0</v>
      </c>
      <c r="AW90">
        <v>2</v>
      </c>
      <c r="AX90">
        <v>60854717</v>
      </c>
      <c r="AY90">
        <v>1</v>
      </c>
      <c r="AZ90">
        <v>6144</v>
      </c>
      <c r="BA90">
        <v>79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CV90">
        <v>0</v>
      </c>
      <c r="CW90">
        <v>0</v>
      </c>
      <c r="CX90">
        <f>ROUND(Y90*Source!I53,7)</f>
        <v>0</v>
      </c>
      <c r="CY90">
        <f>AA90</f>
        <v>79434.710000000006</v>
      </c>
      <c r="CZ90">
        <f>AE90</f>
        <v>70296.2</v>
      </c>
      <c r="DA90">
        <f>AI90</f>
        <v>1.1299999999999999</v>
      </c>
      <c r="DB90">
        <f t="shared" si="42"/>
        <v>0</v>
      </c>
      <c r="DC90">
        <f t="shared" si="43"/>
        <v>0</v>
      </c>
      <c r="DD90" t="s">
        <v>3</v>
      </c>
      <c r="DE90" t="s">
        <v>3</v>
      </c>
      <c r="DF90">
        <f>ROUND(ROUND(AE90*AI90,2)*CX90,2)</f>
        <v>0</v>
      </c>
      <c r="DG90">
        <f t="shared" si="44"/>
        <v>0</v>
      </c>
      <c r="DH90">
        <f t="shared" si="33"/>
        <v>0</v>
      </c>
      <c r="DI90">
        <f t="shared" si="34"/>
        <v>0</v>
      </c>
      <c r="DJ90">
        <f>DF90</f>
        <v>0</v>
      </c>
      <c r="DK90">
        <v>0</v>
      </c>
      <c r="DL90" t="s">
        <v>3</v>
      </c>
      <c r="DM90">
        <v>0</v>
      </c>
      <c r="DN90" t="s">
        <v>3</v>
      </c>
      <c r="DO90">
        <v>0</v>
      </c>
    </row>
    <row r="91" spans="1:119" x14ac:dyDescent="0.2">
      <c r="A91">
        <f>ROW(Source!A53)</f>
        <v>53</v>
      </c>
      <c r="B91">
        <v>60854600</v>
      </c>
      <c r="C91">
        <v>60854712</v>
      </c>
      <c r="D91">
        <v>59158505</v>
      </c>
      <c r="E91">
        <v>1</v>
      </c>
      <c r="F91">
        <v>1</v>
      </c>
      <c r="G91">
        <v>1</v>
      </c>
      <c r="H91">
        <v>3</v>
      </c>
      <c r="I91" t="s">
        <v>47</v>
      </c>
      <c r="J91" t="s">
        <v>50</v>
      </c>
      <c r="K91" t="s">
        <v>48</v>
      </c>
      <c r="L91">
        <v>1425</v>
      </c>
      <c r="N91">
        <v>1013</v>
      </c>
      <c r="O91" t="s">
        <v>49</v>
      </c>
      <c r="P91" t="s">
        <v>49</v>
      </c>
      <c r="Q91">
        <v>1</v>
      </c>
      <c r="W91">
        <v>0</v>
      </c>
      <c r="X91">
        <v>-1342378106</v>
      </c>
      <c r="Y91">
        <f t="shared" si="41"/>
        <v>1.6406890999999999</v>
      </c>
      <c r="AA91">
        <v>202.08</v>
      </c>
      <c r="AB91">
        <v>0</v>
      </c>
      <c r="AC91">
        <v>0</v>
      </c>
      <c r="AD91">
        <v>0</v>
      </c>
      <c r="AE91">
        <v>178.83</v>
      </c>
      <c r="AF91">
        <v>0</v>
      </c>
      <c r="AG91">
        <v>0</v>
      </c>
      <c r="AH91">
        <v>0</v>
      </c>
      <c r="AI91">
        <v>1.1299999999999999</v>
      </c>
      <c r="AJ91">
        <v>1</v>
      </c>
      <c r="AK91">
        <v>1</v>
      </c>
      <c r="AL91">
        <v>1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 t="s">
        <v>3</v>
      </c>
      <c r="AT91">
        <v>1.6406890999999999</v>
      </c>
      <c r="AU91" t="s">
        <v>3</v>
      </c>
      <c r="AV91">
        <v>0</v>
      </c>
      <c r="AW91">
        <v>1</v>
      </c>
      <c r="AX91">
        <v>-1</v>
      </c>
      <c r="AY91">
        <v>0</v>
      </c>
      <c r="AZ91">
        <v>0</v>
      </c>
      <c r="BA91" t="s">
        <v>3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CV91">
        <v>0</v>
      </c>
      <c r="CW91">
        <v>0</v>
      </c>
      <c r="CX91">
        <f>ROUND(Y91*Source!I53,7)</f>
        <v>2</v>
      </c>
      <c r="CY91">
        <f>AA91</f>
        <v>202.08</v>
      </c>
      <c r="CZ91">
        <f>AE91</f>
        <v>178.83</v>
      </c>
      <c r="DA91">
        <f>AI91</f>
        <v>1.1299999999999999</v>
      </c>
      <c r="DB91">
        <f t="shared" si="42"/>
        <v>293.39999999999998</v>
      </c>
      <c r="DC91">
        <f t="shared" si="43"/>
        <v>0</v>
      </c>
      <c r="DD91" t="s">
        <v>3</v>
      </c>
      <c r="DE91" t="s">
        <v>3</v>
      </c>
      <c r="DF91">
        <f>ROUND(ROUND(AE91*AI91,2)*CX91,2)</f>
        <v>404.16</v>
      </c>
      <c r="DG91">
        <f t="shared" si="44"/>
        <v>0</v>
      </c>
      <c r="DH91">
        <f t="shared" si="33"/>
        <v>0</v>
      </c>
      <c r="DI91">
        <f t="shared" si="34"/>
        <v>0</v>
      </c>
      <c r="DJ91">
        <f>DF91</f>
        <v>404.16</v>
      </c>
      <c r="DK91">
        <v>0</v>
      </c>
      <c r="DL91" t="s">
        <v>3</v>
      </c>
      <c r="DM91">
        <v>0</v>
      </c>
      <c r="DN91" t="s">
        <v>3</v>
      </c>
      <c r="DO91">
        <v>0</v>
      </c>
    </row>
    <row r="92" spans="1:119" x14ac:dyDescent="0.2">
      <c r="A92">
        <f>ROW(Source!A53)</f>
        <v>53</v>
      </c>
      <c r="B92">
        <v>60854600</v>
      </c>
      <c r="C92">
        <v>60854712</v>
      </c>
      <c r="D92">
        <v>59165626</v>
      </c>
      <c r="E92">
        <v>1</v>
      </c>
      <c r="F92">
        <v>1</v>
      </c>
      <c r="G92">
        <v>1</v>
      </c>
      <c r="H92">
        <v>3</v>
      </c>
      <c r="I92" t="s">
        <v>439</v>
      </c>
      <c r="J92" t="s">
        <v>440</v>
      </c>
      <c r="K92" t="s">
        <v>441</v>
      </c>
      <c r="L92">
        <v>1348</v>
      </c>
      <c r="N92">
        <v>1009</v>
      </c>
      <c r="O92" t="s">
        <v>90</v>
      </c>
      <c r="P92" t="s">
        <v>90</v>
      </c>
      <c r="Q92">
        <v>1000</v>
      </c>
      <c r="W92">
        <v>0</v>
      </c>
      <c r="X92">
        <v>-1249732843</v>
      </c>
      <c r="Y92">
        <f t="shared" si="41"/>
        <v>0</v>
      </c>
      <c r="AA92">
        <v>133437.85</v>
      </c>
      <c r="AB92">
        <v>0</v>
      </c>
      <c r="AC92">
        <v>0</v>
      </c>
      <c r="AD92">
        <v>0</v>
      </c>
      <c r="AE92">
        <v>149930.17000000001</v>
      </c>
      <c r="AF92">
        <v>0</v>
      </c>
      <c r="AG92">
        <v>0</v>
      </c>
      <c r="AH92">
        <v>0</v>
      </c>
      <c r="AI92">
        <v>0.89</v>
      </c>
      <c r="AJ92">
        <v>1</v>
      </c>
      <c r="AK92">
        <v>1</v>
      </c>
      <c r="AL92">
        <v>1</v>
      </c>
      <c r="AM92">
        <v>2</v>
      </c>
      <c r="AN92">
        <v>0</v>
      </c>
      <c r="AO92">
        <v>0</v>
      </c>
      <c r="AP92">
        <v>0</v>
      </c>
      <c r="AQ92">
        <v>1</v>
      </c>
      <c r="AR92">
        <v>0</v>
      </c>
      <c r="AS92" t="s">
        <v>3</v>
      </c>
      <c r="AT92">
        <v>0</v>
      </c>
      <c r="AU92" t="s">
        <v>3</v>
      </c>
      <c r="AV92">
        <v>0</v>
      </c>
      <c r="AW92">
        <v>2</v>
      </c>
      <c r="AX92">
        <v>60854718</v>
      </c>
      <c r="AY92">
        <v>1</v>
      </c>
      <c r="AZ92">
        <v>6144</v>
      </c>
      <c r="BA92">
        <v>80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CV92">
        <v>0</v>
      </c>
      <c r="CW92">
        <v>0</v>
      </c>
      <c r="CX92">
        <f>ROUND(Y92*Source!I53,7)</f>
        <v>0</v>
      </c>
      <c r="CY92">
        <f>AA92</f>
        <v>133437.85</v>
      </c>
      <c r="CZ92">
        <f>AE92</f>
        <v>149930.17000000001</v>
      </c>
      <c r="DA92">
        <f>AI92</f>
        <v>0.89</v>
      </c>
      <c r="DB92">
        <f t="shared" si="42"/>
        <v>0</v>
      </c>
      <c r="DC92">
        <f t="shared" si="43"/>
        <v>0</v>
      </c>
      <c r="DD92" t="s">
        <v>3</v>
      </c>
      <c r="DE92" t="s">
        <v>3</v>
      </c>
      <c r="DF92">
        <f>ROUND(ROUND(AE92*AI92,2)*CX92,2)</f>
        <v>0</v>
      </c>
      <c r="DG92">
        <f t="shared" si="44"/>
        <v>0</v>
      </c>
      <c r="DH92">
        <f t="shared" si="33"/>
        <v>0</v>
      </c>
      <c r="DI92">
        <f t="shared" si="34"/>
        <v>0</v>
      </c>
      <c r="DJ92">
        <f>DF92</f>
        <v>0</v>
      </c>
      <c r="DK92">
        <v>0</v>
      </c>
      <c r="DL92" t="s">
        <v>3</v>
      </c>
      <c r="DM92">
        <v>0</v>
      </c>
      <c r="DN92" t="s">
        <v>3</v>
      </c>
      <c r="DO92">
        <v>0</v>
      </c>
    </row>
    <row r="93" spans="1:119" x14ac:dyDescent="0.2">
      <c r="A93">
        <f>ROW(Source!A53)</f>
        <v>53</v>
      </c>
      <c r="B93">
        <v>60854600</v>
      </c>
      <c r="C93">
        <v>60854712</v>
      </c>
      <c r="D93">
        <v>59166058</v>
      </c>
      <c r="E93">
        <v>1</v>
      </c>
      <c r="F93">
        <v>1</v>
      </c>
      <c r="G93">
        <v>1</v>
      </c>
      <c r="H93">
        <v>3</v>
      </c>
      <c r="I93" t="s">
        <v>42</v>
      </c>
      <c r="J93" t="s">
        <v>45</v>
      </c>
      <c r="K93" t="s">
        <v>109</v>
      </c>
      <c r="L93">
        <v>1327</v>
      </c>
      <c r="N93">
        <v>1005</v>
      </c>
      <c r="O93" t="s">
        <v>44</v>
      </c>
      <c r="P93" t="s">
        <v>44</v>
      </c>
      <c r="Q93">
        <v>1</v>
      </c>
      <c r="W93">
        <v>0</v>
      </c>
      <c r="X93">
        <v>850224841</v>
      </c>
      <c r="Y93">
        <f t="shared" si="41"/>
        <v>150</v>
      </c>
      <c r="AA93">
        <v>849.92</v>
      </c>
      <c r="AB93">
        <v>0</v>
      </c>
      <c r="AC93">
        <v>0</v>
      </c>
      <c r="AD93">
        <v>0</v>
      </c>
      <c r="AE93">
        <v>1024</v>
      </c>
      <c r="AF93">
        <v>0</v>
      </c>
      <c r="AG93">
        <v>0</v>
      </c>
      <c r="AH93">
        <v>0</v>
      </c>
      <c r="AI93">
        <v>0.83</v>
      </c>
      <c r="AJ93">
        <v>1</v>
      </c>
      <c r="AK93">
        <v>1</v>
      </c>
      <c r="AL93">
        <v>1</v>
      </c>
      <c r="AM93">
        <v>0</v>
      </c>
      <c r="AN93">
        <v>0</v>
      </c>
      <c r="AO93">
        <v>0</v>
      </c>
      <c r="AP93">
        <v>1</v>
      </c>
      <c r="AQ93">
        <v>0</v>
      </c>
      <c r="AR93">
        <v>0</v>
      </c>
      <c r="AS93" t="s">
        <v>3</v>
      </c>
      <c r="AT93">
        <v>150</v>
      </c>
      <c r="AU93" t="s">
        <v>3</v>
      </c>
      <c r="AV93">
        <v>0</v>
      </c>
      <c r="AW93">
        <v>1</v>
      </c>
      <c r="AX93">
        <v>-1</v>
      </c>
      <c r="AY93">
        <v>0</v>
      </c>
      <c r="AZ93">
        <v>0</v>
      </c>
      <c r="BA93" t="s">
        <v>3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CV93">
        <v>0</v>
      </c>
      <c r="CW93">
        <v>0</v>
      </c>
      <c r="CX93">
        <f>ROUND(Y93*Source!I53,7)</f>
        <v>182.85</v>
      </c>
      <c r="CY93">
        <f>AA93</f>
        <v>849.92</v>
      </c>
      <c r="CZ93">
        <f>AE93</f>
        <v>1024</v>
      </c>
      <c r="DA93">
        <f>AI93</f>
        <v>0.83</v>
      </c>
      <c r="DB93">
        <f t="shared" si="42"/>
        <v>153600</v>
      </c>
      <c r="DC93">
        <f t="shared" si="43"/>
        <v>0</v>
      </c>
      <c r="DD93" t="s">
        <v>3</v>
      </c>
      <c r="DE93" t="s">
        <v>3</v>
      </c>
      <c r="DF93">
        <f>ROUND(ROUND(AE93*AI93,2)*CX93,2)</f>
        <v>155407.87</v>
      </c>
      <c r="DG93">
        <f t="shared" si="44"/>
        <v>0</v>
      </c>
      <c r="DH93">
        <f t="shared" si="33"/>
        <v>0</v>
      </c>
      <c r="DI93">
        <f t="shared" si="34"/>
        <v>0</v>
      </c>
      <c r="DJ93">
        <f>DF93</f>
        <v>155407.87</v>
      </c>
      <c r="DK93">
        <v>0</v>
      </c>
      <c r="DL93" t="s">
        <v>3</v>
      </c>
      <c r="DM93">
        <v>0</v>
      </c>
      <c r="DN93" t="s">
        <v>3</v>
      </c>
      <c r="DO93">
        <v>0</v>
      </c>
    </row>
    <row r="94" spans="1:119" x14ac:dyDescent="0.2">
      <c r="A94">
        <f>ROW(Source!A53)</f>
        <v>53</v>
      </c>
      <c r="B94">
        <v>60854600</v>
      </c>
      <c r="C94">
        <v>60854712</v>
      </c>
      <c r="D94">
        <v>59090114</v>
      </c>
      <c r="E94">
        <v>119</v>
      </c>
      <c r="F94">
        <v>1</v>
      </c>
      <c r="G94">
        <v>1</v>
      </c>
      <c r="H94">
        <v>3</v>
      </c>
      <c r="I94" t="s">
        <v>88</v>
      </c>
      <c r="J94" t="s">
        <v>3</v>
      </c>
      <c r="K94" t="s">
        <v>89</v>
      </c>
      <c r="L94">
        <v>1348</v>
      </c>
      <c r="N94">
        <v>1009</v>
      </c>
      <c r="O94" t="s">
        <v>90</v>
      </c>
      <c r="P94" t="s">
        <v>90</v>
      </c>
      <c r="Q94">
        <v>1000</v>
      </c>
      <c r="W94">
        <v>0</v>
      </c>
      <c r="X94">
        <v>2102561428</v>
      </c>
      <c r="Y94">
        <f t="shared" si="41"/>
        <v>0.33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1</v>
      </c>
      <c r="AK94">
        <v>1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 t="s">
        <v>3</v>
      </c>
      <c r="AT94">
        <v>0.33</v>
      </c>
      <c r="AU94" t="s">
        <v>3</v>
      </c>
      <c r="AV94">
        <v>0</v>
      </c>
      <c r="AW94">
        <v>2</v>
      </c>
      <c r="AX94">
        <v>60854720</v>
      </c>
      <c r="AY94">
        <v>1</v>
      </c>
      <c r="AZ94">
        <v>0</v>
      </c>
      <c r="BA94">
        <v>82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CV94">
        <v>0</v>
      </c>
      <c r="CW94">
        <v>0</v>
      </c>
      <c r="CX94">
        <f>ROUND(Y94*Source!I53,7)</f>
        <v>0.40227000000000002</v>
      </c>
      <c r="CY94">
        <f>AA94</f>
        <v>0</v>
      </c>
      <c r="CZ94">
        <f>AE94</f>
        <v>0</v>
      </c>
      <c r="DA94">
        <f>AI94</f>
        <v>1</v>
      </c>
      <c r="DB94">
        <f t="shared" si="42"/>
        <v>0</v>
      </c>
      <c r="DC94">
        <f t="shared" si="43"/>
        <v>0</v>
      </c>
      <c r="DD94" t="s">
        <v>3</v>
      </c>
      <c r="DE94" t="s">
        <v>3</v>
      </c>
      <c r="DF94">
        <f t="shared" ref="DF94:DF99" si="45">ROUND(ROUND(AE94,2)*CX94,2)</f>
        <v>0</v>
      </c>
      <c r="DG94">
        <f t="shared" si="44"/>
        <v>0</v>
      </c>
      <c r="DH94">
        <f t="shared" si="33"/>
        <v>0</v>
      </c>
      <c r="DI94">
        <f t="shared" si="34"/>
        <v>0</v>
      </c>
      <c r="DJ94">
        <f>DF94</f>
        <v>0</v>
      </c>
      <c r="DK94">
        <v>0</v>
      </c>
      <c r="DL94" t="s">
        <v>3</v>
      </c>
      <c r="DM94">
        <v>0</v>
      </c>
      <c r="DN94" t="s">
        <v>3</v>
      </c>
      <c r="DO94">
        <v>0</v>
      </c>
    </row>
    <row r="95" spans="1:119" x14ac:dyDescent="0.2">
      <c r="A95">
        <f>ROW(Source!A60)</f>
        <v>60</v>
      </c>
      <c r="B95">
        <v>60841590</v>
      </c>
      <c r="C95">
        <v>60842144</v>
      </c>
      <c r="D95">
        <v>35812917</v>
      </c>
      <c r="E95">
        <v>117</v>
      </c>
      <c r="F95">
        <v>1</v>
      </c>
      <c r="G95">
        <v>1</v>
      </c>
      <c r="H95">
        <v>1</v>
      </c>
      <c r="I95" t="s">
        <v>442</v>
      </c>
      <c r="J95" t="s">
        <v>3</v>
      </c>
      <c r="K95" t="s">
        <v>443</v>
      </c>
      <c r="L95">
        <v>1191</v>
      </c>
      <c r="N95">
        <v>1013</v>
      </c>
      <c r="O95" t="s">
        <v>369</v>
      </c>
      <c r="P95" t="s">
        <v>369</v>
      </c>
      <c r="Q95">
        <v>1</v>
      </c>
      <c r="W95">
        <v>0</v>
      </c>
      <c r="X95">
        <v>-715079457</v>
      </c>
      <c r="Y95">
        <f>(AT95*ROUND(1.15,7))</f>
        <v>60.696999999999996</v>
      </c>
      <c r="AA95">
        <v>0</v>
      </c>
      <c r="AB95">
        <v>0</v>
      </c>
      <c r="AC95">
        <v>0</v>
      </c>
      <c r="AD95">
        <v>382.32</v>
      </c>
      <c r="AE95">
        <v>0</v>
      </c>
      <c r="AF95">
        <v>0</v>
      </c>
      <c r="AG95">
        <v>0</v>
      </c>
      <c r="AH95">
        <v>382.32</v>
      </c>
      <c r="AI95">
        <v>1</v>
      </c>
      <c r="AJ95">
        <v>1</v>
      </c>
      <c r="AK95">
        <v>1</v>
      </c>
      <c r="AL95">
        <v>1</v>
      </c>
      <c r="AM95">
        <v>-2</v>
      </c>
      <c r="AN95">
        <v>0</v>
      </c>
      <c r="AO95">
        <v>0</v>
      </c>
      <c r="AP95">
        <v>1</v>
      </c>
      <c r="AQ95">
        <v>1</v>
      </c>
      <c r="AR95">
        <v>0</v>
      </c>
      <c r="AS95" t="s">
        <v>3</v>
      </c>
      <c r="AT95">
        <v>52.78</v>
      </c>
      <c r="AU95" t="s">
        <v>33</v>
      </c>
      <c r="AV95">
        <v>1</v>
      </c>
      <c r="AW95">
        <v>2</v>
      </c>
      <c r="AX95">
        <v>60842154</v>
      </c>
      <c r="AY95">
        <v>1</v>
      </c>
      <c r="AZ95">
        <v>0</v>
      </c>
      <c r="BA95">
        <v>83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20178.849600000001</v>
      </c>
      <c r="BN95">
        <v>52.78</v>
      </c>
      <c r="BO95">
        <v>0</v>
      </c>
      <c r="BP95">
        <v>1</v>
      </c>
      <c r="BQ95">
        <v>0</v>
      </c>
      <c r="BR95">
        <v>0</v>
      </c>
      <c r="BS95">
        <v>0</v>
      </c>
      <c r="BT95">
        <v>23205.677039999999</v>
      </c>
      <c r="BU95">
        <v>60.696999999999996</v>
      </c>
      <c r="BV95">
        <v>0</v>
      </c>
      <c r="BW95">
        <v>1</v>
      </c>
      <c r="CU95">
        <f>ROUND(AT95*Source!I60*AH95*AL95,2)</f>
        <v>137216.18</v>
      </c>
      <c r="CV95">
        <f>ROUND(Y95*Source!I60,7)</f>
        <v>412.7396</v>
      </c>
      <c r="CW95">
        <v>0</v>
      </c>
      <c r="CX95">
        <f>ROUND(Y95*Source!I60,7)</f>
        <v>412.7396</v>
      </c>
      <c r="CY95">
        <f>AD95</f>
        <v>382.32</v>
      </c>
      <c r="CZ95">
        <f>AH95</f>
        <v>382.32</v>
      </c>
      <c r="DA95">
        <f>AL95</f>
        <v>1</v>
      </c>
      <c r="DB95">
        <f>ROUND((ROUND(AT95*CZ95,2)*ROUND(1.15,7)),6)</f>
        <v>23205.677500000002</v>
      </c>
      <c r="DC95">
        <f>ROUND((ROUND(AT95*AG95,2)*ROUND(1.15,7)),6)</f>
        <v>0</v>
      </c>
      <c r="DD95" t="s">
        <v>3</v>
      </c>
      <c r="DE95" t="s">
        <v>3</v>
      </c>
      <c r="DF95">
        <f t="shared" si="45"/>
        <v>0</v>
      </c>
      <c r="DG95">
        <f t="shared" si="44"/>
        <v>0</v>
      </c>
      <c r="DH95">
        <f t="shared" si="33"/>
        <v>0</v>
      </c>
      <c r="DI95">
        <f t="shared" si="34"/>
        <v>157798.6</v>
      </c>
      <c r="DJ95">
        <f>DI95</f>
        <v>157798.6</v>
      </c>
      <c r="DK95">
        <v>1</v>
      </c>
      <c r="DL95" t="s">
        <v>3</v>
      </c>
      <c r="DM95">
        <v>0</v>
      </c>
      <c r="DN95" t="s">
        <v>3</v>
      </c>
      <c r="DO95">
        <v>0</v>
      </c>
    </row>
    <row r="96" spans="1:119" x14ac:dyDescent="0.2">
      <c r="A96">
        <f>ROW(Source!A60)</f>
        <v>60</v>
      </c>
      <c r="B96">
        <v>60841590</v>
      </c>
      <c r="C96">
        <v>60842144</v>
      </c>
      <c r="D96">
        <v>35812888</v>
      </c>
      <c r="E96">
        <v>117</v>
      </c>
      <c r="F96">
        <v>1</v>
      </c>
      <c r="G96">
        <v>1</v>
      </c>
      <c r="H96">
        <v>1</v>
      </c>
      <c r="I96" t="s">
        <v>376</v>
      </c>
      <c r="J96" t="s">
        <v>3</v>
      </c>
      <c r="K96" t="s">
        <v>377</v>
      </c>
      <c r="L96">
        <v>1191</v>
      </c>
      <c r="N96">
        <v>1013</v>
      </c>
      <c r="O96" t="s">
        <v>369</v>
      </c>
      <c r="P96" t="s">
        <v>369</v>
      </c>
      <c r="Q96">
        <v>1</v>
      </c>
      <c r="W96">
        <v>0</v>
      </c>
      <c r="X96">
        <v>-1417349443</v>
      </c>
      <c r="Y96">
        <f>(AT96*ROUND(1.25,7))</f>
        <v>2.5000000000000001E-2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  <c r="AJ96">
        <v>1</v>
      </c>
      <c r="AK96">
        <v>1</v>
      </c>
      <c r="AL96">
        <v>1</v>
      </c>
      <c r="AM96">
        <v>-2</v>
      </c>
      <c r="AN96">
        <v>0</v>
      </c>
      <c r="AO96">
        <v>0</v>
      </c>
      <c r="AP96">
        <v>1</v>
      </c>
      <c r="AQ96">
        <v>1</v>
      </c>
      <c r="AR96">
        <v>0</v>
      </c>
      <c r="AS96" t="s">
        <v>3</v>
      </c>
      <c r="AT96">
        <v>0.02</v>
      </c>
      <c r="AU96" t="s">
        <v>32</v>
      </c>
      <c r="AV96">
        <v>2</v>
      </c>
      <c r="AW96">
        <v>2</v>
      </c>
      <c r="AX96">
        <v>60842155</v>
      </c>
      <c r="AY96">
        <v>1</v>
      </c>
      <c r="AZ96">
        <v>0</v>
      </c>
      <c r="BA96">
        <v>84</v>
      </c>
      <c r="BB96">
        <v>1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CV96">
        <v>0</v>
      </c>
      <c r="CW96">
        <v>0</v>
      </c>
      <c r="CX96">
        <f>ROUND(Y96*Source!I60,7)</f>
        <v>0.17</v>
      </c>
      <c r="CY96">
        <f>AD96</f>
        <v>0</v>
      </c>
      <c r="CZ96">
        <f>AH96</f>
        <v>0</v>
      </c>
      <c r="DA96">
        <f>AL96</f>
        <v>1</v>
      </c>
      <c r="DB96">
        <f>ROUND((ROUND(AT96*CZ96,2)*ROUND(1.25,7)),6)</f>
        <v>0</v>
      </c>
      <c r="DC96">
        <f>ROUND((ROUND(AT96*AG96,2)*ROUND(1.25,7)),6)</f>
        <v>0</v>
      </c>
      <c r="DD96" t="s">
        <v>3</v>
      </c>
      <c r="DE96" t="s">
        <v>3</v>
      </c>
      <c r="DF96">
        <f t="shared" si="45"/>
        <v>0</v>
      </c>
      <c r="DG96">
        <f t="shared" si="44"/>
        <v>0</v>
      </c>
      <c r="DH96">
        <f t="shared" si="33"/>
        <v>0</v>
      </c>
      <c r="DI96">
        <f t="shared" si="34"/>
        <v>0</v>
      </c>
      <c r="DJ96">
        <f>DI96</f>
        <v>0</v>
      </c>
      <c r="DK96">
        <v>0</v>
      </c>
      <c r="DL96" t="s">
        <v>3</v>
      </c>
      <c r="DM96">
        <v>0</v>
      </c>
      <c r="DN96" t="s">
        <v>3</v>
      </c>
      <c r="DO96">
        <v>0</v>
      </c>
    </row>
    <row r="97" spans="1:119" x14ac:dyDescent="0.2">
      <c r="A97">
        <f>ROW(Source!A60)</f>
        <v>60</v>
      </c>
      <c r="B97">
        <v>60841590</v>
      </c>
      <c r="C97">
        <v>60842144</v>
      </c>
      <c r="D97">
        <v>54576278</v>
      </c>
      <c r="E97">
        <v>1</v>
      </c>
      <c r="F97">
        <v>1</v>
      </c>
      <c r="G97">
        <v>1</v>
      </c>
      <c r="H97">
        <v>2</v>
      </c>
      <c r="I97" t="s">
        <v>382</v>
      </c>
      <c r="J97" t="s">
        <v>383</v>
      </c>
      <c r="K97" t="s">
        <v>384</v>
      </c>
      <c r="L97">
        <v>1368</v>
      </c>
      <c r="N97">
        <v>1011</v>
      </c>
      <c r="O97" t="s">
        <v>373</v>
      </c>
      <c r="P97" t="s">
        <v>373</v>
      </c>
      <c r="Q97">
        <v>1</v>
      </c>
      <c r="W97">
        <v>0</v>
      </c>
      <c r="X97">
        <v>639918019</v>
      </c>
      <c r="Y97">
        <f>(AT97*ROUND(1.25,7))</f>
        <v>1.125E-2</v>
      </c>
      <c r="AA97">
        <v>0</v>
      </c>
      <c r="AB97">
        <v>1719.93</v>
      </c>
      <c r="AC97">
        <v>544.01</v>
      </c>
      <c r="AD97">
        <v>0</v>
      </c>
      <c r="AE97">
        <v>0</v>
      </c>
      <c r="AF97">
        <v>1719.93</v>
      </c>
      <c r="AG97">
        <v>544.01</v>
      </c>
      <c r="AH97">
        <v>0</v>
      </c>
      <c r="AI97">
        <v>1</v>
      </c>
      <c r="AJ97">
        <v>1</v>
      </c>
      <c r="AK97">
        <v>1</v>
      </c>
      <c r="AL97">
        <v>1</v>
      </c>
      <c r="AM97">
        <v>-2</v>
      </c>
      <c r="AN97">
        <v>0</v>
      </c>
      <c r="AO97">
        <v>0</v>
      </c>
      <c r="AP97">
        <v>1</v>
      </c>
      <c r="AQ97">
        <v>1</v>
      </c>
      <c r="AR97">
        <v>0</v>
      </c>
      <c r="AS97" t="s">
        <v>3</v>
      </c>
      <c r="AT97">
        <v>8.9999999999999993E-3</v>
      </c>
      <c r="AU97" t="s">
        <v>32</v>
      </c>
      <c r="AV97">
        <v>1</v>
      </c>
      <c r="AW97">
        <v>2</v>
      </c>
      <c r="AX97">
        <v>60842156</v>
      </c>
      <c r="AY97">
        <v>1</v>
      </c>
      <c r="AZ97">
        <v>0</v>
      </c>
      <c r="BA97">
        <v>85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15.479369999999999</v>
      </c>
      <c r="BL97">
        <v>4.8960899999999992</v>
      </c>
      <c r="BM97">
        <v>0</v>
      </c>
      <c r="BN97">
        <v>0</v>
      </c>
      <c r="BO97">
        <v>8.9999999999999993E-3</v>
      </c>
      <c r="BP97">
        <v>1</v>
      </c>
      <c r="BQ97">
        <v>0</v>
      </c>
      <c r="BR97">
        <v>19.3492125</v>
      </c>
      <c r="BS97">
        <v>6.1201124999999994</v>
      </c>
      <c r="BT97">
        <v>0</v>
      </c>
      <c r="BU97">
        <v>0</v>
      </c>
      <c r="BV97">
        <v>1.125E-2</v>
      </c>
      <c r="BW97">
        <v>1</v>
      </c>
      <c r="CV97">
        <v>0</v>
      </c>
      <c r="CW97">
        <f>ROUND(Y97*Source!I60*DO97,7)</f>
        <v>7.6499999999999999E-2</v>
      </c>
      <c r="CX97">
        <f>ROUND(Y97*Source!I60,7)</f>
        <v>7.6499999999999999E-2</v>
      </c>
      <c r="CY97">
        <f>AB97</f>
        <v>1719.93</v>
      </c>
      <c r="CZ97">
        <f>AF97</f>
        <v>1719.93</v>
      </c>
      <c r="DA97">
        <f>AJ97</f>
        <v>1</v>
      </c>
      <c r="DB97">
        <f>ROUND((ROUND(AT97*CZ97,2)*ROUND(1.25,7)),6)</f>
        <v>19.350000000000001</v>
      </c>
      <c r="DC97">
        <f>ROUND((ROUND(AT97*AG97,2)*ROUND(1.25,7)),6)</f>
        <v>6.125</v>
      </c>
      <c r="DD97" t="s">
        <v>3</v>
      </c>
      <c r="DE97" t="s">
        <v>3</v>
      </c>
      <c r="DF97">
        <f t="shared" si="45"/>
        <v>0</v>
      </c>
      <c r="DG97">
        <f t="shared" si="44"/>
        <v>131.57</v>
      </c>
      <c r="DH97">
        <f t="shared" si="33"/>
        <v>41.62</v>
      </c>
      <c r="DI97">
        <f t="shared" si="34"/>
        <v>0</v>
      </c>
      <c r="DJ97">
        <f>DG97+DH97</f>
        <v>173.19</v>
      </c>
      <c r="DK97">
        <v>1</v>
      </c>
      <c r="DL97" t="s">
        <v>381</v>
      </c>
      <c r="DM97">
        <v>6</v>
      </c>
      <c r="DN97" t="s">
        <v>369</v>
      </c>
      <c r="DO97">
        <v>1</v>
      </c>
    </row>
    <row r="98" spans="1:119" x14ac:dyDescent="0.2">
      <c r="A98">
        <f>ROW(Source!A60)</f>
        <v>60</v>
      </c>
      <c r="B98">
        <v>60841590</v>
      </c>
      <c r="C98">
        <v>60842144</v>
      </c>
      <c r="D98">
        <v>54576462</v>
      </c>
      <c r="E98">
        <v>1</v>
      </c>
      <c r="F98">
        <v>1</v>
      </c>
      <c r="G98">
        <v>1</v>
      </c>
      <c r="H98">
        <v>2</v>
      </c>
      <c r="I98" t="s">
        <v>444</v>
      </c>
      <c r="J98" t="s">
        <v>445</v>
      </c>
      <c r="K98" t="s">
        <v>446</v>
      </c>
      <c r="L98">
        <v>1368</v>
      </c>
      <c r="N98">
        <v>1011</v>
      </c>
      <c r="O98" t="s">
        <v>373</v>
      </c>
      <c r="P98" t="s">
        <v>373</v>
      </c>
      <c r="Q98">
        <v>1</v>
      </c>
      <c r="W98">
        <v>0</v>
      </c>
      <c r="X98">
        <v>-2137679901</v>
      </c>
      <c r="Y98">
        <f>(AT98*ROUND(1.25,7))</f>
        <v>6.2500000000000003E-3</v>
      </c>
      <c r="AA98">
        <v>0</v>
      </c>
      <c r="AB98">
        <v>44.42</v>
      </c>
      <c r="AC98">
        <v>359.65</v>
      </c>
      <c r="AD98">
        <v>0</v>
      </c>
      <c r="AE98">
        <v>0</v>
      </c>
      <c r="AF98">
        <v>27.25</v>
      </c>
      <c r="AG98">
        <v>359.65</v>
      </c>
      <c r="AH98">
        <v>0</v>
      </c>
      <c r="AI98">
        <v>1</v>
      </c>
      <c r="AJ98">
        <v>1.63</v>
      </c>
      <c r="AK98">
        <v>1</v>
      </c>
      <c r="AL98">
        <v>1</v>
      </c>
      <c r="AM98">
        <v>2</v>
      </c>
      <c r="AN98">
        <v>0</v>
      </c>
      <c r="AO98">
        <v>0</v>
      </c>
      <c r="AP98">
        <v>1</v>
      </c>
      <c r="AQ98">
        <v>1</v>
      </c>
      <c r="AR98">
        <v>0</v>
      </c>
      <c r="AS98" t="s">
        <v>3</v>
      </c>
      <c r="AT98">
        <v>5.0000000000000001E-3</v>
      </c>
      <c r="AU98" t="s">
        <v>32</v>
      </c>
      <c r="AV98">
        <v>1</v>
      </c>
      <c r="AW98">
        <v>2</v>
      </c>
      <c r="AX98">
        <v>60842157</v>
      </c>
      <c r="AY98">
        <v>1</v>
      </c>
      <c r="AZ98">
        <v>0</v>
      </c>
      <c r="BA98">
        <v>86</v>
      </c>
      <c r="BB98">
        <v>1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0.13625000000000001</v>
      </c>
      <c r="BL98">
        <v>1.7982499999999999</v>
      </c>
      <c r="BM98">
        <v>0</v>
      </c>
      <c r="BN98">
        <v>0</v>
      </c>
      <c r="BO98">
        <v>5.0000000000000001E-3</v>
      </c>
      <c r="BP98">
        <v>1</v>
      </c>
      <c r="BQ98">
        <v>0</v>
      </c>
      <c r="BR98">
        <v>0.17031250000000001</v>
      </c>
      <c r="BS98">
        <v>2.2478124999999998</v>
      </c>
      <c r="BT98">
        <v>0</v>
      </c>
      <c r="BU98">
        <v>0</v>
      </c>
      <c r="BV98">
        <v>6.2500000000000003E-3</v>
      </c>
      <c r="BW98">
        <v>1</v>
      </c>
      <c r="CV98">
        <v>0</v>
      </c>
      <c r="CW98">
        <f>ROUND(Y98*Source!I60*DO98,7)</f>
        <v>4.2500000000000003E-2</v>
      </c>
      <c r="CX98">
        <f>ROUND(Y98*Source!I60,7)</f>
        <v>4.2500000000000003E-2</v>
      </c>
      <c r="CY98">
        <f>AB98</f>
        <v>44.42</v>
      </c>
      <c r="CZ98">
        <f>AF98</f>
        <v>27.25</v>
      </c>
      <c r="DA98">
        <f>AJ98</f>
        <v>1.63</v>
      </c>
      <c r="DB98">
        <f>ROUND((ROUND(AT98*CZ98,2)*ROUND(1.25,7)),6)</f>
        <v>0.17499999999999999</v>
      </c>
      <c r="DC98">
        <f>ROUND((ROUND(AT98*AG98,2)*ROUND(1.25,7)),6)</f>
        <v>2.25</v>
      </c>
      <c r="DD98" t="s">
        <v>3</v>
      </c>
      <c r="DE98" t="s">
        <v>3</v>
      </c>
      <c r="DF98">
        <f t="shared" si="45"/>
        <v>0</v>
      </c>
      <c r="DG98">
        <f>ROUND(ROUND(AF98*AJ98,2)*CX98,2)</f>
        <v>1.89</v>
      </c>
      <c r="DH98">
        <f t="shared" si="33"/>
        <v>15.29</v>
      </c>
      <c r="DI98">
        <f t="shared" si="34"/>
        <v>0</v>
      </c>
      <c r="DJ98">
        <f>DG98+DH98</f>
        <v>17.18</v>
      </c>
      <c r="DK98">
        <v>0</v>
      </c>
      <c r="DL98" t="s">
        <v>438</v>
      </c>
      <c r="DM98">
        <v>3</v>
      </c>
      <c r="DN98" t="s">
        <v>369</v>
      </c>
      <c r="DO98">
        <v>1</v>
      </c>
    </row>
    <row r="99" spans="1:119" x14ac:dyDescent="0.2">
      <c r="A99">
        <f>ROW(Source!A60)</f>
        <v>60</v>
      </c>
      <c r="B99">
        <v>60841590</v>
      </c>
      <c r="C99">
        <v>60842144</v>
      </c>
      <c r="D99">
        <v>54577173</v>
      </c>
      <c r="E99">
        <v>1</v>
      </c>
      <c r="F99">
        <v>1</v>
      </c>
      <c r="G99">
        <v>1</v>
      </c>
      <c r="H99">
        <v>2</v>
      </c>
      <c r="I99" t="s">
        <v>385</v>
      </c>
      <c r="J99" t="s">
        <v>386</v>
      </c>
      <c r="K99" t="s">
        <v>387</v>
      </c>
      <c r="L99">
        <v>1368</v>
      </c>
      <c r="N99">
        <v>1011</v>
      </c>
      <c r="O99" t="s">
        <v>373</v>
      </c>
      <c r="P99" t="s">
        <v>373</v>
      </c>
      <c r="Q99">
        <v>1</v>
      </c>
      <c r="W99">
        <v>0</v>
      </c>
      <c r="X99">
        <v>-849950259</v>
      </c>
      <c r="Y99">
        <f>(AT99*ROUND(1.25,7))</f>
        <v>1.2500000000000001E-2</v>
      </c>
      <c r="AA99">
        <v>0</v>
      </c>
      <c r="AB99">
        <v>680.75</v>
      </c>
      <c r="AC99">
        <v>404.99</v>
      </c>
      <c r="AD99">
        <v>0</v>
      </c>
      <c r="AE99">
        <v>0</v>
      </c>
      <c r="AF99">
        <v>680.75</v>
      </c>
      <c r="AG99">
        <v>404.99</v>
      </c>
      <c r="AH99">
        <v>0</v>
      </c>
      <c r="AI99">
        <v>1</v>
      </c>
      <c r="AJ99">
        <v>1</v>
      </c>
      <c r="AK99">
        <v>1</v>
      </c>
      <c r="AL99">
        <v>1</v>
      </c>
      <c r="AM99">
        <v>-2</v>
      </c>
      <c r="AN99">
        <v>0</v>
      </c>
      <c r="AO99">
        <v>0</v>
      </c>
      <c r="AP99">
        <v>1</v>
      </c>
      <c r="AQ99">
        <v>1</v>
      </c>
      <c r="AR99">
        <v>0</v>
      </c>
      <c r="AS99" t="s">
        <v>3</v>
      </c>
      <c r="AT99">
        <v>0.01</v>
      </c>
      <c r="AU99" t="s">
        <v>32</v>
      </c>
      <c r="AV99">
        <v>1</v>
      </c>
      <c r="AW99">
        <v>2</v>
      </c>
      <c r="AX99">
        <v>60842158</v>
      </c>
      <c r="AY99">
        <v>1</v>
      </c>
      <c r="AZ99">
        <v>0</v>
      </c>
      <c r="BA99">
        <v>87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6.8075000000000001</v>
      </c>
      <c r="BL99">
        <v>4.0499000000000001</v>
      </c>
      <c r="BM99">
        <v>0</v>
      </c>
      <c r="BN99">
        <v>0</v>
      </c>
      <c r="BO99">
        <v>0.01</v>
      </c>
      <c r="BP99">
        <v>1</v>
      </c>
      <c r="BQ99">
        <v>0</v>
      </c>
      <c r="BR99">
        <v>8.5093750000000004</v>
      </c>
      <c r="BS99">
        <v>5.0623750000000003</v>
      </c>
      <c r="BT99">
        <v>0</v>
      </c>
      <c r="BU99">
        <v>0</v>
      </c>
      <c r="BV99">
        <v>1.2500000000000001E-2</v>
      </c>
      <c r="BW99">
        <v>1</v>
      </c>
      <c r="CV99">
        <v>0</v>
      </c>
      <c r="CW99">
        <f>ROUND(Y99*Source!I60*DO99,7)</f>
        <v>8.5000000000000006E-2</v>
      </c>
      <c r="CX99">
        <f>ROUND(Y99*Source!I60,7)</f>
        <v>8.5000000000000006E-2</v>
      </c>
      <c r="CY99">
        <f>AB99</f>
        <v>680.75</v>
      </c>
      <c r="CZ99">
        <f>AF99</f>
        <v>680.75</v>
      </c>
      <c r="DA99">
        <f>AJ99</f>
        <v>1</v>
      </c>
      <c r="DB99">
        <f>ROUND((ROUND(AT99*CZ99,2)*ROUND(1.25,7)),6)</f>
        <v>8.5124999999999993</v>
      </c>
      <c r="DC99">
        <f>ROUND((ROUND(AT99*AG99,2)*ROUND(1.25,7)),6)</f>
        <v>5.0625</v>
      </c>
      <c r="DD99" t="s">
        <v>3</v>
      </c>
      <c r="DE99" t="s">
        <v>3</v>
      </c>
      <c r="DF99">
        <f t="shared" si="45"/>
        <v>0</v>
      </c>
      <c r="DG99">
        <f t="shared" ref="DG99:DG106" si="46">ROUND(ROUND(AF99,2)*CX99,2)</f>
        <v>57.86</v>
      </c>
      <c r="DH99">
        <f t="shared" si="33"/>
        <v>34.42</v>
      </c>
      <c r="DI99">
        <f t="shared" si="34"/>
        <v>0</v>
      </c>
      <c r="DJ99">
        <f>DG99+DH99</f>
        <v>92.28</v>
      </c>
      <c r="DK99">
        <v>1</v>
      </c>
      <c r="DL99" t="s">
        <v>388</v>
      </c>
      <c r="DM99">
        <v>4</v>
      </c>
      <c r="DN99" t="s">
        <v>369</v>
      </c>
      <c r="DO99">
        <v>1</v>
      </c>
    </row>
    <row r="100" spans="1:119" x14ac:dyDescent="0.2">
      <c r="A100">
        <f>ROW(Source!A60)</f>
        <v>60</v>
      </c>
      <c r="B100">
        <v>60841590</v>
      </c>
      <c r="C100">
        <v>60842144</v>
      </c>
      <c r="D100">
        <v>54644069</v>
      </c>
      <c r="E100">
        <v>1</v>
      </c>
      <c r="F100">
        <v>1</v>
      </c>
      <c r="G100">
        <v>1</v>
      </c>
      <c r="H100">
        <v>3</v>
      </c>
      <c r="I100" t="s">
        <v>447</v>
      </c>
      <c r="J100" t="s">
        <v>448</v>
      </c>
      <c r="K100" t="s">
        <v>449</v>
      </c>
      <c r="L100">
        <v>1301</v>
      </c>
      <c r="N100">
        <v>1003</v>
      </c>
      <c r="O100" t="s">
        <v>60</v>
      </c>
      <c r="P100" t="s">
        <v>60</v>
      </c>
      <c r="Q100">
        <v>1</v>
      </c>
      <c r="W100">
        <v>0</v>
      </c>
      <c r="X100">
        <v>-1045453445</v>
      </c>
      <c r="Y100">
        <f>AT100</f>
        <v>74.13</v>
      </c>
      <c r="AA100">
        <v>57.27</v>
      </c>
      <c r="AB100">
        <v>0</v>
      </c>
      <c r="AC100">
        <v>0</v>
      </c>
      <c r="AD100">
        <v>0</v>
      </c>
      <c r="AE100">
        <v>41.8</v>
      </c>
      <c r="AF100">
        <v>0</v>
      </c>
      <c r="AG100">
        <v>0</v>
      </c>
      <c r="AH100">
        <v>0</v>
      </c>
      <c r="AI100">
        <v>1.37</v>
      </c>
      <c r="AJ100">
        <v>1</v>
      </c>
      <c r="AK100">
        <v>1</v>
      </c>
      <c r="AL100">
        <v>1</v>
      </c>
      <c r="AM100">
        <v>2</v>
      </c>
      <c r="AN100">
        <v>0</v>
      </c>
      <c r="AO100">
        <v>0</v>
      </c>
      <c r="AP100">
        <v>1</v>
      </c>
      <c r="AQ100">
        <v>1</v>
      </c>
      <c r="AR100">
        <v>0</v>
      </c>
      <c r="AS100" t="s">
        <v>3</v>
      </c>
      <c r="AT100">
        <v>74.13</v>
      </c>
      <c r="AU100" t="s">
        <v>3</v>
      </c>
      <c r="AV100">
        <v>0</v>
      </c>
      <c r="AW100">
        <v>2</v>
      </c>
      <c r="AX100">
        <v>60842159</v>
      </c>
      <c r="AY100">
        <v>1</v>
      </c>
      <c r="AZ100">
        <v>0</v>
      </c>
      <c r="BA100">
        <v>88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3098.6339999999996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1</v>
      </c>
      <c r="BQ100">
        <v>3098.6339999999996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1</v>
      </c>
      <c r="CV100">
        <v>0</v>
      </c>
      <c r="CW100">
        <v>0</v>
      </c>
      <c r="CX100">
        <f>ROUND(Y100*Source!I60,7)</f>
        <v>504.084</v>
      </c>
      <c r="CY100">
        <f>AA100</f>
        <v>57.27</v>
      </c>
      <c r="CZ100">
        <f>AE100</f>
        <v>41.8</v>
      </c>
      <c r="DA100">
        <f>AI100</f>
        <v>1.37</v>
      </c>
      <c r="DB100">
        <f>ROUND(ROUND(AT100*CZ100,2),6)</f>
        <v>3098.63</v>
      </c>
      <c r="DC100">
        <f>ROUND(ROUND(AT100*AG100,2),6)</f>
        <v>0</v>
      </c>
      <c r="DD100" t="s">
        <v>3</v>
      </c>
      <c r="DE100" t="s">
        <v>3</v>
      </c>
      <c r="DF100">
        <f>ROUND(ROUND(AE100*AI100,2)*CX100,2)</f>
        <v>28868.89</v>
      </c>
      <c r="DG100">
        <f t="shared" si="46"/>
        <v>0</v>
      </c>
      <c r="DH100">
        <f t="shared" si="33"/>
        <v>0</v>
      </c>
      <c r="DI100">
        <f t="shared" si="34"/>
        <v>0</v>
      </c>
      <c r="DJ100">
        <f>DF100</f>
        <v>28868.89</v>
      </c>
      <c r="DK100">
        <v>0</v>
      </c>
      <c r="DL100" t="s">
        <v>3</v>
      </c>
      <c r="DM100">
        <v>0</v>
      </c>
      <c r="DN100" t="s">
        <v>3</v>
      </c>
      <c r="DO100">
        <v>0</v>
      </c>
    </row>
    <row r="101" spans="1:119" x14ac:dyDescent="0.2">
      <c r="A101">
        <f>ROW(Source!A60)</f>
        <v>60</v>
      </c>
      <c r="B101">
        <v>60841590</v>
      </c>
      <c r="C101">
        <v>60842144</v>
      </c>
      <c r="D101">
        <v>54645800</v>
      </c>
      <c r="E101">
        <v>1</v>
      </c>
      <c r="F101">
        <v>1</v>
      </c>
      <c r="G101">
        <v>1</v>
      </c>
      <c r="H101">
        <v>3</v>
      </c>
      <c r="I101" t="s">
        <v>450</v>
      </c>
      <c r="J101" t="s">
        <v>451</v>
      </c>
      <c r="K101" t="s">
        <v>452</v>
      </c>
      <c r="L101">
        <v>1348</v>
      </c>
      <c r="N101">
        <v>1009</v>
      </c>
      <c r="O101" t="s">
        <v>90</v>
      </c>
      <c r="P101" t="s">
        <v>90</v>
      </c>
      <c r="Q101">
        <v>1000</v>
      </c>
      <c r="W101">
        <v>0</v>
      </c>
      <c r="X101">
        <v>-14462278</v>
      </c>
      <c r="Y101">
        <f>AT101</f>
        <v>1.9000000000000001E-4</v>
      </c>
      <c r="AA101">
        <v>263265.45</v>
      </c>
      <c r="AB101">
        <v>0</v>
      </c>
      <c r="AC101">
        <v>0</v>
      </c>
      <c r="AD101">
        <v>0</v>
      </c>
      <c r="AE101">
        <v>221231.47</v>
      </c>
      <c r="AF101">
        <v>0</v>
      </c>
      <c r="AG101">
        <v>0</v>
      </c>
      <c r="AH101">
        <v>0</v>
      </c>
      <c r="AI101">
        <v>1.19</v>
      </c>
      <c r="AJ101">
        <v>1</v>
      </c>
      <c r="AK101">
        <v>1</v>
      </c>
      <c r="AL101">
        <v>1</v>
      </c>
      <c r="AM101">
        <v>2</v>
      </c>
      <c r="AN101">
        <v>0</v>
      </c>
      <c r="AO101">
        <v>0</v>
      </c>
      <c r="AP101">
        <v>1</v>
      </c>
      <c r="AQ101">
        <v>1</v>
      </c>
      <c r="AR101">
        <v>0</v>
      </c>
      <c r="AS101" t="s">
        <v>3</v>
      </c>
      <c r="AT101">
        <v>1.9000000000000001E-4</v>
      </c>
      <c r="AU101" t="s">
        <v>3</v>
      </c>
      <c r="AV101">
        <v>0</v>
      </c>
      <c r="AW101">
        <v>2</v>
      </c>
      <c r="AX101">
        <v>60842160</v>
      </c>
      <c r="AY101">
        <v>1</v>
      </c>
      <c r="AZ101">
        <v>0</v>
      </c>
      <c r="BA101">
        <v>89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42.033979300000006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1</v>
      </c>
      <c r="BQ101">
        <v>42.033979300000006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1</v>
      </c>
      <c r="CV101">
        <v>0</v>
      </c>
      <c r="CW101">
        <v>0</v>
      </c>
      <c r="CX101">
        <f>ROUND(Y101*Source!I60,7)</f>
        <v>1.292E-3</v>
      </c>
      <c r="CY101">
        <f>AA101</f>
        <v>263265.45</v>
      </c>
      <c r="CZ101">
        <f>AE101</f>
        <v>221231.47</v>
      </c>
      <c r="DA101">
        <f>AI101</f>
        <v>1.19</v>
      </c>
      <c r="DB101">
        <f>ROUND(ROUND(AT101*CZ101,2),6)</f>
        <v>42.03</v>
      </c>
      <c r="DC101">
        <f>ROUND(ROUND(AT101*AG101,2),6)</f>
        <v>0</v>
      </c>
      <c r="DD101" t="s">
        <v>3</v>
      </c>
      <c r="DE101" t="s">
        <v>3</v>
      </c>
      <c r="DF101">
        <f>ROUND(ROUND(AE101*AI101,2)*CX101,2)</f>
        <v>340.14</v>
      </c>
      <c r="DG101">
        <f t="shared" si="46"/>
        <v>0</v>
      </c>
      <c r="DH101">
        <f t="shared" si="33"/>
        <v>0</v>
      </c>
      <c r="DI101">
        <f t="shared" si="34"/>
        <v>0</v>
      </c>
      <c r="DJ101">
        <f>DF101</f>
        <v>340.14</v>
      </c>
      <c r="DK101">
        <v>0</v>
      </c>
      <c r="DL101" t="s">
        <v>3</v>
      </c>
      <c r="DM101">
        <v>0</v>
      </c>
      <c r="DN101" t="s">
        <v>3</v>
      </c>
      <c r="DO101">
        <v>0</v>
      </c>
    </row>
    <row r="102" spans="1:119" x14ac:dyDescent="0.2">
      <c r="A102">
        <f>ROW(Source!A60)</f>
        <v>60</v>
      </c>
      <c r="B102">
        <v>60841590</v>
      </c>
      <c r="C102">
        <v>60842144</v>
      </c>
      <c r="D102">
        <v>54656012</v>
      </c>
      <c r="E102">
        <v>1</v>
      </c>
      <c r="F102">
        <v>1</v>
      </c>
      <c r="G102">
        <v>1</v>
      </c>
      <c r="H102">
        <v>3</v>
      </c>
      <c r="I102" t="s">
        <v>453</v>
      </c>
      <c r="J102" t="s">
        <v>454</v>
      </c>
      <c r="K102" t="s">
        <v>455</v>
      </c>
      <c r="L102">
        <v>1327</v>
      </c>
      <c r="N102">
        <v>1005</v>
      </c>
      <c r="O102" t="s">
        <v>44</v>
      </c>
      <c r="P102" t="s">
        <v>44</v>
      </c>
      <c r="Q102">
        <v>1</v>
      </c>
      <c r="W102">
        <v>0</v>
      </c>
      <c r="X102">
        <v>-21956859</v>
      </c>
      <c r="Y102">
        <f>AT102</f>
        <v>115</v>
      </c>
      <c r="AA102">
        <v>46.59</v>
      </c>
      <c r="AB102">
        <v>0</v>
      </c>
      <c r="AC102">
        <v>0</v>
      </c>
      <c r="AD102">
        <v>0</v>
      </c>
      <c r="AE102">
        <v>52.94</v>
      </c>
      <c r="AF102">
        <v>0</v>
      </c>
      <c r="AG102">
        <v>0</v>
      </c>
      <c r="AH102">
        <v>0</v>
      </c>
      <c r="AI102">
        <v>0.88</v>
      </c>
      <c r="AJ102">
        <v>1</v>
      </c>
      <c r="AK102">
        <v>1</v>
      </c>
      <c r="AL102">
        <v>1</v>
      </c>
      <c r="AM102">
        <v>2</v>
      </c>
      <c r="AN102">
        <v>0</v>
      </c>
      <c r="AO102">
        <v>0</v>
      </c>
      <c r="AP102">
        <v>1</v>
      </c>
      <c r="AQ102">
        <v>1</v>
      </c>
      <c r="AR102">
        <v>0</v>
      </c>
      <c r="AS102" t="s">
        <v>3</v>
      </c>
      <c r="AT102">
        <v>115</v>
      </c>
      <c r="AU102" t="s">
        <v>3</v>
      </c>
      <c r="AV102">
        <v>0</v>
      </c>
      <c r="AW102">
        <v>2</v>
      </c>
      <c r="AX102">
        <v>60842161</v>
      </c>
      <c r="AY102">
        <v>1</v>
      </c>
      <c r="AZ102">
        <v>0</v>
      </c>
      <c r="BA102">
        <v>90</v>
      </c>
      <c r="BB102">
        <v>1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6088.0999999999995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1</v>
      </c>
      <c r="BQ102">
        <v>6088.0999999999995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1</v>
      </c>
      <c r="CV102">
        <v>0</v>
      </c>
      <c r="CW102">
        <v>0</v>
      </c>
      <c r="CX102">
        <f>ROUND(Y102*Source!I60,7)</f>
        <v>782</v>
      </c>
      <c r="CY102">
        <f>AA102</f>
        <v>46.59</v>
      </c>
      <c r="CZ102">
        <f>AE102</f>
        <v>52.94</v>
      </c>
      <c r="DA102">
        <f>AI102</f>
        <v>0.88</v>
      </c>
      <c r="DB102">
        <f>ROUND(ROUND(AT102*CZ102,2),6)</f>
        <v>6088.1</v>
      </c>
      <c r="DC102">
        <f>ROUND(ROUND(AT102*AG102,2),6)</f>
        <v>0</v>
      </c>
      <c r="DD102" t="s">
        <v>3</v>
      </c>
      <c r="DE102" t="s">
        <v>3</v>
      </c>
      <c r="DF102">
        <f>ROUND(ROUND(AE102*AI102,2)*CX102,2)</f>
        <v>36433.379999999997</v>
      </c>
      <c r="DG102">
        <f t="shared" si="46"/>
        <v>0</v>
      </c>
      <c r="DH102">
        <f t="shared" si="33"/>
        <v>0</v>
      </c>
      <c r="DI102">
        <f t="shared" si="34"/>
        <v>0</v>
      </c>
      <c r="DJ102">
        <f>DF102</f>
        <v>36433.379999999997</v>
      </c>
      <c r="DK102">
        <v>0</v>
      </c>
      <c r="DL102" t="s">
        <v>3</v>
      </c>
      <c r="DM102">
        <v>0</v>
      </c>
      <c r="DN102" t="s">
        <v>3</v>
      </c>
      <c r="DO102">
        <v>0</v>
      </c>
    </row>
    <row r="103" spans="1:119" x14ac:dyDescent="0.2">
      <c r="A103">
        <f>ROW(Source!A60)</f>
        <v>60</v>
      </c>
      <c r="B103">
        <v>60841590</v>
      </c>
      <c r="C103">
        <v>60842144</v>
      </c>
      <c r="D103">
        <v>54656453</v>
      </c>
      <c r="E103">
        <v>1</v>
      </c>
      <c r="F103">
        <v>1</v>
      </c>
      <c r="G103">
        <v>1</v>
      </c>
      <c r="H103">
        <v>3</v>
      </c>
      <c r="I103" t="s">
        <v>456</v>
      </c>
      <c r="J103" t="s">
        <v>457</v>
      </c>
      <c r="K103" t="s">
        <v>458</v>
      </c>
      <c r="L103">
        <v>1371</v>
      </c>
      <c r="N103">
        <v>1013</v>
      </c>
      <c r="O103" t="s">
        <v>146</v>
      </c>
      <c r="P103" t="s">
        <v>146</v>
      </c>
      <c r="Q103">
        <v>1</v>
      </c>
      <c r="W103">
        <v>0</v>
      </c>
      <c r="X103">
        <v>-692813775</v>
      </c>
      <c r="Y103">
        <f>AT103</f>
        <v>20</v>
      </c>
      <c r="AA103">
        <v>296.57</v>
      </c>
      <c r="AB103">
        <v>0</v>
      </c>
      <c r="AC103">
        <v>0</v>
      </c>
      <c r="AD103">
        <v>0</v>
      </c>
      <c r="AE103">
        <v>165.68</v>
      </c>
      <c r="AF103">
        <v>0</v>
      </c>
      <c r="AG103">
        <v>0</v>
      </c>
      <c r="AH103">
        <v>0</v>
      </c>
      <c r="AI103">
        <v>1.79</v>
      </c>
      <c r="AJ103">
        <v>1</v>
      </c>
      <c r="AK103">
        <v>1</v>
      </c>
      <c r="AL103">
        <v>1</v>
      </c>
      <c r="AM103">
        <v>2</v>
      </c>
      <c r="AN103">
        <v>0</v>
      </c>
      <c r="AO103">
        <v>0</v>
      </c>
      <c r="AP103">
        <v>1</v>
      </c>
      <c r="AQ103">
        <v>1</v>
      </c>
      <c r="AR103">
        <v>0</v>
      </c>
      <c r="AS103" t="s">
        <v>3</v>
      </c>
      <c r="AT103">
        <v>20</v>
      </c>
      <c r="AU103" t="s">
        <v>3</v>
      </c>
      <c r="AV103">
        <v>0</v>
      </c>
      <c r="AW103">
        <v>2</v>
      </c>
      <c r="AX103">
        <v>60842162</v>
      </c>
      <c r="AY103">
        <v>1</v>
      </c>
      <c r="AZ103">
        <v>0</v>
      </c>
      <c r="BA103">
        <v>91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3313.6000000000004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1</v>
      </c>
      <c r="BQ103">
        <v>3313.6000000000004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1</v>
      </c>
      <c r="CV103">
        <v>0</v>
      </c>
      <c r="CW103">
        <v>0</v>
      </c>
      <c r="CX103">
        <f>ROUND(Y103*Source!I60,7)</f>
        <v>136</v>
      </c>
      <c r="CY103">
        <f>AA103</f>
        <v>296.57</v>
      </c>
      <c r="CZ103">
        <f>AE103</f>
        <v>165.68</v>
      </c>
      <c r="DA103">
        <f>AI103</f>
        <v>1.79</v>
      </c>
      <c r="DB103">
        <f>ROUND(ROUND(AT103*CZ103,2),6)</f>
        <v>3313.6</v>
      </c>
      <c r="DC103">
        <f>ROUND(ROUND(AT103*AG103,2),6)</f>
        <v>0</v>
      </c>
      <c r="DD103" t="s">
        <v>3</v>
      </c>
      <c r="DE103" t="s">
        <v>3</v>
      </c>
      <c r="DF103">
        <f>ROUND(ROUND(AE103*AI103,2)*CX103,2)</f>
        <v>40333.519999999997</v>
      </c>
      <c r="DG103">
        <f t="shared" si="46"/>
        <v>0</v>
      </c>
      <c r="DH103">
        <f t="shared" si="33"/>
        <v>0</v>
      </c>
      <c r="DI103">
        <f t="shared" si="34"/>
        <v>0</v>
      </c>
      <c r="DJ103">
        <f>DF103</f>
        <v>40333.519999999997</v>
      </c>
      <c r="DK103">
        <v>0</v>
      </c>
      <c r="DL103" t="s">
        <v>3</v>
      </c>
      <c r="DM103">
        <v>0</v>
      </c>
      <c r="DN103" t="s">
        <v>3</v>
      </c>
      <c r="DO103">
        <v>0</v>
      </c>
    </row>
    <row r="104" spans="1:119" x14ac:dyDescent="0.2">
      <c r="A104">
        <f>ROW(Source!A61)</f>
        <v>61</v>
      </c>
      <c r="B104">
        <v>60854600</v>
      </c>
      <c r="C104">
        <v>60842144</v>
      </c>
      <c r="D104">
        <v>35812917</v>
      </c>
      <c r="E104">
        <v>117</v>
      </c>
      <c r="F104">
        <v>1</v>
      </c>
      <c r="G104">
        <v>1</v>
      </c>
      <c r="H104">
        <v>1</v>
      </c>
      <c r="I104" t="s">
        <v>442</v>
      </c>
      <c r="J104" t="s">
        <v>3</v>
      </c>
      <c r="K104" t="s">
        <v>443</v>
      </c>
      <c r="L104">
        <v>1191</v>
      </c>
      <c r="N104">
        <v>1013</v>
      </c>
      <c r="O104" t="s">
        <v>369</v>
      </c>
      <c r="P104" t="s">
        <v>369</v>
      </c>
      <c r="Q104">
        <v>1</v>
      </c>
      <c r="W104">
        <v>0</v>
      </c>
      <c r="X104">
        <v>-715079457</v>
      </c>
      <c r="Y104">
        <f>(AT104*ROUND(1.15,7))</f>
        <v>60.696999999999996</v>
      </c>
      <c r="AA104">
        <v>0</v>
      </c>
      <c r="AB104">
        <v>0</v>
      </c>
      <c r="AC104">
        <v>0</v>
      </c>
      <c r="AD104">
        <v>382.32</v>
      </c>
      <c r="AE104">
        <v>0</v>
      </c>
      <c r="AF104">
        <v>0</v>
      </c>
      <c r="AG104">
        <v>0</v>
      </c>
      <c r="AH104">
        <v>382.32</v>
      </c>
      <c r="AI104">
        <v>1</v>
      </c>
      <c r="AJ104">
        <v>1</v>
      </c>
      <c r="AK104">
        <v>1</v>
      </c>
      <c r="AL104">
        <v>1</v>
      </c>
      <c r="AM104">
        <v>-2</v>
      </c>
      <c r="AN104">
        <v>0</v>
      </c>
      <c r="AO104">
        <v>0</v>
      </c>
      <c r="AP104">
        <v>1</v>
      </c>
      <c r="AQ104">
        <v>1</v>
      </c>
      <c r="AR104">
        <v>0</v>
      </c>
      <c r="AS104" t="s">
        <v>3</v>
      </c>
      <c r="AT104">
        <v>52.78</v>
      </c>
      <c r="AU104" t="s">
        <v>33</v>
      </c>
      <c r="AV104">
        <v>1</v>
      </c>
      <c r="AW104">
        <v>2</v>
      </c>
      <c r="AX104">
        <v>60842154</v>
      </c>
      <c r="AY104">
        <v>1</v>
      </c>
      <c r="AZ104">
        <v>0</v>
      </c>
      <c r="BA104">
        <v>92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20178.849600000001</v>
      </c>
      <c r="BN104">
        <v>52.78</v>
      </c>
      <c r="BO104">
        <v>0</v>
      </c>
      <c r="BP104">
        <v>1</v>
      </c>
      <c r="BQ104">
        <v>0</v>
      </c>
      <c r="BR104">
        <v>0</v>
      </c>
      <c r="BS104">
        <v>0</v>
      </c>
      <c r="BT104">
        <v>23205.677039999999</v>
      </c>
      <c r="BU104">
        <v>60.696999999999996</v>
      </c>
      <c r="BV104">
        <v>0</v>
      </c>
      <c r="BW104">
        <v>1</v>
      </c>
      <c r="CU104">
        <f>ROUND(AT104*Source!I61*AH104*AL104,2)</f>
        <v>137216.18</v>
      </c>
      <c r="CV104">
        <f>ROUND(Y104*Source!I61,7)</f>
        <v>412.7396</v>
      </c>
      <c r="CW104">
        <v>0</v>
      </c>
      <c r="CX104">
        <f>ROUND(Y104*Source!I61,7)</f>
        <v>412.7396</v>
      </c>
      <c r="CY104">
        <f>AD104</f>
        <v>382.32</v>
      </c>
      <c r="CZ104">
        <f>AH104</f>
        <v>382.32</v>
      </c>
      <c r="DA104">
        <f>AL104</f>
        <v>1</v>
      </c>
      <c r="DB104">
        <f>ROUND((ROUND(AT104*CZ104,2)*ROUND(1.15,7)),6)</f>
        <v>23205.677500000002</v>
      </c>
      <c r="DC104">
        <f>ROUND((ROUND(AT104*AG104,2)*ROUND(1.15,7)),6)</f>
        <v>0</v>
      </c>
      <c r="DD104" t="s">
        <v>3</v>
      </c>
      <c r="DE104" t="s">
        <v>3</v>
      </c>
      <c r="DF104">
        <f>ROUND(ROUND(AE104,2)*CX104,2)</f>
        <v>0</v>
      </c>
      <c r="DG104">
        <f t="shared" si="46"/>
        <v>0</v>
      </c>
      <c r="DH104">
        <f t="shared" si="33"/>
        <v>0</v>
      </c>
      <c r="DI104">
        <f t="shared" si="34"/>
        <v>157798.6</v>
      </c>
      <c r="DJ104">
        <f>DI104</f>
        <v>157798.6</v>
      </c>
      <c r="DK104">
        <v>0</v>
      </c>
      <c r="DL104" t="s">
        <v>3</v>
      </c>
      <c r="DM104">
        <v>0</v>
      </c>
      <c r="DN104" t="s">
        <v>3</v>
      </c>
      <c r="DO104">
        <v>0</v>
      </c>
    </row>
    <row r="105" spans="1:119" x14ac:dyDescent="0.2">
      <c r="A105">
        <f>ROW(Source!A61)</f>
        <v>61</v>
      </c>
      <c r="B105">
        <v>60854600</v>
      </c>
      <c r="C105">
        <v>60842144</v>
      </c>
      <c r="D105">
        <v>35812888</v>
      </c>
      <c r="E105">
        <v>117</v>
      </c>
      <c r="F105">
        <v>1</v>
      </c>
      <c r="G105">
        <v>1</v>
      </c>
      <c r="H105">
        <v>1</v>
      </c>
      <c r="I105" t="s">
        <v>376</v>
      </c>
      <c r="J105" t="s">
        <v>3</v>
      </c>
      <c r="K105" t="s">
        <v>377</v>
      </c>
      <c r="L105">
        <v>1191</v>
      </c>
      <c r="N105">
        <v>1013</v>
      </c>
      <c r="O105" t="s">
        <v>369</v>
      </c>
      <c r="P105" t="s">
        <v>369</v>
      </c>
      <c r="Q105">
        <v>1</v>
      </c>
      <c r="W105">
        <v>0</v>
      </c>
      <c r="X105">
        <v>-1417349443</v>
      </c>
      <c r="Y105">
        <f>(AT105*ROUND(1.25,7))</f>
        <v>2.5000000000000001E-2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1</v>
      </c>
      <c r="AJ105">
        <v>1</v>
      </c>
      <c r="AK105">
        <v>1</v>
      </c>
      <c r="AL105">
        <v>1</v>
      </c>
      <c r="AM105">
        <v>-2</v>
      </c>
      <c r="AN105">
        <v>0</v>
      </c>
      <c r="AO105">
        <v>0</v>
      </c>
      <c r="AP105">
        <v>1</v>
      </c>
      <c r="AQ105">
        <v>1</v>
      </c>
      <c r="AR105">
        <v>0</v>
      </c>
      <c r="AS105" t="s">
        <v>3</v>
      </c>
      <c r="AT105">
        <v>0.02</v>
      </c>
      <c r="AU105" t="s">
        <v>32</v>
      </c>
      <c r="AV105">
        <v>2</v>
      </c>
      <c r="AW105">
        <v>2</v>
      </c>
      <c r="AX105">
        <v>60842155</v>
      </c>
      <c r="AY105">
        <v>1</v>
      </c>
      <c r="AZ105">
        <v>0</v>
      </c>
      <c r="BA105">
        <v>93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CV105">
        <v>0</v>
      </c>
      <c r="CW105">
        <v>0</v>
      </c>
      <c r="CX105">
        <f>ROUND(Y105*Source!I61,7)</f>
        <v>0.17</v>
      </c>
      <c r="CY105">
        <f>AD105</f>
        <v>0</v>
      </c>
      <c r="CZ105">
        <f>AH105</f>
        <v>0</v>
      </c>
      <c r="DA105">
        <f>AL105</f>
        <v>1</v>
      </c>
      <c r="DB105">
        <f>ROUND((ROUND(AT105*CZ105,2)*ROUND(1.25,7)),6)</f>
        <v>0</v>
      </c>
      <c r="DC105">
        <f>ROUND((ROUND(AT105*AG105,2)*ROUND(1.25,7)),6)</f>
        <v>0</v>
      </c>
      <c r="DD105" t="s">
        <v>3</v>
      </c>
      <c r="DE105" t="s">
        <v>3</v>
      </c>
      <c r="DF105">
        <f>ROUND(ROUND(AE105,2)*CX105,2)</f>
        <v>0</v>
      </c>
      <c r="DG105">
        <f t="shared" si="46"/>
        <v>0</v>
      </c>
      <c r="DH105">
        <f t="shared" si="33"/>
        <v>0</v>
      </c>
      <c r="DI105">
        <f t="shared" si="34"/>
        <v>0</v>
      </c>
      <c r="DJ105">
        <f>DI105</f>
        <v>0</v>
      </c>
      <c r="DK105">
        <v>0</v>
      </c>
      <c r="DL105" t="s">
        <v>3</v>
      </c>
      <c r="DM105">
        <v>0</v>
      </c>
      <c r="DN105" t="s">
        <v>3</v>
      </c>
      <c r="DO105">
        <v>0</v>
      </c>
    </row>
    <row r="106" spans="1:119" x14ac:dyDescent="0.2">
      <c r="A106">
        <f>ROW(Source!A61)</f>
        <v>61</v>
      </c>
      <c r="B106">
        <v>60854600</v>
      </c>
      <c r="C106">
        <v>60842144</v>
      </c>
      <c r="D106">
        <v>54576278</v>
      </c>
      <c r="E106">
        <v>1</v>
      </c>
      <c r="F106">
        <v>1</v>
      </c>
      <c r="G106">
        <v>1</v>
      </c>
      <c r="H106">
        <v>2</v>
      </c>
      <c r="I106" t="s">
        <v>382</v>
      </c>
      <c r="J106" t="s">
        <v>383</v>
      </c>
      <c r="K106" t="s">
        <v>384</v>
      </c>
      <c r="L106">
        <v>1368</v>
      </c>
      <c r="N106">
        <v>1011</v>
      </c>
      <c r="O106" t="s">
        <v>373</v>
      </c>
      <c r="P106" t="s">
        <v>373</v>
      </c>
      <c r="Q106">
        <v>1</v>
      </c>
      <c r="W106">
        <v>0</v>
      </c>
      <c r="X106">
        <v>639918019</v>
      </c>
      <c r="Y106">
        <f>(AT106*ROUND(1.25,7))</f>
        <v>1.125E-2</v>
      </c>
      <c r="AA106">
        <v>0</v>
      </c>
      <c r="AB106">
        <v>1836.35</v>
      </c>
      <c r="AC106">
        <v>579.6</v>
      </c>
      <c r="AD106">
        <v>0</v>
      </c>
      <c r="AE106">
        <v>0</v>
      </c>
      <c r="AF106">
        <v>1836.35</v>
      </c>
      <c r="AG106">
        <v>579.6</v>
      </c>
      <c r="AH106">
        <v>0</v>
      </c>
      <c r="AI106">
        <v>1</v>
      </c>
      <c r="AJ106">
        <v>1</v>
      </c>
      <c r="AK106">
        <v>1</v>
      </c>
      <c r="AL106">
        <v>1</v>
      </c>
      <c r="AM106">
        <v>-2</v>
      </c>
      <c r="AN106">
        <v>0</v>
      </c>
      <c r="AO106">
        <v>0</v>
      </c>
      <c r="AP106">
        <v>1</v>
      </c>
      <c r="AQ106">
        <v>1</v>
      </c>
      <c r="AR106">
        <v>0</v>
      </c>
      <c r="AS106" t="s">
        <v>3</v>
      </c>
      <c r="AT106">
        <v>8.9999999999999993E-3</v>
      </c>
      <c r="AU106" t="s">
        <v>32</v>
      </c>
      <c r="AV106">
        <v>1</v>
      </c>
      <c r="AW106">
        <v>2</v>
      </c>
      <c r="AX106">
        <v>60842156</v>
      </c>
      <c r="AY106">
        <v>1</v>
      </c>
      <c r="AZ106">
        <v>98304</v>
      </c>
      <c r="BA106">
        <v>94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16.527149999999999</v>
      </c>
      <c r="BL106">
        <v>5.2164000000000001</v>
      </c>
      <c r="BM106">
        <v>0</v>
      </c>
      <c r="BN106">
        <v>0</v>
      </c>
      <c r="BO106">
        <v>8.9999999999999993E-3</v>
      </c>
      <c r="BP106">
        <v>1</v>
      </c>
      <c r="BQ106">
        <v>0</v>
      </c>
      <c r="BR106">
        <v>20.658937499999997</v>
      </c>
      <c r="BS106">
        <v>6.5205000000000002</v>
      </c>
      <c r="BT106">
        <v>0</v>
      </c>
      <c r="BU106">
        <v>0</v>
      </c>
      <c r="BV106">
        <v>1.125E-2</v>
      </c>
      <c r="BW106">
        <v>1</v>
      </c>
      <c r="CV106">
        <v>0</v>
      </c>
      <c r="CW106">
        <f>ROUND(Y106*Source!I61*DO106,7)</f>
        <v>7.6499999999999999E-2</v>
      </c>
      <c r="CX106">
        <f>ROUND(Y106*Source!I61,7)</f>
        <v>7.6499999999999999E-2</v>
      </c>
      <c r="CY106">
        <f>AB106</f>
        <v>1836.35</v>
      </c>
      <c r="CZ106">
        <f>AF106</f>
        <v>1836.35</v>
      </c>
      <c r="DA106">
        <f>AJ106</f>
        <v>1</v>
      </c>
      <c r="DB106">
        <f>ROUND((ROUND(AT106*CZ106,2)*ROUND(1.25,7)),6)</f>
        <v>20.662500000000001</v>
      </c>
      <c r="DC106">
        <f>ROUND((ROUND(AT106*AG106,2)*ROUND(1.25,7)),6)</f>
        <v>6.5250000000000004</v>
      </c>
      <c r="DD106" t="s">
        <v>3</v>
      </c>
      <c r="DE106" t="s">
        <v>3</v>
      </c>
      <c r="DF106">
        <f>ROUND(ROUND(AE106,2)*CX106,2)</f>
        <v>0</v>
      </c>
      <c r="DG106">
        <f t="shared" si="46"/>
        <v>140.47999999999999</v>
      </c>
      <c r="DH106">
        <f t="shared" si="33"/>
        <v>44.34</v>
      </c>
      <c r="DI106">
        <f t="shared" si="34"/>
        <v>0</v>
      </c>
      <c r="DJ106">
        <f>DG106+DH106</f>
        <v>184.82</v>
      </c>
      <c r="DK106">
        <v>1</v>
      </c>
      <c r="DL106" t="s">
        <v>381</v>
      </c>
      <c r="DM106">
        <v>6</v>
      </c>
      <c r="DN106" t="s">
        <v>369</v>
      </c>
      <c r="DO106">
        <v>1</v>
      </c>
    </row>
    <row r="107" spans="1:119" x14ac:dyDescent="0.2">
      <c r="A107">
        <f>ROW(Source!A61)</f>
        <v>61</v>
      </c>
      <c r="B107">
        <v>60854600</v>
      </c>
      <c r="C107">
        <v>60842144</v>
      </c>
      <c r="D107">
        <v>54576462</v>
      </c>
      <c r="E107">
        <v>1</v>
      </c>
      <c r="F107">
        <v>1</v>
      </c>
      <c r="G107">
        <v>1</v>
      </c>
      <c r="H107">
        <v>2</v>
      </c>
      <c r="I107" t="s">
        <v>444</v>
      </c>
      <c r="J107" t="s">
        <v>445</v>
      </c>
      <c r="K107" t="s">
        <v>446</v>
      </c>
      <c r="L107">
        <v>1368</v>
      </c>
      <c r="N107">
        <v>1011</v>
      </c>
      <c r="O107" t="s">
        <v>373</v>
      </c>
      <c r="P107" t="s">
        <v>373</v>
      </c>
      <c r="Q107">
        <v>1</v>
      </c>
      <c r="W107">
        <v>0</v>
      </c>
      <c r="X107">
        <v>-2137679901</v>
      </c>
      <c r="Y107">
        <f>(AT107*ROUND(1.25,7))</f>
        <v>6.2500000000000003E-3</v>
      </c>
      <c r="AA107">
        <v>0</v>
      </c>
      <c r="AB107">
        <v>45.78</v>
      </c>
      <c r="AC107">
        <v>383.18</v>
      </c>
      <c r="AD107">
        <v>0</v>
      </c>
      <c r="AE107">
        <v>0</v>
      </c>
      <c r="AF107">
        <v>27.25</v>
      </c>
      <c r="AG107">
        <v>383.18</v>
      </c>
      <c r="AH107">
        <v>0</v>
      </c>
      <c r="AI107">
        <v>1</v>
      </c>
      <c r="AJ107">
        <v>1.68</v>
      </c>
      <c r="AK107">
        <v>1</v>
      </c>
      <c r="AL107">
        <v>1</v>
      </c>
      <c r="AM107">
        <v>2</v>
      </c>
      <c r="AN107">
        <v>0</v>
      </c>
      <c r="AO107">
        <v>0</v>
      </c>
      <c r="AP107">
        <v>1</v>
      </c>
      <c r="AQ107">
        <v>1</v>
      </c>
      <c r="AR107">
        <v>0</v>
      </c>
      <c r="AS107" t="s">
        <v>3</v>
      </c>
      <c r="AT107">
        <v>5.0000000000000001E-3</v>
      </c>
      <c r="AU107" t="s">
        <v>32</v>
      </c>
      <c r="AV107">
        <v>1</v>
      </c>
      <c r="AW107">
        <v>2</v>
      </c>
      <c r="AX107">
        <v>60842157</v>
      </c>
      <c r="AY107">
        <v>1</v>
      </c>
      <c r="AZ107">
        <v>65536</v>
      </c>
      <c r="BA107">
        <v>95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0.13625000000000001</v>
      </c>
      <c r="BL107">
        <v>1.9159000000000002</v>
      </c>
      <c r="BM107">
        <v>0</v>
      </c>
      <c r="BN107">
        <v>0</v>
      </c>
      <c r="BO107">
        <v>5.0000000000000001E-3</v>
      </c>
      <c r="BP107">
        <v>1</v>
      </c>
      <c r="BQ107">
        <v>0</v>
      </c>
      <c r="BR107">
        <v>0.17031250000000001</v>
      </c>
      <c r="BS107">
        <v>2.3948750000000003</v>
      </c>
      <c r="BT107">
        <v>0</v>
      </c>
      <c r="BU107">
        <v>0</v>
      </c>
      <c r="BV107">
        <v>6.2500000000000003E-3</v>
      </c>
      <c r="BW107">
        <v>1</v>
      </c>
      <c r="CV107">
        <v>0</v>
      </c>
      <c r="CW107">
        <f>ROUND(Y107*Source!I61*DO107,7)</f>
        <v>4.2500000000000003E-2</v>
      </c>
      <c r="CX107">
        <f>ROUND(Y107*Source!I61,7)</f>
        <v>4.2500000000000003E-2</v>
      </c>
      <c r="CY107">
        <f>AB107</f>
        <v>45.78</v>
      </c>
      <c r="CZ107">
        <f>AF107</f>
        <v>27.25</v>
      </c>
      <c r="DA107">
        <f>AJ107</f>
        <v>1.68</v>
      </c>
      <c r="DB107">
        <f>ROUND((ROUND(AT107*CZ107,2)*ROUND(1.25,7)),6)</f>
        <v>0.17499999999999999</v>
      </c>
      <c r="DC107">
        <f>ROUND((ROUND(AT107*AG107,2)*ROUND(1.25,7)),6)</f>
        <v>2.4</v>
      </c>
      <c r="DD107" t="s">
        <v>3</v>
      </c>
      <c r="DE107" t="s">
        <v>3</v>
      </c>
      <c r="DF107">
        <f>ROUND(ROUND(AE107,2)*CX107,2)</f>
        <v>0</v>
      </c>
      <c r="DG107">
        <f>ROUND(ROUND(AF107*AJ107,2)*CX107,2)</f>
        <v>1.95</v>
      </c>
      <c r="DH107">
        <f t="shared" si="33"/>
        <v>16.29</v>
      </c>
      <c r="DI107">
        <f t="shared" si="34"/>
        <v>0</v>
      </c>
      <c r="DJ107">
        <f>DG107+DH107</f>
        <v>18.239999999999998</v>
      </c>
      <c r="DK107">
        <v>0</v>
      </c>
      <c r="DL107" t="s">
        <v>438</v>
      </c>
      <c r="DM107">
        <v>3</v>
      </c>
      <c r="DN107" t="s">
        <v>369</v>
      </c>
      <c r="DO107">
        <v>1</v>
      </c>
    </row>
    <row r="108" spans="1:119" x14ac:dyDescent="0.2">
      <c r="A108">
        <f>ROW(Source!A61)</f>
        <v>61</v>
      </c>
      <c r="B108">
        <v>60854600</v>
      </c>
      <c r="C108">
        <v>60842144</v>
      </c>
      <c r="D108">
        <v>54577173</v>
      </c>
      <c r="E108">
        <v>1</v>
      </c>
      <c r="F108">
        <v>1</v>
      </c>
      <c r="G108">
        <v>1</v>
      </c>
      <c r="H108">
        <v>2</v>
      </c>
      <c r="I108" t="s">
        <v>385</v>
      </c>
      <c r="J108" t="s">
        <v>386</v>
      </c>
      <c r="K108" t="s">
        <v>387</v>
      </c>
      <c r="L108">
        <v>1368</v>
      </c>
      <c r="N108">
        <v>1011</v>
      </c>
      <c r="O108" t="s">
        <v>373</v>
      </c>
      <c r="P108" t="s">
        <v>373</v>
      </c>
      <c r="Q108">
        <v>1</v>
      </c>
      <c r="W108">
        <v>0</v>
      </c>
      <c r="X108">
        <v>-849950259</v>
      </c>
      <c r="Y108">
        <f>(AT108*ROUND(1.25,7))</f>
        <v>1.2500000000000001E-2</v>
      </c>
      <c r="AA108">
        <v>0</v>
      </c>
      <c r="AB108">
        <v>656.9</v>
      </c>
      <c r="AC108">
        <v>431.48</v>
      </c>
      <c r="AD108">
        <v>0</v>
      </c>
      <c r="AE108">
        <v>0</v>
      </c>
      <c r="AF108">
        <v>656.9</v>
      </c>
      <c r="AG108">
        <v>431.48</v>
      </c>
      <c r="AH108">
        <v>0</v>
      </c>
      <c r="AI108">
        <v>1</v>
      </c>
      <c r="AJ108">
        <v>1</v>
      </c>
      <c r="AK108">
        <v>1</v>
      </c>
      <c r="AL108">
        <v>1</v>
      </c>
      <c r="AM108">
        <v>-2</v>
      </c>
      <c r="AN108">
        <v>0</v>
      </c>
      <c r="AO108">
        <v>0</v>
      </c>
      <c r="AP108">
        <v>1</v>
      </c>
      <c r="AQ108">
        <v>1</v>
      </c>
      <c r="AR108">
        <v>0</v>
      </c>
      <c r="AS108" t="s">
        <v>3</v>
      </c>
      <c r="AT108">
        <v>0.01</v>
      </c>
      <c r="AU108" t="s">
        <v>32</v>
      </c>
      <c r="AV108">
        <v>1</v>
      </c>
      <c r="AW108">
        <v>2</v>
      </c>
      <c r="AX108">
        <v>60842158</v>
      </c>
      <c r="AY108">
        <v>1</v>
      </c>
      <c r="AZ108">
        <v>98304</v>
      </c>
      <c r="BA108">
        <v>96</v>
      </c>
      <c r="BB108">
        <v>1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6.569</v>
      </c>
      <c r="BL108">
        <v>4.3148</v>
      </c>
      <c r="BM108">
        <v>0</v>
      </c>
      <c r="BN108">
        <v>0</v>
      </c>
      <c r="BO108">
        <v>0.01</v>
      </c>
      <c r="BP108">
        <v>1</v>
      </c>
      <c r="BQ108">
        <v>0</v>
      </c>
      <c r="BR108">
        <v>8.2112499999999997</v>
      </c>
      <c r="BS108">
        <v>5.3935000000000004</v>
      </c>
      <c r="BT108">
        <v>0</v>
      </c>
      <c r="BU108">
        <v>0</v>
      </c>
      <c r="BV108">
        <v>1.2500000000000001E-2</v>
      </c>
      <c r="BW108">
        <v>1</v>
      </c>
      <c r="CV108">
        <v>0</v>
      </c>
      <c r="CW108">
        <f>ROUND(Y108*Source!I61*DO108,7)</f>
        <v>8.5000000000000006E-2</v>
      </c>
      <c r="CX108">
        <f>ROUND(Y108*Source!I61,7)</f>
        <v>8.5000000000000006E-2</v>
      </c>
      <c r="CY108">
        <f>AB108</f>
        <v>656.9</v>
      </c>
      <c r="CZ108">
        <f>AF108</f>
        <v>656.9</v>
      </c>
      <c r="DA108">
        <f>AJ108</f>
        <v>1</v>
      </c>
      <c r="DB108">
        <f>ROUND((ROUND(AT108*CZ108,2)*ROUND(1.25,7)),6)</f>
        <v>8.2125000000000004</v>
      </c>
      <c r="DC108">
        <f>ROUND((ROUND(AT108*AG108,2)*ROUND(1.25,7)),6)</f>
        <v>5.3875000000000002</v>
      </c>
      <c r="DD108" t="s">
        <v>3</v>
      </c>
      <c r="DE108" t="s">
        <v>3</v>
      </c>
      <c r="DF108">
        <f>ROUND(ROUND(AE108,2)*CX108,2)</f>
        <v>0</v>
      </c>
      <c r="DG108">
        <f t="shared" ref="DG108:DG115" si="47">ROUND(ROUND(AF108,2)*CX108,2)</f>
        <v>55.84</v>
      </c>
      <c r="DH108">
        <f t="shared" si="33"/>
        <v>36.68</v>
      </c>
      <c r="DI108">
        <f t="shared" si="34"/>
        <v>0</v>
      </c>
      <c r="DJ108">
        <f>DG108+DH108</f>
        <v>92.52000000000001</v>
      </c>
      <c r="DK108">
        <v>1</v>
      </c>
      <c r="DL108" t="s">
        <v>388</v>
      </c>
      <c r="DM108">
        <v>4</v>
      </c>
      <c r="DN108" t="s">
        <v>369</v>
      </c>
      <c r="DO108">
        <v>1</v>
      </c>
    </row>
    <row r="109" spans="1:119" x14ac:dyDescent="0.2">
      <c r="A109">
        <f>ROW(Source!A61)</f>
        <v>61</v>
      </c>
      <c r="B109">
        <v>60854600</v>
      </c>
      <c r="C109">
        <v>60842144</v>
      </c>
      <c r="D109">
        <v>54644069</v>
      </c>
      <c r="E109">
        <v>1</v>
      </c>
      <c r="F109">
        <v>1</v>
      </c>
      <c r="G109">
        <v>1</v>
      </c>
      <c r="H109">
        <v>3</v>
      </c>
      <c r="I109" t="s">
        <v>447</v>
      </c>
      <c r="J109" t="s">
        <v>448</v>
      </c>
      <c r="K109" t="s">
        <v>449</v>
      </c>
      <c r="L109">
        <v>1301</v>
      </c>
      <c r="N109">
        <v>1003</v>
      </c>
      <c r="O109" t="s">
        <v>60</v>
      </c>
      <c r="P109" t="s">
        <v>60</v>
      </c>
      <c r="Q109">
        <v>1</v>
      </c>
      <c r="W109">
        <v>0</v>
      </c>
      <c r="X109">
        <v>-1045453445</v>
      </c>
      <c r="Y109">
        <f t="shared" ref="Y109:Y140" si="48">AT109</f>
        <v>74.13</v>
      </c>
      <c r="AA109">
        <v>56.43</v>
      </c>
      <c r="AB109">
        <v>0</v>
      </c>
      <c r="AC109">
        <v>0</v>
      </c>
      <c r="AD109">
        <v>0</v>
      </c>
      <c r="AE109">
        <v>41.8</v>
      </c>
      <c r="AF109">
        <v>0</v>
      </c>
      <c r="AG109">
        <v>0</v>
      </c>
      <c r="AH109">
        <v>0</v>
      </c>
      <c r="AI109">
        <v>1.35</v>
      </c>
      <c r="AJ109">
        <v>1</v>
      </c>
      <c r="AK109">
        <v>1</v>
      </c>
      <c r="AL109">
        <v>1</v>
      </c>
      <c r="AM109">
        <v>2</v>
      </c>
      <c r="AN109">
        <v>0</v>
      </c>
      <c r="AO109">
        <v>0</v>
      </c>
      <c r="AP109">
        <v>1</v>
      </c>
      <c r="AQ109">
        <v>1</v>
      </c>
      <c r="AR109">
        <v>0</v>
      </c>
      <c r="AS109" t="s">
        <v>3</v>
      </c>
      <c r="AT109">
        <v>74.13</v>
      </c>
      <c r="AU109" t="s">
        <v>3</v>
      </c>
      <c r="AV109">
        <v>0</v>
      </c>
      <c r="AW109">
        <v>2</v>
      </c>
      <c r="AX109">
        <v>60842159</v>
      </c>
      <c r="AY109">
        <v>1</v>
      </c>
      <c r="AZ109">
        <v>0</v>
      </c>
      <c r="BA109">
        <v>97</v>
      </c>
      <c r="BB109">
        <v>1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3098.6339999999996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1</v>
      </c>
      <c r="BQ109">
        <v>3098.6339999999996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</v>
      </c>
      <c r="CV109">
        <v>0</v>
      </c>
      <c r="CW109">
        <v>0</v>
      </c>
      <c r="CX109">
        <f>ROUND(Y109*Source!I61,7)</f>
        <v>504.084</v>
      </c>
      <c r="CY109">
        <f>AA109</f>
        <v>56.43</v>
      </c>
      <c r="CZ109">
        <f>AE109</f>
        <v>41.8</v>
      </c>
      <c r="DA109">
        <f>AI109</f>
        <v>1.35</v>
      </c>
      <c r="DB109">
        <f t="shared" ref="DB109:DB140" si="49">ROUND(ROUND(AT109*CZ109,2),6)</f>
        <v>3098.63</v>
      </c>
      <c r="DC109">
        <f t="shared" ref="DC109:DC140" si="50">ROUND(ROUND(AT109*AG109,2),6)</f>
        <v>0</v>
      </c>
      <c r="DD109" t="s">
        <v>3</v>
      </c>
      <c r="DE109" t="s">
        <v>3</v>
      </c>
      <c r="DF109">
        <f>ROUND(ROUND(AE109*AI109,2)*CX109,2)</f>
        <v>28445.46</v>
      </c>
      <c r="DG109">
        <f t="shared" si="47"/>
        <v>0</v>
      </c>
      <c r="DH109">
        <f t="shared" si="33"/>
        <v>0</v>
      </c>
      <c r="DI109">
        <f t="shared" si="34"/>
        <v>0</v>
      </c>
      <c r="DJ109">
        <f>DF109</f>
        <v>28445.46</v>
      </c>
      <c r="DK109">
        <v>0</v>
      </c>
      <c r="DL109" t="s">
        <v>3</v>
      </c>
      <c r="DM109">
        <v>0</v>
      </c>
      <c r="DN109" t="s">
        <v>3</v>
      </c>
      <c r="DO109">
        <v>0</v>
      </c>
    </row>
    <row r="110" spans="1:119" x14ac:dyDescent="0.2">
      <c r="A110">
        <f>ROW(Source!A61)</f>
        <v>61</v>
      </c>
      <c r="B110">
        <v>60854600</v>
      </c>
      <c r="C110">
        <v>60842144</v>
      </c>
      <c r="D110">
        <v>54645800</v>
      </c>
      <c r="E110">
        <v>1</v>
      </c>
      <c r="F110">
        <v>1</v>
      </c>
      <c r="G110">
        <v>1</v>
      </c>
      <c r="H110">
        <v>3</v>
      </c>
      <c r="I110" t="s">
        <v>450</v>
      </c>
      <c r="J110" t="s">
        <v>451</v>
      </c>
      <c r="K110" t="s">
        <v>452</v>
      </c>
      <c r="L110">
        <v>1348</v>
      </c>
      <c r="N110">
        <v>1009</v>
      </c>
      <c r="O110" t="s">
        <v>90</v>
      </c>
      <c r="P110" t="s">
        <v>90</v>
      </c>
      <c r="Q110">
        <v>1000</v>
      </c>
      <c r="W110">
        <v>0</v>
      </c>
      <c r="X110">
        <v>-14462278</v>
      </c>
      <c r="Y110">
        <f t="shared" si="48"/>
        <v>1.9000000000000001E-4</v>
      </c>
      <c r="AA110">
        <v>249991.56</v>
      </c>
      <c r="AB110">
        <v>0</v>
      </c>
      <c r="AC110">
        <v>0</v>
      </c>
      <c r="AD110">
        <v>0</v>
      </c>
      <c r="AE110">
        <v>221231.47</v>
      </c>
      <c r="AF110">
        <v>0</v>
      </c>
      <c r="AG110">
        <v>0</v>
      </c>
      <c r="AH110">
        <v>0</v>
      </c>
      <c r="AI110">
        <v>1.1299999999999999</v>
      </c>
      <c r="AJ110">
        <v>1</v>
      </c>
      <c r="AK110">
        <v>1</v>
      </c>
      <c r="AL110">
        <v>1</v>
      </c>
      <c r="AM110">
        <v>2</v>
      </c>
      <c r="AN110">
        <v>0</v>
      </c>
      <c r="AO110">
        <v>0</v>
      </c>
      <c r="AP110">
        <v>1</v>
      </c>
      <c r="AQ110">
        <v>1</v>
      </c>
      <c r="AR110">
        <v>0</v>
      </c>
      <c r="AS110" t="s">
        <v>3</v>
      </c>
      <c r="AT110">
        <v>1.9000000000000001E-4</v>
      </c>
      <c r="AU110" t="s">
        <v>3</v>
      </c>
      <c r="AV110">
        <v>0</v>
      </c>
      <c r="AW110">
        <v>2</v>
      </c>
      <c r="AX110">
        <v>60842160</v>
      </c>
      <c r="AY110">
        <v>1</v>
      </c>
      <c r="AZ110">
        <v>0</v>
      </c>
      <c r="BA110">
        <v>98</v>
      </c>
      <c r="BB110">
        <v>1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42.033979300000006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1</v>
      </c>
      <c r="BQ110">
        <v>42.033979300000006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1</v>
      </c>
      <c r="CV110">
        <v>0</v>
      </c>
      <c r="CW110">
        <v>0</v>
      </c>
      <c r="CX110">
        <f>ROUND(Y110*Source!I61,7)</f>
        <v>1.292E-3</v>
      </c>
      <c r="CY110">
        <f>AA110</f>
        <v>249991.56</v>
      </c>
      <c r="CZ110">
        <f>AE110</f>
        <v>221231.47</v>
      </c>
      <c r="DA110">
        <f>AI110</f>
        <v>1.1299999999999999</v>
      </c>
      <c r="DB110">
        <f t="shared" si="49"/>
        <v>42.03</v>
      </c>
      <c r="DC110">
        <f t="shared" si="50"/>
        <v>0</v>
      </c>
      <c r="DD110" t="s">
        <v>3</v>
      </c>
      <c r="DE110" t="s">
        <v>3</v>
      </c>
      <c r="DF110">
        <f>ROUND(ROUND(AE110*AI110,2)*CX110,2)</f>
        <v>322.99</v>
      </c>
      <c r="DG110">
        <f t="shared" si="47"/>
        <v>0</v>
      </c>
      <c r="DH110">
        <f t="shared" si="33"/>
        <v>0</v>
      </c>
      <c r="DI110">
        <f t="shared" si="34"/>
        <v>0</v>
      </c>
      <c r="DJ110">
        <f>DF110</f>
        <v>322.99</v>
      </c>
      <c r="DK110">
        <v>0</v>
      </c>
      <c r="DL110" t="s">
        <v>3</v>
      </c>
      <c r="DM110">
        <v>0</v>
      </c>
      <c r="DN110" t="s">
        <v>3</v>
      </c>
      <c r="DO110">
        <v>0</v>
      </c>
    </row>
    <row r="111" spans="1:119" x14ac:dyDescent="0.2">
      <c r="A111">
        <f>ROW(Source!A61)</f>
        <v>61</v>
      </c>
      <c r="B111">
        <v>60854600</v>
      </c>
      <c r="C111">
        <v>60842144</v>
      </c>
      <c r="D111">
        <v>54656012</v>
      </c>
      <c r="E111">
        <v>1</v>
      </c>
      <c r="F111">
        <v>1</v>
      </c>
      <c r="G111">
        <v>1</v>
      </c>
      <c r="H111">
        <v>3</v>
      </c>
      <c r="I111" t="s">
        <v>453</v>
      </c>
      <c r="J111" t="s">
        <v>454</v>
      </c>
      <c r="K111" t="s">
        <v>455</v>
      </c>
      <c r="L111">
        <v>1327</v>
      </c>
      <c r="N111">
        <v>1005</v>
      </c>
      <c r="O111" t="s">
        <v>44</v>
      </c>
      <c r="P111" t="s">
        <v>44</v>
      </c>
      <c r="Q111">
        <v>1</v>
      </c>
      <c r="W111">
        <v>0</v>
      </c>
      <c r="X111">
        <v>-21956859</v>
      </c>
      <c r="Y111">
        <f t="shared" si="48"/>
        <v>115</v>
      </c>
      <c r="AA111">
        <v>50.29</v>
      </c>
      <c r="AB111">
        <v>0</v>
      </c>
      <c r="AC111">
        <v>0</v>
      </c>
      <c r="AD111">
        <v>0</v>
      </c>
      <c r="AE111">
        <v>52.94</v>
      </c>
      <c r="AF111">
        <v>0</v>
      </c>
      <c r="AG111">
        <v>0</v>
      </c>
      <c r="AH111">
        <v>0</v>
      </c>
      <c r="AI111">
        <v>0.95</v>
      </c>
      <c r="AJ111">
        <v>1</v>
      </c>
      <c r="AK111">
        <v>1</v>
      </c>
      <c r="AL111">
        <v>1</v>
      </c>
      <c r="AM111">
        <v>2</v>
      </c>
      <c r="AN111">
        <v>0</v>
      </c>
      <c r="AO111">
        <v>0</v>
      </c>
      <c r="AP111">
        <v>1</v>
      </c>
      <c r="AQ111">
        <v>1</v>
      </c>
      <c r="AR111">
        <v>0</v>
      </c>
      <c r="AS111" t="s">
        <v>3</v>
      </c>
      <c r="AT111">
        <v>115</v>
      </c>
      <c r="AU111" t="s">
        <v>3</v>
      </c>
      <c r="AV111">
        <v>0</v>
      </c>
      <c r="AW111">
        <v>2</v>
      </c>
      <c r="AX111">
        <v>60842161</v>
      </c>
      <c r="AY111">
        <v>1</v>
      </c>
      <c r="AZ111">
        <v>0</v>
      </c>
      <c r="BA111">
        <v>99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6088.0999999999995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1</v>
      </c>
      <c r="BQ111">
        <v>6088.0999999999995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1</v>
      </c>
      <c r="CV111">
        <v>0</v>
      </c>
      <c r="CW111">
        <v>0</v>
      </c>
      <c r="CX111">
        <f>ROUND(Y111*Source!I61,7)</f>
        <v>782</v>
      </c>
      <c r="CY111">
        <f>AA111</f>
        <v>50.29</v>
      </c>
      <c r="CZ111">
        <f>AE111</f>
        <v>52.94</v>
      </c>
      <c r="DA111">
        <f>AI111</f>
        <v>0.95</v>
      </c>
      <c r="DB111">
        <f t="shared" si="49"/>
        <v>6088.1</v>
      </c>
      <c r="DC111">
        <f t="shared" si="50"/>
        <v>0</v>
      </c>
      <c r="DD111" t="s">
        <v>3</v>
      </c>
      <c r="DE111" t="s">
        <v>3</v>
      </c>
      <c r="DF111">
        <f>ROUND(ROUND(AE111*AI111,2)*CX111,2)</f>
        <v>39326.78</v>
      </c>
      <c r="DG111">
        <f t="shared" si="47"/>
        <v>0</v>
      </c>
      <c r="DH111">
        <f t="shared" si="33"/>
        <v>0</v>
      </c>
      <c r="DI111">
        <f t="shared" si="34"/>
        <v>0</v>
      </c>
      <c r="DJ111">
        <f>DF111</f>
        <v>39326.78</v>
      </c>
      <c r="DK111">
        <v>0</v>
      </c>
      <c r="DL111" t="s">
        <v>3</v>
      </c>
      <c r="DM111">
        <v>0</v>
      </c>
      <c r="DN111" t="s">
        <v>3</v>
      </c>
      <c r="DO111">
        <v>0</v>
      </c>
    </row>
    <row r="112" spans="1:119" x14ac:dyDescent="0.2">
      <c r="A112">
        <f>ROW(Source!A61)</f>
        <v>61</v>
      </c>
      <c r="B112">
        <v>60854600</v>
      </c>
      <c r="C112">
        <v>60842144</v>
      </c>
      <c r="D112">
        <v>54656453</v>
      </c>
      <c r="E112">
        <v>1</v>
      </c>
      <c r="F112">
        <v>1</v>
      </c>
      <c r="G112">
        <v>1</v>
      </c>
      <c r="H112">
        <v>3</v>
      </c>
      <c r="I112" t="s">
        <v>456</v>
      </c>
      <c r="J112" t="s">
        <v>457</v>
      </c>
      <c r="K112" t="s">
        <v>458</v>
      </c>
      <c r="L112">
        <v>1371</v>
      </c>
      <c r="N112">
        <v>1013</v>
      </c>
      <c r="O112" t="s">
        <v>146</v>
      </c>
      <c r="P112" t="s">
        <v>146</v>
      </c>
      <c r="Q112">
        <v>1</v>
      </c>
      <c r="W112">
        <v>0</v>
      </c>
      <c r="X112">
        <v>-692813775</v>
      </c>
      <c r="Y112">
        <f t="shared" si="48"/>
        <v>20</v>
      </c>
      <c r="AA112">
        <v>284.97000000000003</v>
      </c>
      <c r="AB112">
        <v>0</v>
      </c>
      <c r="AC112">
        <v>0</v>
      </c>
      <c r="AD112">
        <v>0</v>
      </c>
      <c r="AE112">
        <v>165.68</v>
      </c>
      <c r="AF112">
        <v>0</v>
      </c>
      <c r="AG112">
        <v>0</v>
      </c>
      <c r="AH112">
        <v>0</v>
      </c>
      <c r="AI112">
        <v>1.72</v>
      </c>
      <c r="AJ112">
        <v>1</v>
      </c>
      <c r="AK112">
        <v>1</v>
      </c>
      <c r="AL112">
        <v>1</v>
      </c>
      <c r="AM112">
        <v>2</v>
      </c>
      <c r="AN112">
        <v>0</v>
      </c>
      <c r="AO112">
        <v>0</v>
      </c>
      <c r="AP112">
        <v>1</v>
      </c>
      <c r="AQ112">
        <v>1</v>
      </c>
      <c r="AR112">
        <v>0</v>
      </c>
      <c r="AS112" t="s">
        <v>3</v>
      </c>
      <c r="AT112">
        <v>20</v>
      </c>
      <c r="AU112" t="s">
        <v>3</v>
      </c>
      <c r="AV112">
        <v>0</v>
      </c>
      <c r="AW112">
        <v>2</v>
      </c>
      <c r="AX112">
        <v>60842162</v>
      </c>
      <c r="AY112">
        <v>1</v>
      </c>
      <c r="AZ112">
        <v>0</v>
      </c>
      <c r="BA112">
        <v>100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3313.6000000000004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1</v>
      </c>
      <c r="BQ112">
        <v>3313.6000000000004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1</v>
      </c>
      <c r="CV112">
        <v>0</v>
      </c>
      <c r="CW112">
        <v>0</v>
      </c>
      <c r="CX112">
        <f>ROUND(Y112*Source!I61,7)</f>
        <v>136</v>
      </c>
      <c r="CY112">
        <f>AA112</f>
        <v>284.97000000000003</v>
      </c>
      <c r="CZ112">
        <f>AE112</f>
        <v>165.68</v>
      </c>
      <c r="DA112">
        <f>AI112</f>
        <v>1.72</v>
      </c>
      <c r="DB112">
        <f t="shared" si="49"/>
        <v>3313.6</v>
      </c>
      <c r="DC112">
        <f t="shared" si="50"/>
        <v>0</v>
      </c>
      <c r="DD112" t="s">
        <v>3</v>
      </c>
      <c r="DE112" t="s">
        <v>3</v>
      </c>
      <c r="DF112">
        <f>ROUND(ROUND(AE112*AI112,2)*CX112,2)</f>
        <v>38755.919999999998</v>
      </c>
      <c r="DG112">
        <f t="shared" si="47"/>
        <v>0</v>
      </c>
      <c r="DH112">
        <f t="shared" si="33"/>
        <v>0</v>
      </c>
      <c r="DI112">
        <f t="shared" si="34"/>
        <v>0</v>
      </c>
      <c r="DJ112">
        <f>DF112</f>
        <v>38755.919999999998</v>
      </c>
      <c r="DK112">
        <v>0</v>
      </c>
      <c r="DL112" t="s">
        <v>3</v>
      </c>
      <c r="DM112">
        <v>0</v>
      </c>
      <c r="DN112" t="s">
        <v>3</v>
      </c>
      <c r="DO112">
        <v>0</v>
      </c>
    </row>
    <row r="113" spans="1:119" x14ac:dyDescent="0.2">
      <c r="A113">
        <f>ROW(Source!A62)</f>
        <v>62</v>
      </c>
      <c r="B113">
        <v>60841590</v>
      </c>
      <c r="C113">
        <v>60854946</v>
      </c>
      <c r="D113">
        <v>59083889</v>
      </c>
      <c r="E113">
        <v>119</v>
      </c>
      <c r="F113">
        <v>1</v>
      </c>
      <c r="G113">
        <v>1</v>
      </c>
      <c r="H113">
        <v>1</v>
      </c>
      <c r="I113" t="s">
        <v>459</v>
      </c>
      <c r="J113" t="s">
        <v>3</v>
      </c>
      <c r="K113" t="s">
        <v>460</v>
      </c>
      <c r="L113">
        <v>1191</v>
      </c>
      <c r="N113">
        <v>1013</v>
      </c>
      <c r="O113" t="s">
        <v>369</v>
      </c>
      <c r="P113" t="s">
        <v>369</v>
      </c>
      <c r="Q113">
        <v>1</v>
      </c>
      <c r="W113">
        <v>0</v>
      </c>
      <c r="X113">
        <v>1426738182</v>
      </c>
      <c r="Y113">
        <f t="shared" si="48"/>
        <v>2.0099999999999998</v>
      </c>
      <c r="AA113">
        <v>0</v>
      </c>
      <c r="AB113">
        <v>0</v>
      </c>
      <c r="AC113">
        <v>0</v>
      </c>
      <c r="AD113">
        <v>364.19</v>
      </c>
      <c r="AE113">
        <v>0</v>
      </c>
      <c r="AF113">
        <v>0</v>
      </c>
      <c r="AG113">
        <v>0</v>
      </c>
      <c r="AH113">
        <v>364.19</v>
      </c>
      <c r="AI113">
        <v>1</v>
      </c>
      <c r="AJ113">
        <v>1</v>
      </c>
      <c r="AK113">
        <v>1</v>
      </c>
      <c r="AL113">
        <v>1</v>
      </c>
      <c r="AM113">
        <v>-2</v>
      </c>
      <c r="AN113">
        <v>0</v>
      </c>
      <c r="AO113">
        <v>0</v>
      </c>
      <c r="AP113">
        <v>0</v>
      </c>
      <c r="AQ113">
        <v>1</v>
      </c>
      <c r="AR113">
        <v>0</v>
      </c>
      <c r="AS113" t="s">
        <v>3</v>
      </c>
      <c r="AT113">
        <v>2.0099999999999998</v>
      </c>
      <c r="AU113" t="s">
        <v>3</v>
      </c>
      <c r="AV113">
        <v>1</v>
      </c>
      <c r="AW113">
        <v>2</v>
      </c>
      <c r="AX113">
        <v>60854947</v>
      </c>
      <c r="AY113">
        <v>1</v>
      </c>
      <c r="AZ113">
        <v>0</v>
      </c>
      <c r="BA113">
        <v>101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732.02189999999996</v>
      </c>
      <c r="BN113">
        <v>2.0099999999999998</v>
      </c>
      <c r="BO113">
        <v>0</v>
      </c>
      <c r="BP113">
        <v>1</v>
      </c>
      <c r="BQ113">
        <v>0</v>
      </c>
      <c r="BR113">
        <v>0</v>
      </c>
      <c r="BS113">
        <v>0</v>
      </c>
      <c r="BT113">
        <v>732.02189999999996</v>
      </c>
      <c r="BU113">
        <v>2.0099999999999998</v>
      </c>
      <c r="BV113">
        <v>0</v>
      </c>
      <c r="BW113">
        <v>1</v>
      </c>
      <c r="CU113">
        <f>ROUND(AT113*Source!I62*AH113*AL113,2)</f>
        <v>7320.22</v>
      </c>
      <c r="CV113">
        <f>ROUND(Y113*Source!I62,7)</f>
        <v>20.100000000000001</v>
      </c>
      <c r="CW113">
        <v>0</v>
      </c>
      <c r="CX113">
        <f>ROUND(Y113*Source!I62,7)</f>
        <v>20.100000000000001</v>
      </c>
      <c r="CY113">
        <f>AD113</f>
        <v>364.19</v>
      </c>
      <c r="CZ113">
        <f>AH113</f>
        <v>364.19</v>
      </c>
      <c r="DA113">
        <f>AL113</f>
        <v>1</v>
      </c>
      <c r="DB113">
        <f t="shared" si="49"/>
        <v>732.02</v>
      </c>
      <c r="DC113">
        <f t="shared" si="50"/>
        <v>0</v>
      </c>
      <c r="DD113" t="s">
        <v>3</v>
      </c>
      <c r="DE113" t="s">
        <v>3</v>
      </c>
      <c r="DF113">
        <f>ROUND(ROUND(AE113,2)*CX113,2)</f>
        <v>0</v>
      </c>
      <c r="DG113">
        <f t="shared" si="47"/>
        <v>0</v>
      </c>
      <c r="DH113">
        <f t="shared" si="33"/>
        <v>0</v>
      </c>
      <c r="DI113">
        <f t="shared" si="34"/>
        <v>7320.22</v>
      </c>
      <c r="DJ113">
        <f>DI113</f>
        <v>7320.22</v>
      </c>
      <c r="DK113">
        <v>1</v>
      </c>
      <c r="DL113" t="s">
        <v>3</v>
      </c>
      <c r="DM113">
        <v>0</v>
      </c>
      <c r="DN113" t="s">
        <v>3</v>
      </c>
      <c r="DO113">
        <v>0</v>
      </c>
    </row>
    <row r="114" spans="1:119" x14ac:dyDescent="0.2">
      <c r="A114">
        <f>ROW(Source!A62)</f>
        <v>62</v>
      </c>
      <c r="B114">
        <v>60841590</v>
      </c>
      <c r="C114">
        <v>60854946</v>
      </c>
      <c r="D114">
        <v>59084083</v>
      </c>
      <c r="E114">
        <v>119</v>
      </c>
      <c r="F114">
        <v>1</v>
      </c>
      <c r="G114">
        <v>1</v>
      </c>
      <c r="H114">
        <v>1</v>
      </c>
      <c r="I114" t="s">
        <v>376</v>
      </c>
      <c r="J114" t="s">
        <v>3</v>
      </c>
      <c r="K114" t="s">
        <v>377</v>
      </c>
      <c r="L114">
        <v>1191</v>
      </c>
      <c r="N114">
        <v>1013</v>
      </c>
      <c r="O114" t="s">
        <v>369</v>
      </c>
      <c r="P114" t="s">
        <v>369</v>
      </c>
      <c r="Q114">
        <v>1</v>
      </c>
      <c r="W114">
        <v>0</v>
      </c>
      <c r="X114">
        <v>-1417349443</v>
      </c>
      <c r="Y114">
        <f t="shared" si="48"/>
        <v>0.02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1</v>
      </c>
      <c r="AJ114">
        <v>1</v>
      </c>
      <c r="AK114">
        <v>1</v>
      </c>
      <c r="AL114">
        <v>1</v>
      </c>
      <c r="AM114">
        <v>-2</v>
      </c>
      <c r="AN114">
        <v>0</v>
      </c>
      <c r="AO114">
        <v>0</v>
      </c>
      <c r="AP114">
        <v>0</v>
      </c>
      <c r="AQ114">
        <v>1</v>
      </c>
      <c r="AR114">
        <v>0</v>
      </c>
      <c r="AS114" t="s">
        <v>3</v>
      </c>
      <c r="AT114">
        <v>0.02</v>
      </c>
      <c r="AU114" t="s">
        <v>3</v>
      </c>
      <c r="AV114">
        <v>2</v>
      </c>
      <c r="AW114">
        <v>2</v>
      </c>
      <c r="AX114">
        <v>60854948</v>
      </c>
      <c r="AY114">
        <v>1</v>
      </c>
      <c r="AZ114">
        <v>0</v>
      </c>
      <c r="BA114">
        <v>102</v>
      </c>
      <c r="BB114">
        <v>1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CV114">
        <v>0</v>
      </c>
      <c r="CW114">
        <v>0</v>
      </c>
      <c r="CX114">
        <f>ROUND(Y114*Source!I62,7)</f>
        <v>0.2</v>
      </c>
      <c r="CY114">
        <f>AD114</f>
        <v>0</v>
      </c>
      <c r="CZ114">
        <f>AH114</f>
        <v>0</v>
      </c>
      <c r="DA114">
        <f>AL114</f>
        <v>1</v>
      </c>
      <c r="DB114">
        <f t="shared" si="49"/>
        <v>0</v>
      </c>
      <c r="DC114">
        <f t="shared" si="50"/>
        <v>0</v>
      </c>
      <c r="DD114" t="s">
        <v>3</v>
      </c>
      <c r="DE114" t="s">
        <v>3</v>
      </c>
      <c r="DF114">
        <f>ROUND(ROUND(AE114,2)*CX114,2)</f>
        <v>0</v>
      </c>
      <c r="DG114">
        <f t="shared" si="47"/>
        <v>0</v>
      </c>
      <c r="DH114">
        <f t="shared" si="33"/>
        <v>0</v>
      </c>
      <c r="DI114">
        <f t="shared" si="34"/>
        <v>0</v>
      </c>
      <c r="DJ114">
        <f>DI114</f>
        <v>0</v>
      </c>
      <c r="DK114">
        <v>0</v>
      </c>
      <c r="DL114" t="s">
        <v>3</v>
      </c>
      <c r="DM114">
        <v>0</v>
      </c>
      <c r="DN114" t="s">
        <v>3</v>
      </c>
      <c r="DO114">
        <v>0</v>
      </c>
    </row>
    <row r="115" spans="1:119" x14ac:dyDescent="0.2">
      <c r="A115">
        <f>ROW(Source!A62)</f>
        <v>62</v>
      </c>
      <c r="B115">
        <v>60841590</v>
      </c>
      <c r="C115">
        <v>60854946</v>
      </c>
      <c r="D115">
        <v>59212187</v>
      </c>
      <c r="E115">
        <v>1</v>
      </c>
      <c r="F115">
        <v>1</v>
      </c>
      <c r="G115">
        <v>1</v>
      </c>
      <c r="H115">
        <v>2</v>
      </c>
      <c r="I115" t="s">
        <v>385</v>
      </c>
      <c r="J115" t="s">
        <v>386</v>
      </c>
      <c r="K115" t="s">
        <v>387</v>
      </c>
      <c r="L115">
        <v>1368</v>
      </c>
      <c r="N115">
        <v>1011</v>
      </c>
      <c r="O115" t="s">
        <v>373</v>
      </c>
      <c r="P115" t="s">
        <v>373</v>
      </c>
      <c r="Q115">
        <v>1</v>
      </c>
      <c r="W115">
        <v>0</v>
      </c>
      <c r="X115">
        <v>4063365</v>
      </c>
      <c r="Y115">
        <f t="shared" si="48"/>
        <v>0.02</v>
      </c>
      <c r="AA115">
        <v>0</v>
      </c>
      <c r="AB115">
        <v>680.75</v>
      </c>
      <c r="AC115">
        <v>404.99</v>
      </c>
      <c r="AD115">
        <v>0</v>
      </c>
      <c r="AE115">
        <v>0</v>
      </c>
      <c r="AF115">
        <v>680.75</v>
      </c>
      <c r="AG115">
        <v>404.99</v>
      </c>
      <c r="AH115">
        <v>0</v>
      </c>
      <c r="AI115">
        <v>1</v>
      </c>
      <c r="AJ115">
        <v>1</v>
      </c>
      <c r="AK115">
        <v>1</v>
      </c>
      <c r="AL115">
        <v>1</v>
      </c>
      <c r="AM115">
        <v>-2</v>
      </c>
      <c r="AN115">
        <v>0</v>
      </c>
      <c r="AO115">
        <v>0</v>
      </c>
      <c r="AP115">
        <v>0</v>
      </c>
      <c r="AQ115">
        <v>1</v>
      </c>
      <c r="AR115">
        <v>0</v>
      </c>
      <c r="AS115" t="s">
        <v>3</v>
      </c>
      <c r="AT115">
        <v>0.02</v>
      </c>
      <c r="AU115" t="s">
        <v>3</v>
      </c>
      <c r="AV115">
        <v>1</v>
      </c>
      <c r="AW115">
        <v>2</v>
      </c>
      <c r="AX115">
        <v>60854949</v>
      </c>
      <c r="AY115">
        <v>1</v>
      </c>
      <c r="AZ115">
        <v>0</v>
      </c>
      <c r="BA115">
        <v>103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13.615</v>
      </c>
      <c r="BL115">
        <v>8.0998000000000001</v>
      </c>
      <c r="BM115">
        <v>0</v>
      </c>
      <c r="BN115">
        <v>0</v>
      </c>
      <c r="BO115">
        <v>0.02</v>
      </c>
      <c r="BP115">
        <v>1</v>
      </c>
      <c r="BQ115">
        <v>0</v>
      </c>
      <c r="BR115">
        <v>13.615</v>
      </c>
      <c r="BS115">
        <v>8.0998000000000001</v>
      </c>
      <c r="BT115">
        <v>0</v>
      </c>
      <c r="BU115">
        <v>0</v>
      </c>
      <c r="BV115">
        <v>0.02</v>
      </c>
      <c r="BW115">
        <v>1</v>
      </c>
      <c r="CV115">
        <v>0</v>
      </c>
      <c r="CW115">
        <f>ROUND(Y115*Source!I62*DO115,7)</f>
        <v>0.2</v>
      </c>
      <c r="CX115">
        <f>ROUND(Y115*Source!I62,7)</f>
        <v>0.2</v>
      </c>
      <c r="CY115">
        <f>AB115</f>
        <v>680.75</v>
      </c>
      <c r="CZ115">
        <f>AF115</f>
        <v>680.75</v>
      </c>
      <c r="DA115">
        <f>AJ115</f>
        <v>1</v>
      </c>
      <c r="DB115">
        <f t="shared" si="49"/>
        <v>13.62</v>
      </c>
      <c r="DC115">
        <f t="shared" si="50"/>
        <v>8.1</v>
      </c>
      <c r="DD115" t="s">
        <v>3</v>
      </c>
      <c r="DE115" t="s">
        <v>3</v>
      </c>
      <c r="DF115">
        <f>ROUND(ROUND(AE115,2)*CX115,2)</f>
        <v>0</v>
      </c>
      <c r="DG115">
        <f t="shared" si="47"/>
        <v>136.15</v>
      </c>
      <c r="DH115">
        <f t="shared" si="33"/>
        <v>81</v>
      </c>
      <c r="DI115">
        <f t="shared" si="34"/>
        <v>0</v>
      </c>
      <c r="DJ115">
        <f>DG115+DH115</f>
        <v>217.15</v>
      </c>
      <c r="DK115">
        <v>1</v>
      </c>
      <c r="DL115" t="s">
        <v>388</v>
      </c>
      <c r="DM115">
        <v>4</v>
      </c>
      <c r="DN115" t="s">
        <v>369</v>
      </c>
      <c r="DO115">
        <v>1</v>
      </c>
    </row>
    <row r="116" spans="1:119" x14ac:dyDescent="0.2">
      <c r="A116">
        <f>ROW(Source!A62)</f>
        <v>62</v>
      </c>
      <c r="B116">
        <v>60841590</v>
      </c>
      <c r="C116">
        <v>60854946</v>
      </c>
      <c r="D116">
        <v>59212962</v>
      </c>
      <c r="E116">
        <v>1</v>
      </c>
      <c r="F116">
        <v>1</v>
      </c>
      <c r="G116">
        <v>1</v>
      </c>
      <c r="H116">
        <v>2</v>
      </c>
      <c r="I116" t="s">
        <v>461</v>
      </c>
      <c r="J116" t="s">
        <v>462</v>
      </c>
      <c r="K116" t="s">
        <v>463</v>
      </c>
      <c r="L116">
        <v>1368</v>
      </c>
      <c r="N116">
        <v>1011</v>
      </c>
      <c r="O116" t="s">
        <v>373</v>
      </c>
      <c r="P116" t="s">
        <v>373</v>
      </c>
      <c r="Q116">
        <v>1</v>
      </c>
      <c r="W116">
        <v>0</v>
      </c>
      <c r="X116">
        <v>1011215771</v>
      </c>
      <c r="Y116">
        <f t="shared" si="48"/>
        <v>3.0000000000000001E-3</v>
      </c>
      <c r="AA116">
        <v>0</v>
      </c>
      <c r="AB116">
        <v>10.18</v>
      </c>
      <c r="AC116">
        <v>0</v>
      </c>
      <c r="AD116">
        <v>0</v>
      </c>
      <c r="AE116">
        <v>0</v>
      </c>
      <c r="AF116">
        <v>6.36</v>
      </c>
      <c r="AG116">
        <v>0</v>
      </c>
      <c r="AH116">
        <v>0</v>
      </c>
      <c r="AI116">
        <v>1</v>
      </c>
      <c r="AJ116">
        <v>1.6</v>
      </c>
      <c r="AK116">
        <v>1</v>
      </c>
      <c r="AL116">
        <v>1</v>
      </c>
      <c r="AM116">
        <v>2</v>
      </c>
      <c r="AN116">
        <v>0</v>
      </c>
      <c r="AO116">
        <v>0</v>
      </c>
      <c r="AP116">
        <v>0</v>
      </c>
      <c r="AQ116">
        <v>1</v>
      </c>
      <c r="AR116">
        <v>0</v>
      </c>
      <c r="AS116" t="s">
        <v>3</v>
      </c>
      <c r="AT116">
        <v>3.0000000000000001E-3</v>
      </c>
      <c r="AU116" t="s">
        <v>3</v>
      </c>
      <c r="AV116">
        <v>1</v>
      </c>
      <c r="AW116">
        <v>2</v>
      </c>
      <c r="AX116">
        <v>60854950</v>
      </c>
      <c r="AY116">
        <v>1</v>
      </c>
      <c r="AZ116">
        <v>0</v>
      </c>
      <c r="BA116">
        <v>104</v>
      </c>
      <c r="BB116">
        <v>1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1.908E-2</v>
      </c>
      <c r="BL116">
        <v>0</v>
      </c>
      <c r="BM116">
        <v>0</v>
      </c>
      <c r="BN116">
        <v>0</v>
      </c>
      <c r="BO116">
        <v>0</v>
      </c>
      <c r="BP116">
        <v>1</v>
      </c>
      <c r="BQ116">
        <v>0</v>
      </c>
      <c r="BR116">
        <v>1.908E-2</v>
      </c>
      <c r="BS116">
        <v>0</v>
      </c>
      <c r="BT116">
        <v>0</v>
      </c>
      <c r="BU116">
        <v>0</v>
      </c>
      <c r="BV116">
        <v>0</v>
      </c>
      <c r="BW116">
        <v>1</v>
      </c>
      <c r="CV116">
        <v>0</v>
      </c>
      <c r="CW116">
        <f>ROUND(Y116*Source!I62*DO116,7)</f>
        <v>0</v>
      </c>
      <c r="CX116">
        <f>ROUND(Y116*Source!I62,7)</f>
        <v>0.03</v>
      </c>
      <c r="CY116">
        <f>AB116</f>
        <v>10.18</v>
      </c>
      <c r="CZ116">
        <f>AF116</f>
        <v>6.36</v>
      </c>
      <c r="DA116">
        <f>AJ116</f>
        <v>1.6</v>
      </c>
      <c r="DB116">
        <f t="shared" si="49"/>
        <v>0.02</v>
      </c>
      <c r="DC116">
        <f t="shared" si="50"/>
        <v>0</v>
      </c>
      <c r="DD116" t="s">
        <v>3</v>
      </c>
      <c r="DE116" t="s">
        <v>3</v>
      </c>
      <c r="DF116">
        <f>ROUND(ROUND(AE116,2)*CX116,2)</f>
        <v>0</v>
      </c>
      <c r="DG116">
        <f>ROUND(ROUND(AF116*AJ116,2)*CX116,2)</f>
        <v>0.31</v>
      </c>
      <c r="DH116">
        <f t="shared" si="33"/>
        <v>0</v>
      </c>
      <c r="DI116">
        <f t="shared" si="34"/>
        <v>0</v>
      </c>
      <c r="DJ116">
        <f>DG116+DH116</f>
        <v>0.31</v>
      </c>
      <c r="DK116">
        <v>0</v>
      </c>
      <c r="DL116" t="s">
        <v>3</v>
      </c>
      <c r="DM116">
        <v>0</v>
      </c>
      <c r="DN116" t="s">
        <v>3</v>
      </c>
      <c r="DO116">
        <v>0</v>
      </c>
    </row>
    <row r="117" spans="1:119" x14ac:dyDescent="0.2">
      <c r="A117">
        <f>ROW(Source!A62)</f>
        <v>62</v>
      </c>
      <c r="B117">
        <v>60841590</v>
      </c>
      <c r="C117">
        <v>60854946</v>
      </c>
      <c r="D117">
        <v>59156597</v>
      </c>
      <c r="E117">
        <v>1</v>
      </c>
      <c r="F117">
        <v>1</v>
      </c>
      <c r="G117">
        <v>1</v>
      </c>
      <c r="H117">
        <v>3</v>
      </c>
      <c r="I117" t="s">
        <v>464</v>
      </c>
      <c r="J117" t="s">
        <v>465</v>
      </c>
      <c r="K117" t="s">
        <v>466</v>
      </c>
      <c r="L117">
        <v>1339</v>
      </c>
      <c r="N117">
        <v>1007</v>
      </c>
      <c r="O117" t="s">
        <v>85</v>
      </c>
      <c r="P117" t="s">
        <v>85</v>
      </c>
      <c r="Q117">
        <v>1</v>
      </c>
      <c r="W117">
        <v>0</v>
      </c>
      <c r="X117">
        <v>-1357846128</v>
      </c>
      <c r="Y117">
        <f t="shared" si="48"/>
        <v>4.4000000000000003E-3</v>
      </c>
      <c r="AA117">
        <v>29.64</v>
      </c>
      <c r="AB117">
        <v>0</v>
      </c>
      <c r="AC117">
        <v>0</v>
      </c>
      <c r="AD117">
        <v>0</v>
      </c>
      <c r="AE117">
        <v>35.71</v>
      </c>
      <c r="AF117">
        <v>0</v>
      </c>
      <c r="AG117">
        <v>0</v>
      </c>
      <c r="AH117">
        <v>0</v>
      </c>
      <c r="AI117">
        <v>0.83</v>
      </c>
      <c r="AJ117">
        <v>1</v>
      </c>
      <c r="AK117">
        <v>1</v>
      </c>
      <c r="AL117">
        <v>1</v>
      </c>
      <c r="AM117">
        <v>2</v>
      </c>
      <c r="AN117">
        <v>0</v>
      </c>
      <c r="AO117">
        <v>0</v>
      </c>
      <c r="AP117">
        <v>0</v>
      </c>
      <c r="AQ117">
        <v>1</v>
      </c>
      <c r="AR117">
        <v>0</v>
      </c>
      <c r="AS117" t="s">
        <v>3</v>
      </c>
      <c r="AT117">
        <v>4.4000000000000003E-3</v>
      </c>
      <c r="AU117" t="s">
        <v>3</v>
      </c>
      <c r="AV117">
        <v>0</v>
      </c>
      <c r="AW117">
        <v>2</v>
      </c>
      <c r="AX117">
        <v>60854951</v>
      </c>
      <c r="AY117">
        <v>1</v>
      </c>
      <c r="AZ117">
        <v>0</v>
      </c>
      <c r="BA117">
        <v>105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0.15712400000000001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1</v>
      </c>
      <c r="BQ117">
        <v>0.15712400000000001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1</v>
      </c>
      <c r="CV117">
        <v>0</v>
      </c>
      <c r="CW117">
        <v>0</v>
      </c>
      <c r="CX117">
        <f>ROUND(Y117*Source!I62,7)</f>
        <v>4.3999999999999997E-2</v>
      </c>
      <c r="CY117">
        <f>AA117</f>
        <v>29.64</v>
      </c>
      <c r="CZ117">
        <f>AE117</f>
        <v>35.71</v>
      </c>
      <c r="DA117">
        <f>AI117</f>
        <v>0.83</v>
      </c>
      <c r="DB117">
        <f t="shared" si="49"/>
        <v>0.16</v>
      </c>
      <c r="DC117">
        <f t="shared" si="50"/>
        <v>0</v>
      </c>
      <c r="DD117" t="s">
        <v>3</v>
      </c>
      <c r="DE117" t="s">
        <v>3</v>
      </c>
      <c r="DF117">
        <f>ROUND(ROUND(AE117*AI117,2)*CX117,2)</f>
        <v>1.3</v>
      </c>
      <c r="DG117">
        <f t="shared" ref="DG117:DG129" si="51">ROUND(ROUND(AF117,2)*CX117,2)</f>
        <v>0</v>
      </c>
      <c r="DH117">
        <f t="shared" si="33"/>
        <v>0</v>
      </c>
      <c r="DI117">
        <f t="shared" si="34"/>
        <v>0</v>
      </c>
      <c r="DJ117">
        <f>DF117</f>
        <v>1.3</v>
      </c>
      <c r="DK117">
        <v>0</v>
      </c>
      <c r="DL117" t="s">
        <v>3</v>
      </c>
      <c r="DM117">
        <v>0</v>
      </c>
      <c r="DN117" t="s">
        <v>3</v>
      </c>
      <c r="DO117">
        <v>0</v>
      </c>
    </row>
    <row r="118" spans="1:119" x14ac:dyDescent="0.2">
      <c r="A118">
        <f>ROW(Source!A62)</f>
        <v>62</v>
      </c>
      <c r="B118">
        <v>60841590</v>
      </c>
      <c r="C118">
        <v>60854946</v>
      </c>
      <c r="D118">
        <v>59156609</v>
      </c>
      <c r="E118">
        <v>1</v>
      </c>
      <c r="F118">
        <v>1</v>
      </c>
      <c r="G118">
        <v>1</v>
      </c>
      <c r="H118">
        <v>3</v>
      </c>
      <c r="I118" t="s">
        <v>389</v>
      </c>
      <c r="J118" t="s">
        <v>390</v>
      </c>
      <c r="K118" t="s">
        <v>391</v>
      </c>
      <c r="L118">
        <v>1383</v>
      </c>
      <c r="N118">
        <v>1013</v>
      </c>
      <c r="O118" t="s">
        <v>392</v>
      </c>
      <c r="P118" t="s">
        <v>392</v>
      </c>
      <c r="Q118">
        <v>1</v>
      </c>
      <c r="W118">
        <v>0</v>
      </c>
      <c r="X118">
        <v>86017057</v>
      </c>
      <c r="Y118">
        <f t="shared" si="48"/>
        <v>1.07</v>
      </c>
      <c r="AA118">
        <v>7.71</v>
      </c>
      <c r="AB118">
        <v>0</v>
      </c>
      <c r="AC118">
        <v>0</v>
      </c>
      <c r="AD118">
        <v>0</v>
      </c>
      <c r="AE118">
        <v>7.71</v>
      </c>
      <c r="AF118">
        <v>0</v>
      </c>
      <c r="AG118">
        <v>0</v>
      </c>
      <c r="AH118">
        <v>0</v>
      </c>
      <c r="AI118">
        <v>1</v>
      </c>
      <c r="AJ118">
        <v>1</v>
      </c>
      <c r="AK118">
        <v>1</v>
      </c>
      <c r="AL118">
        <v>1</v>
      </c>
      <c r="AM118">
        <v>-2</v>
      </c>
      <c r="AN118">
        <v>0</v>
      </c>
      <c r="AO118">
        <v>0</v>
      </c>
      <c r="AP118">
        <v>0</v>
      </c>
      <c r="AQ118">
        <v>1</v>
      </c>
      <c r="AR118">
        <v>0</v>
      </c>
      <c r="AS118" t="s">
        <v>3</v>
      </c>
      <c r="AT118">
        <v>1.07</v>
      </c>
      <c r="AU118" t="s">
        <v>3</v>
      </c>
      <c r="AV118">
        <v>0</v>
      </c>
      <c r="AW118">
        <v>2</v>
      </c>
      <c r="AX118">
        <v>60854952</v>
      </c>
      <c r="AY118">
        <v>1</v>
      </c>
      <c r="AZ118">
        <v>0</v>
      </c>
      <c r="BA118">
        <v>106</v>
      </c>
      <c r="BB118">
        <v>1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8.2497000000000007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1</v>
      </c>
      <c r="BQ118">
        <v>8.2497000000000007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1</v>
      </c>
      <c r="CV118">
        <v>0</v>
      </c>
      <c r="CW118">
        <v>0</v>
      </c>
      <c r="CX118">
        <f>ROUND(Y118*Source!I62,7)</f>
        <v>10.7</v>
      </c>
      <c r="CY118">
        <f>AA118</f>
        <v>7.71</v>
      </c>
      <c r="CZ118">
        <f>AE118</f>
        <v>7.71</v>
      </c>
      <c r="DA118">
        <f>AI118</f>
        <v>1</v>
      </c>
      <c r="DB118">
        <f t="shared" si="49"/>
        <v>8.25</v>
      </c>
      <c r="DC118">
        <f t="shared" si="50"/>
        <v>0</v>
      </c>
      <c r="DD118" t="s">
        <v>3</v>
      </c>
      <c r="DE118" t="s">
        <v>3</v>
      </c>
      <c r="DF118">
        <f>ROUND(ROUND(AE118,2)*CX118,2)</f>
        <v>82.5</v>
      </c>
      <c r="DG118">
        <f t="shared" si="51"/>
        <v>0</v>
      </c>
      <c r="DH118">
        <f t="shared" si="33"/>
        <v>0</v>
      </c>
      <c r="DI118">
        <f t="shared" si="34"/>
        <v>0</v>
      </c>
      <c r="DJ118">
        <f>DF118</f>
        <v>82.5</v>
      </c>
      <c r="DK118">
        <v>1</v>
      </c>
      <c r="DL118" t="s">
        <v>3</v>
      </c>
      <c r="DM118">
        <v>0</v>
      </c>
      <c r="DN118" t="s">
        <v>3</v>
      </c>
      <c r="DO118">
        <v>0</v>
      </c>
    </row>
    <row r="119" spans="1:119" x14ac:dyDescent="0.2">
      <c r="A119">
        <f>ROW(Source!A62)</f>
        <v>62</v>
      </c>
      <c r="B119">
        <v>60841590</v>
      </c>
      <c r="C119">
        <v>60854946</v>
      </c>
      <c r="D119">
        <v>59160669</v>
      </c>
      <c r="E119">
        <v>1</v>
      </c>
      <c r="F119">
        <v>1</v>
      </c>
      <c r="G119">
        <v>1</v>
      </c>
      <c r="H119">
        <v>3</v>
      </c>
      <c r="I119" t="s">
        <v>125</v>
      </c>
      <c r="J119" t="s">
        <v>128</v>
      </c>
      <c r="K119" t="s">
        <v>126</v>
      </c>
      <c r="L119">
        <v>1346</v>
      </c>
      <c r="N119">
        <v>1009</v>
      </c>
      <c r="O119" t="s">
        <v>127</v>
      </c>
      <c r="P119" t="s">
        <v>127</v>
      </c>
      <c r="Q119">
        <v>1</v>
      </c>
      <c r="W119">
        <v>0</v>
      </c>
      <c r="X119">
        <v>-844312473</v>
      </c>
      <c r="Y119">
        <f t="shared" si="48"/>
        <v>23.32</v>
      </c>
      <c r="AA119">
        <v>274.06</v>
      </c>
      <c r="AB119">
        <v>0</v>
      </c>
      <c r="AC119">
        <v>0</v>
      </c>
      <c r="AD119">
        <v>0</v>
      </c>
      <c r="AE119">
        <v>136.35</v>
      </c>
      <c r="AF119">
        <v>0</v>
      </c>
      <c r="AG119">
        <v>0</v>
      </c>
      <c r="AH119">
        <v>0</v>
      </c>
      <c r="AI119">
        <v>2.0099999999999998</v>
      </c>
      <c r="AJ119">
        <v>1</v>
      </c>
      <c r="AK119">
        <v>1</v>
      </c>
      <c r="AL119">
        <v>1</v>
      </c>
      <c r="AM119">
        <v>0</v>
      </c>
      <c r="AN119">
        <v>0</v>
      </c>
      <c r="AO119">
        <v>0</v>
      </c>
      <c r="AP119">
        <v>1</v>
      </c>
      <c r="AQ119">
        <v>0</v>
      </c>
      <c r="AR119">
        <v>0</v>
      </c>
      <c r="AS119" t="s">
        <v>3</v>
      </c>
      <c r="AT119">
        <v>23.32</v>
      </c>
      <c r="AU119" t="s">
        <v>3</v>
      </c>
      <c r="AV119">
        <v>0</v>
      </c>
      <c r="AW119">
        <v>1</v>
      </c>
      <c r="AX119">
        <v>-1</v>
      </c>
      <c r="AY119">
        <v>0</v>
      </c>
      <c r="AZ119">
        <v>0</v>
      </c>
      <c r="BA119" t="s">
        <v>3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CV119">
        <v>0</v>
      </c>
      <c r="CW119">
        <v>0</v>
      </c>
      <c r="CX119">
        <f>ROUND(Y119*Source!I62,7)</f>
        <v>233.2</v>
      </c>
      <c r="CY119">
        <f>AA119</f>
        <v>274.06</v>
      </c>
      <c r="CZ119">
        <f>AE119</f>
        <v>136.35</v>
      </c>
      <c r="DA119">
        <f>AI119</f>
        <v>2.0099999999999998</v>
      </c>
      <c r="DB119">
        <f t="shared" si="49"/>
        <v>3179.68</v>
      </c>
      <c r="DC119">
        <f t="shared" si="50"/>
        <v>0</v>
      </c>
      <c r="DD119" t="s">
        <v>3</v>
      </c>
      <c r="DE119" t="s">
        <v>3</v>
      </c>
      <c r="DF119">
        <f>ROUND(ROUND(AE119*AI119,2)*CX119,2)</f>
        <v>63910.79</v>
      </c>
      <c r="DG119">
        <f t="shared" si="51"/>
        <v>0</v>
      </c>
      <c r="DH119">
        <f t="shared" si="33"/>
        <v>0</v>
      </c>
      <c r="DI119">
        <f t="shared" si="34"/>
        <v>0</v>
      </c>
      <c r="DJ119">
        <f>DF119</f>
        <v>63910.79</v>
      </c>
      <c r="DK119">
        <v>0</v>
      </c>
      <c r="DL119" t="s">
        <v>3</v>
      </c>
      <c r="DM119">
        <v>0</v>
      </c>
      <c r="DN119" t="s">
        <v>3</v>
      </c>
      <c r="DO119">
        <v>0</v>
      </c>
    </row>
    <row r="120" spans="1:119" x14ac:dyDescent="0.2">
      <c r="A120">
        <f>ROW(Source!A63)</f>
        <v>63</v>
      </c>
      <c r="B120">
        <v>60854600</v>
      </c>
      <c r="C120">
        <v>60854946</v>
      </c>
      <c r="D120">
        <v>59083889</v>
      </c>
      <c r="E120">
        <v>119</v>
      </c>
      <c r="F120">
        <v>1</v>
      </c>
      <c r="G120">
        <v>1</v>
      </c>
      <c r="H120">
        <v>1</v>
      </c>
      <c r="I120" t="s">
        <v>459</v>
      </c>
      <c r="J120" t="s">
        <v>3</v>
      </c>
      <c r="K120" t="s">
        <v>460</v>
      </c>
      <c r="L120">
        <v>1191</v>
      </c>
      <c r="N120">
        <v>1013</v>
      </c>
      <c r="O120" t="s">
        <v>369</v>
      </c>
      <c r="P120" t="s">
        <v>369</v>
      </c>
      <c r="Q120">
        <v>1</v>
      </c>
      <c r="W120">
        <v>0</v>
      </c>
      <c r="X120">
        <v>1426738182</v>
      </c>
      <c r="Y120">
        <f t="shared" si="48"/>
        <v>2.0099999999999998</v>
      </c>
      <c r="AA120">
        <v>0</v>
      </c>
      <c r="AB120">
        <v>0</v>
      </c>
      <c r="AC120">
        <v>0</v>
      </c>
      <c r="AD120">
        <v>388.01</v>
      </c>
      <c r="AE120">
        <v>0</v>
      </c>
      <c r="AF120">
        <v>0</v>
      </c>
      <c r="AG120">
        <v>0</v>
      </c>
      <c r="AH120">
        <v>388.01</v>
      </c>
      <c r="AI120">
        <v>1</v>
      </c>
      <c r="AJ120">
        <v>1</v>
      </c>
      <c r="AK120">
        <v>1</v>
      </c>
      <c r="AL120">
        <v>1</v>
      </c>
      <c r="AM120">
        <v>-2</v>
      </c>
      <c r="AN120">
        <v>0</v>
      </c>
      <c r="AO120">
        <v>0</v>
      </c>
      <c r="AP120">
        <v>0</v>
      </c>
      <c r="AQ120">
        <v>1</v>
      </c>
      <c r="AR120">
        <v>0</v>
      </c>
      <c r="AS120" t="s">
        <v>3</v>
      </c>
      <c r="AT120">
        <v>2.0099999999999998</v>
      </c>
      <c r="AU120" t="s">
        <v>3</v>
      </c>
      <c r="AV120">
        <v>1</v>
      </c>
      <c r="AW120">
        <v>2</v>
      </c>
      <c r="AX120">
        <v>60854947</v>
      </c>
      <c r="AY120">
        <v>1</v>
      </c>
      <c r="AZ120">
        <v>0</v>
      </c>
      <c r="BA120">
        <v>108</v>
      </c>
      <c r="BB120">
        <v>1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779.90009999999995</v>
      </c>
      <c r="BN120">
        <v>2.0099999999999998</v>
      </c>
      <c r="BO120">
        <v>0</v>
      </c>
      <c r="BP120">
        <v>1</v>
      </c>
      <c r="BQ120">
        <v>0</v>
      </c>
      <c r="BR120">
        <v>0</v>
      </c>
      <c r="BS120">
        <v>0</v>
      </c>
      <c r="BT120">
        <v>779.90009999999995</v>
      </c>
      <c r="BU120">
        <v>2.0099999999999998</v>
      </c>
      <c r="BV120">
        <v>0</v>
      </c>
      <c r="BW120">
        <v>1</v>
      </c>
      <c r="CU120">
        <f>ROUND(AT120*Source!I63*AH120*AL120,2)</f>
        <v>7799</v>
      </c>
      <c r="CV120">
        <f>ROUND(Y120*Source!I63,7)</f>
        <v>20.100000000000001</v>
      </c>
      <c r="CW120">
        <v>0</v>
      </c>
      <c r="CX120">
        <f>ROUND(Y120*Source!I63,7)</f>
        <v>20.100000000000001</v>
      </c>
      <c r="CY120">
        <f>AD120</f>
        <v>388.01</v>
      </c>
      <c r="CZ120">
        <f>AH120</f>
        <v>388.01</v>
      </c>
      <c r="DA120">
        <f>AL120</f>
        <v>1</v>
      </c>
      <c r="DB120">
        <f t="shared" si="49"/>
        <v>779.9</v>
      </c>
      <c r="DC120">
        <f t="shared" si="50"/>
        <v>0</v>
      </c>
      <c r="DD120" t="s">
        <v>3</v>
      </c>
      <c r="DE120" t="s">
        <v>3</v>
      </c>
      <c r="DF120">
        <f>ROUND(ROUND(AE120,2)*CX120,2)</f>
        <v>0</v>
      </c>
      <c r="DG120">
        <f t="shared" si="51"/>
        <v>0</v>
      </c>
      <c r="DH120">
        <f t="shared" si="33"/>
        <v>0</v>
      </c>
      <c r="DI120">
        <f t="shared" si="34"/>
        <v>7799</v>
      </c>
      <c r="DJ120">
        <f>DI120</f>
        <v>7799</v>
      </c>
      <c r="DK120">
        <v>1</v>
      </c>
      <c r="DL120" t="s">
        <v>3</v>
      </c>
      <c r="DM120">
        <v>0</v>
      </c>
      <c r="DN120" t="s">
        <v>3</v>
      </c>
      <c r="DO120">
        <v>0</v>
      </c>
    </row>
    <row r="121" spans="1:119" x14ac:dyDescent="0.2">
      <c r="A121">
        <f>ROW(Source!A63)</f>
        <v>63</v>
      </c>
      <c r="B121">
        <v>60854600</v>
      </c>
      <c r="C121">
        <v>60854946</v>
      </c>
      <c r="D121">
        <v>59084083</v>
      </c>
      <c r="E121">
        <v>119</v>
      </c>
      <c r="F121">
        <v>1</v>
      </c>
      <c r="G121">
        <v>1</v>
      </c>
      <c r="H121">
        <v>1</v>
      </c>
      <c r="I121" t="s">
        <v>376</v>
      </c>
      <c r="J121" t="s">
        <v>3</v>
      </c>
      <c r="K121" t="s">
        <v>377</v>
      </c>
      <c r="L121">
        <v>1191</v>
      </c>
      <c r="N121">
        <v>1013</v>
      </c>
      <c r="O121" t="s">
        <v>369</v>
      </c>
      <c r="P121" t="s">
        <v>369</v>
      </c>
      <c r="Q121">
        <v>1</v>
      </c>
      <c r="W121">
        <v>0</v>
      </c>
      <c r="X121">
        <v>-1417349443</v>
      </c>
      <c r="Y121">
        <f t="shared" si="48"/>
        <v>0.02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1</v>
      </c>
      <c r="AJ121">
        <v>1</v>
      </c>
      <c r="AK121">
        <v>1</v>
      </c>
      <c r="AL121">
        <v>1</v>
      </c>
      <c r="AM121">
        <v>-2</v>
      </c>
      <c r="AN121">
        <v>0</v>
      </c>
      <c r="AO121">
        <v>0</v>
      </c>
      <c r="AP121">
        <v>0</v>
      </c>
      <c r="AQ121">
        <v>1</v>
      </c>
      <c r="AR121">
        <v>0</v>
      </c>
      <c r="AS121" t="s">
        <v>3</v>
      </c>
      <c r="AT121">
        <v>0.02</v>
      </c>
      <c r="AU121" t="s">
        <v>3</v>
      </c>
      <c r="AV121">
        <v>2</v>
      </c>
      <c r="AW121">
        <v>2</v>
      </c>
      <c r="AX121">
        <v>60854948</v>
      </c>
      <c r="AY121">
        <v>1</v>
      </c>
      <c r="AZ121">
        <v>0</v>
      </c>
      <c r="BA121">
        <v>109</v>
      </c>
      <c r="BB121">
        <v>1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CV121">
        <v>0</v>
      </c>
      <c r="CW121">
        <v>0</v>
      </c>
      <c r="CX121">
        <f>ROUND(Y121*Source!I63,7)</f>
        <v>0.2</v>
      </c>
      <c r="CY121">
        <f>AD121</f>
        <v>0</v>
      </c>
      <c r="CZ121">
        <f>AH121</f>
        <v>0</v>
      </c>
      <c r="DA121">
        <f>AL121</f>
        <v>1</v>
      </c>
      <c r="DB121">
        <f t="shared" si="49"/>
        <v>0</v>
      </c>
      <c r="DC121">
        <f t="shared" si="50"/>
        <v>0</v>
      </c>
      <c r="DD121" t="s">
        <v>3</v>
      </c>
      <c r="DE121" t="s">
        <v>3</v>
      </c>
      <c r="DF121">
        <f>ROUND(ROUND(AE121,2)*CX121,2)</f>
        <v>0</v>
      </c>
      <c r="DG121">
        <f t="shared" si="51"/>
        <v>0</v>
      </c>
      <c r="DH121">
        <f t="shared" si="33"/>
        <v>0</v>
      </c>
      <c r="DI121">
        <f t="shared" si="34"/>
        <v>0</v>
      </c>
      <c r="DJ121">
        <f>DI121</f>
        <v>0</v>
      </c>
      <c r="DK121">
        <v>0</v>
      </c>
      <c r="DL121" t="s">
        <v>3</v>
      </c>
      <c r="DM121">
        <v>0</v>
      </c>
      <c r="DN121" t="s">
        <v>3</v>
      </c>
      <c r="DO121">
        <v>0</v>
      </c>
    </row>
    <row r="122" spans="1:119" x14ac:dyDescent="0.2">
      <c r="A122">
        <f>ROW(Source!A63)</f>
        <v>63</v>
      </c>
      <c r="B122">
        <v>60854600</v>
      </c>
      <c r="C122">
        <v>60854946</v>
      </c>
      <c r="D122">
        <v>59212187</v>
      </c>
      <c r="E122">
        <v>1</v>
      </c>
      <c r="F122">
        <v>1</v>
      </c>
      <c r="G122">
        <v>1</v>
      </c>
      <c r="H122">
        <v>2</v>
      </c>
      <c r="I122" t="s">
        <v>385</v>
      </c>
      <c r="J122" t="s">
        <v>386</v>
      </c>
      <c r="K122" t="s">
        <v>387</v>
      </c>
      <c r="L122">
        <v>1368</v>
      </c>
      <c r="N122">
        <v>1011</v>
      </c>
      <c r="O122" t="s">
        <v>373</v>
      </c>
      <c r="P122" t="s">
        <v>373</v>
      </c>
      <c r="Q122">
        <v>1</v>
      </c>
      <c r="W122">
        <v>0</v>
      </c>
      <c r="X122">
        <v>4063365</v>
      </c>
      <c r="Y122">
        <f t="shared" si="48"/>
        <v>0.02</v>
      </c>
      <c r="AA122">
        <v>0</v>
      </c>
      <c r="AB122">
        <v>656.9</v>
      </c>
      <c r="AC122">
        <v>431.48</v>
      </c>
      <c r="AD122">
        <v>0</v>
      </c>
      <c r="AE122">
        <v>0</v>
      </c>
      <c r="AF122">
        <v>656.9</v>
      </c>
      <c r="AG122">
        <v>431.48</v>
      </c>
      <c r="AH122">
        <v>0</v>
      </c>
      <c r="AI122">
        <v>1</v>
      </c>
      <c r="AJ122">
        <v>1</v>
      </c>
      <c r="AK122">
        <v>1</v>
      </c>
      <c r="AL122">
        <v>1</v>
      </c>
      <c r="AM122">
        <v>-2</v>
      </c>
      <c r="AN122">
        <v>0</v>
      </c>
      <c r="AO122">
        <v>0</v>
      </c>
      <c r="AP122">
        <v>0</v>
      </c>
      <c r="AQ122">
        <v>1</v>
      </c>
      <c r="AR122">
        <v>0</v>
      </c>
      <c r="AS122" t="s">
        <v>3</v>
      </c>
      <c r="AT122">
        <v>0.02</v>
      </c>
      <c r="AU122" t="s">
        <v>3</v>
      </c>
      <c r="AV122">
        <v>1</v>
      </c>
      <c r="AW122">
        <v>2</v>
      </c>
      <c r="AX122">
        <v>60854949</v>
      </c>
      <c r="AY122">
        <v>1</v>
      </c>
      <c r="AZ122">
        <v>0</v>
      </c>
      <c r="BA122">
        <v>110</v>
      </c>
      <c r="BB122">
        <v>1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13.138</v>
      </c>
      <c r="BL122">
        <v>8.6295999999999999</v>
      </c>
      <c r="BM122">
        <v>0</v>
      </c>
      <c r="BN122">
        <v>0</v>
      </c>
      <c r="BO122">
        <v>0.02</v>
      </c>
      <c r="BP122">
        <v>1</v>
      </c>
      <c r="BQ122">
        <v>0</v>
      </c>
      <c r="BR122">
        <v>13.138</v>
      </c>
      <c r="BS122">
        <v>8.6295999999999999</v>
      </c>
      <c r="BT122">
        <v>0</v>
      </c>
      <c r="BU122">
        <v>0</v>
      </c>
      <c r="BV122">
        <v>0.02</v>
      </c>
      <c r="BW122">
        <v>1</v>
      </c>
      <c r="CV122">
        <v>0</v>
      </c>
      <c r="CW122">
        <f>ROUND(Y122*Source!I63*DO122,7)</f>
        <v>0.2</v>
      </c>
      <c r="CX122">
        <f>ROUND(Y122*Source!I63,7)</f>
        <v>0.2</v>
      </c>
      <c r="CY122">
        <f>AB122</f>
        <v>656.9</v>
      </c>
      <c r="CZ122">
        <f>AF122</f>
        <v>656.9</v>
      </c>
      <c r="DA122">
        <f>AJ122</f>
        <v>1</v>
      </c>
      <c r="DB122">
        <f t="shared" si="49"/>
        <v>13.14</v>
      </c>
      <c r="DC122">
        <f t="shared" si="50"/>
        <v>8.6300000000000008</v>
      </c>
      <c r="DD122" t="s">
        <v>3</v>
      </c>
      <c r="DE122" t="s">
        <v>3</v>
      </c>
      <c r="DF122">
        <f>ROUND(ROUND(AE122,2)*CX122,2)</f>
        <v>0</v>
      </c>
      <c r="DG122">
        <f t="shared" si="51"/>
        <v>131.38</v>
      </c>
      <c r="DH122">
        <f t="shared" si="33"/>
        <v>86.3</v>
      </c>
      <c r="DI122">
        <f t="shared" si="34"/>
        <v>0</v>
      </c>
      <c r="DJ122">
        <f>DG122+DH122</f>
        <v>217.68</v>
      </c>
      <c r="DK122">
        <v>1</v>
      </c>
      <c r="DL122" t="s">
        <v>388</v>
      </c>
      <c r="DM122">
        <v>4</v>
      </c>
      <c r="DN122" t="s">
        <v>369</v>
      </c>
      <c r="DO122">
        <v>1</v>
      </c>
    </row>
    <row r="123" spans="1:119" x14ac:dyDescent="0.2">
      <c r="A123">
        <f>ROW(Source!A63)</f>
        <v>63</v>
      </c>
      <c r="B123">
        <v>60854600</v>
      </c>
      <c r="C123">
        <v>60854946</v>
      </c>
      <c r="D123">
        <v>59212962</v>
      </c>
      <c r="E123">
        <v>1</v>
      </c>
      <c r="F123">
        <v>1</v>
      </c>
      <c r="G123">
        <v>1</v>
      </c>
      <c r="H123">
        <v>2</v>
      </c>
      <c r="I123" t="s">
        <v>461</v>
      </c>
      <c r="J123" t="s">
        <v>462</v>
      </c>
      <c r="K123" t="s">
        <v>463</v>
      </c>
      <c r="L123">
        <v>1368</v>
      </c>
      <c r="N123">
        <v>1011</v>
      </c>
      <c r="O123" t="s">
        <v>373</v>
      </c>
      <c r="P123" t="s">
        <v>373</v>
      </c>
      <c r="Q123">
        <v>1</v>
      </c>
      <c r="W123">
        <v>0</v>
      </c>
      <c r="X123">
        <v>1011215771</v>
      </c>
      <c r="Y123">
        <f t="shared" si="48"/>
        <v>3.0000000000000001E-3</v>
      </c>
      <c r="AA123">
        <v>0</v>
      </c>
      <c r="AB123">
        <v>10.35</v>
      </c>
      <c r="AC123">
        <v>0</v>
      </c>
      <c r="AD123">
        <v>0</v>
      </c>
      <c r="AE123">
        <v>0</v>
      </c>
      <c r="AF123">
        <v>10.35</v>
      </c>
      <c r="AG123">
        <v>0</v>
      </c>
      <c r="AH123">
        <v>0</v>
      </c>
      <c r="AI123">
        <v>1</v>
      </c>
      <c r="AJ123">
        <v>1</v>
      </c>
      <c r="AK123">
        <v>1</v>
      </c>
      <c r="AL123">
        <v>1</v>
      </c>
      <c r="AM123">
        <v>-2</v>
      </c>
      <c r="AN123">
        <v>0</v>
      </c>
      <c r="AO123">
        <v>0</v>
      </c>
      <c r="AP123">
        <v>0</v>
      </c>
      <c r="AQ123">
        <v>1</v>
      </c>
      <c r="AR123">
        <v>0</v>
      </c>
      <c r="AS123" t="s">
        <v>3</v>
      </c>
      <c r="AT123">
        <v>3.0000000000000001E-3</v>
      </c>
      <c r="AU123" t="s">
        <v>3</v>
      </c>
      <c r="AV123">
        <v>1</v>
      </c>
      <c r="AW123">
        <v>2</v>
      </c>
      <c r="AX123">
        <v>60854950</v>
      </c>
      <c r="AY123">
        <v>1</v>
      </c>
      <c r="AZ123">
        <v>0</v>
      </c>
      <c r="BA123">
        <v>111</v>
      </c>
      <c r="BB123">
        <v>1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3.1050000000000001E-2</v>
      </c>
      <c r="BL123">
        <v>0</v>
      </c>
      <c r="BM123">
        <v>0</v>
      </c>
      <c r="BN123">
        <v>0</v>
      </c>
      <c r="BO123">
        <v>0</v>
      </c>
      <c r="BP123">
        <v>1</v>
      </c>
      <c r="BQ123">
        <v>0</v>
      </c>
      <c r="BR123">
        <v>3.1050000000000001E-2</v>
      </c>
      <c r="BS123">
        <v>0</v>
      </c>
      <c r="BT123">
        <v>0</v>
      </c>
      <c r="BU123">
        <v>0</v>
      </c>
      <c r="BV123">
        <v>0</v>
      </c>
      <c r="BW123">
        <v>1</v>
      </c>
      <c r="CV123">
        <v>0</v>
      </c>
      <c r="CW123">
        <f>ROUND(Y123*Source!I63*DO123,7)</f>
        <v>0</v>
      </c>
      <c r="CX123">
        <f>ROUND(Y123*Source!I63,7)</f>
        <v>0.03</v>
      </c>
      <c r="CY123">
        <f>AB123</f>
        <v>10.35</v>
      </c>
      <c r="CZ123">
        <f>AF123</f>
        <v>10.35</v>
      </c>
      <c r="DA123">
        <f>AJ123</f>
        <v>1</v>
      </c>
      <c r="DB123">
        <f t="shared" si="49"/>
        <v>0.03</v>
      </c>
      <c r="DC123">
        <f t="shared" si="50"/>
        <v>0</v>
      </c>
      <c r="DD123" t="s">
        <v>3</v>
      </c>
      <c r="DE123" t="s">
        <v>3</v>
      </c>
      <c r="DF123">
        <f>ROUND(ROUND(AE123,2)*CX123,2)</f>
        <v>0</v>
      </c>
      <c r="DG123">
        <f t="shared" si="51"/>
        <v>0.31</v>
      </c>
      <c r="DH123">
        <f t="shared" si="33"/>
        <v>0</v>
      </c>
      <c r="DI123">
        <f t="shared" si="34"/>
        <v>0</v>
      </c>
      <c r="DJ123">
        <f>DG123+DH123</f>
        <v>0.31</v>
      </c>
      <c r="DK123">
        <v>1</v>
      </c>
      <c r="DL123" t="s">
        <v>3</v>
      </c>
      <c r="DM123">
        <v>0</v>
      </c>
      <c r="DN123" t="s">
        <v>3</v>
      </c>
      <c r="DO123">
        <v>0</v>
      </c>
    </row>
    <row r="124" spans="1:119" x14ac:dyDescent="0.2">
      <c r="A124">
        <f>ROW(Source!A63)</f>
        <v>63</v>
      </c>
      <c r="B124">
        <v>60854600</v>
      </c>
      <c r="C124">
        <v>60854946</v>
      </c>
      <c r="D124">
        <v>59156597</v>
      </c>
      <c r="E124">
        <v>1</v>
      </c>
      <c r="F124">
        <v>1</v>
      </c>
      <c r="G124">
        <v>1</v>
      </c>
      <c r="H124">
        <v>3</v>
      </c>
      <c r="I124" t="s">
        <v>464</v>
      </c>
      <c r="J124" t="s">
        <v>465</v>
      </c>
      <c r="K124" t="s">
        <v>466</v>
      </c>
      <c r="L124">
        <v>1339</v>
      </c>
      <c r="N124">
        <v>1007</v>
      </c>
      <c r="O124" t="s">
        <v>85</v>
      </c>
      <c r="P124" t="s">
        <v>85</v>
      </c>
      <c r="Q124">
        <v>1</v>
      </c>
      <c r="W124">
        <v>0</v>
      </c>
      <c r="X124">
        <v>-1357846128</v>
      </c>
      <c r="Y124">
        <f t="shared" si="48"/>
        <v>4.4000000000000003E-3</v>
      </c>
      <c r="AA124">
        <v>29.64</v>
      </c>
      <c r="AB124">
        <v>0</v>
      </c>
      <c r="AC124">
        <v>0</v>
      </c>
      <c r="AD124">
        <v>0</v>
      </c>
      <c r="AE124">
        <v>35.71</v>
      </c>
      <c r="AF124">
        <v>0</v>
      </c>
      <c r="AG124">
        <v>0</v>
      </c>
      <c r="AH124">
        <v>0</v>
      </c>
      <c r="AI124">
        <v>0.83</v>
      </c>
      <c r="AJ124">
        <v>1</v>
      </c>
      <c r="AK124">
        <v>1</v>
      </c>
      <c r="AL124">
        <v>1</v>
      </c>
      <c r="AM124">
        <v>2</v>
      </c>
      <c r="AN124">
        <v>0</v>
      </c>
      <c r="AO124">
        <v>0</v>
      </c>
      <c r="AP124">
        <v>0</v>
      </c>
      <c r="AQ124">
        <v>1</v>
      </c>
      <c r="AR124">
        <v>0</v>
      </c>
      <c r="AS124" t="s">
        <v>3</v>
      </c>
      <c r="AT124">
        <v>4.4000000000000003E-3</v>
      </c>
      <c r="AU124" t="s">
        <v>3</v>
      </c>
      <c r="AV124">
        <v>0</v>
      </c>
      <c r="AW124">
        <v>2</v>
      </c>
      <c r="AX124">
        <v>60854951</v>
      </c>
      <c r="AY124">
        <v>1</v>
      </c>
      <c r="AZ124">
        <v>0</v>
      </c>
      <c r="BA124">
        <v>112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0.15712400000000001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1</v>
      </c>
      <c r="BQ124">
        <v>0.15712400000000001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</v>
      </c>
      <c r="CV124">
        <v>0</v>
      </c>
      <c r="CW124">
        <v>0</v>
      </c>
      <c r="CX124">
        <f>ROUND(Y124*Source!I63,7)</f>
        <v>4.3999999999999997E-2</v>
      </c>
      <c r="CY124">
        <f>AA124</f>
        <v>29.64</v>
      </c>
      <c r="CZ124">
        <f>AE124</f>
        <v>35.71</v>
      </c>
      <c r="DA124">
        <f>AI124</f>
        <v>0.83</v>
      </c>
      <c r="DB124">
        <f t="shared" si="49"/>
        <v>0.16</v>
      </c>
      <c r="DC124">
        <f t="shared" si="50"/>
        <v>0</v>
      </c>
      <c r="DD124" t="s">
        <v>3</v>
      </c>
      <c r="DE124" t="s">
        <v>3</v>
      </c>
      <c r="DF124">
        <f>ROUND(ROUND(AE124*AI124,2)*CX124,2)</f>
        <v>1.3</v>
      </c>
      <c r="DG124">
        <f t="shared" si="51"/>
        <v>0</v>
      </c>
      <c r="DH124">
        <f t="shared" si="33"/>
        <v>0</v>
      </c>
      <c r="DI124">
        <f t="shared" si="34"/>
        <v>0</v>
      </c>
      <c r="DJ124">
        <f>DF124</f>
        <v>1.3</v>
      </c>
      <c r="DK124">
        <v>0</v>
      </c>
      <c r="DL124" t="s">
        <v>3</v>
      </c>
      <c r="DM124">
        <v>0</v>
      </c>
      <c r="DN124" t="s">
        <v>3</v>
      </c>
      <c r="DO124">
        <v>0</v>
      </c>
    </row>
    <row r="125" spans="1:119" x14ac:dyDescent="0.2">
      <c r="A125">
        <f>ROW(Source!A63)</f>
        <v>63</v>
      </c>
      <c r="B125">
        <v>60854600</v>
      </c>
      <c r="C125">
        <v>60854946</v>
      </c>
      <c r="D125">
        <v>59156609</v>
      </c>
      <c r="E125">
        <v>1</v>
      </c>
      <c r="F125">
        <v>1</v>
      </c>
      <c r="G125">
        <v>1</v>
      </c>
      <c r="H125">
        <v>3</v>
      </c>
      <c r="I125" t="s">
        <v>389</v>
      </c>
      <c r="J125" t="s">
        <v>390</v>
      </c>
      <c r="K125" t="s">
        <v>391</v>
      </c>
      <c r="L125">
        <v>1383</v>
      </c>
      <c r="N125">
        <v>1013</v>
      </c>
      <c r="O125" t="s">
        <v>392</v>
      </c>
      <c r="P125" t="s">
        <v>392</v>
      </c>
      <c r="Q125">
        <v>1</v>
      </c>
      <c r="W125">
        <v>0</v>
      </c>
      <c r="X125">
        <v>86017057</v>
      </c>
      <c r="Y125">
        <f t="shared" si="48"/>
        <v>1.07</v>
      </c>
      <c r="AA125">
        <v>7.85</v>
      </c>
      <c r="AB125">
        <v>0</v>
      </c>
      <c r="AC125">
        <v>0</v>
      </c>
      <c r="AD125">
        <v>0</v>
      </c>
      <c r="AE125">
        <v>7.85</v>
      </c>
      <c r="AF125">
        <v>0</v>
      </c>
      <c r="AG125">
        <v>0</v>
      </c>
      <c r="AH125">
        <v>0</v>
      </c>
      <c r="AI125">
        <v>1</v>
      </c>
      <c r="AJ125">
        <v>1</v>
      </c>
      <c r="AK125">
        <v>1</v>
      </c>
      <c r="AL125">
        <v>1</v>
      </c>
      <c r="AM125">
        <v>-2</v>
      </c>
      <c r="AN125">
        <v>0</v>
      </c>
      <c r="AO125">
        <v>0</v>
      </c>
      <c r="AP125">
        <v>0</v>
      </c>
      <c r="AQ125">
        <v>1</v>
      </c>
      <c r="AR125">
        <v>0</v>
      </c>
      <c r="AS125" t="s">
        <v>3</v>
      </c>
      <c r="AT125">
        <v>1.07</v>
      </c>
      <c r="AU125" t="s">
        <v>3</v>
      </c>
      <c r="AV125">
        <v>0</v>
      </c>
      <c r="AW125">
        <v>2</v>
      </c>
      <c r="AX125">
        <v>60854952</v>
      </c>
      <c r="AY125">
        <v>1</v>
      </c>
      <c r="AZ125">
        <v>0</v>
      </c>
      <c r="BA125">
        <v>113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8.3994999999999997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1</v>
      </c>
      <c r="BQ125">
        <v>8.3994999999999997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1</v>
      </c>
      <c r="CV125">
        <v>0</v>
      </c>
      <c r="CW125">
        <v>0</v>
      </c>
      <c r="CX125">
        <f>ROUND(Y125*Source!I63,7)</f>
        <v>10.7</v>
      </c>
      <c r="CY125">
        <f>AA125</f>
        <v>7.85</v>
      </c>
      <c r="CZ125">
        <f>AE125</f>
        <v>7.85</v>
      </c>
      <c r="DA125">
        <f>AI125</f>
        <v>1</v>
      </c>
      <c r="DB125">
        <f t="shared" si="49"/>
        <v>8.4</v>
      </c>
      <c r="DC125">
        <f t="shared" si="50"/>
        <v>0</v>
      </c>
      <c r="DD125" t="s">
        <v>3</v>
      </c>
      <c r="DE125" t="s">
        <v>3</v>
      </c>
      <c r="DF125">
        <f>ROUND(ROUND(AE125,2)*CX125,2)</f>
        <v>84</v>
      </c>
      <c r="DG125">
        <f t="shared" si="51"/>
        <v>0</v>
      </c>
      <c r="DH125">
        <f t="shared" si="33"/>
        <v>0</v>
      </c>
      <c r="DI125">
        <f t="shared" si="34"/>
        <v>0</v>
      </c>
      <c r="DJ125">
        <f>DF125</f>
        <v>84</v>
      </c>
      <c r="DK125">
        <v>1</v>
      </c>
      <c r="DL125" t="s">
        <v>3</v>
      </c>
      <c r="DM125">
        <v>0</v>
      </c>
      <c r="DN125" t="s">
        <v>3</v>
      </c>
      <c r="DO125">
        <v>0</v>
      </c>
    </row>
    <row r="126" spans="1:119" x14ac:dyDescent="0.2">
      <c r="A126">
        <f>ROW(Source!A63)</f>
        <v>63</v>
      </c>
      <c r="B126">
        <v>60854600</v>
      </c>
      <c r="C126">
        <v>60854946</v>
      </c>
      <c r="D126">
        <v>59160669</v>
      </c>
      <c r="E126">
        <v>1</v>
      </c>
      <c r="F126">
        <v>1</v>
      </c>
      <c r="G126">
        <v>1</v>
      </c>
      <c r="H126">
        <v>3</v>
      </c>
      <c r="I126" t="s">
        <v>125</v>
      </c>
      <c r="J126" t="s">
        <v>128</v>
      </c>
      <c r="K126" t="s">
        <v>126</v>
      </c>
      <c r="L126">
        <v>1346</v>
      </c>
      <c r="N126">
        <v>1009</v>
      </c>
      <c r="O126" t="s">
        <v>127</v>
      </c>
      <c r="P126" t="s">
        <v>127</v>
      </c>
      <c r="Q126">
        <v>1</v>
      </c>
      <c r="W126">
        <v>0</v>
      </c>
      <c r="X126">
        <v>-844312473</v>
      </c>
      <c r="Y126">
        <f t="shared" si="48"/>
        <v>23.32</v>
      </c>
      <c r="AA126">
        <v>275.43</v>
      </c>
      <c r="AB126">
        <v>0</v>
      </c>
      <c r="AC126">
        <v>0</v>
      </c>
      <c r="AD126">
        <v>0</v>
      </c>
      <c r="AE126">
        <v>136.35</v>
      </c>
      <c r="AF126">
        <v>0</v>
      </c>
      <c r="AG126">
        <v>0</v>
      </c>
      <c r="AH126">
        <v>0</v>
      </c>
      <c r="AI126">
        <v>2.02</v>
      </c>
      <c r="AJ126">
        <v>1</v>
      </c>
      <c r="AK126">
        <v>1</v>
      </c>
      <c r="AL126">
        <v>1</v>
      </c>
      <c r="AM126">
        <v>0</v>
      </c>
      <c r="AN126">
        <v>0</v>
      </c>
      <c r="AO126">
        <v>0</v>
      </c>
      <c r="AP126">
        <v>1</v>
      </c>
      <c r="AQ126">
        <v>0</v>
      </c>
      <c r="AR126">
        <v>0</v>
      </c>
      <c r="AS126" t="s">
        <v>3</v>
      </c>
      <c r="AT126">
        <v>23.32</v>
      </c>
      <c r="AU126" t="s">
        <v>3</v>
      </c>
      <c r="AV126">
        <v>0</v>
      </c>
      <c r="AW126">
        <v>1</v>
      </c>
      <c r="AX126">
        <v>-1</v>
      </c>
      <c r="AY126">
        <v>0</v>
      </c>
      <c r="AZ126">
        <v>0</v>
      </c>
      <c r="BA126" t="s">
        <v>3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CV126">
        <v>0</v>
      </c>
      <c r="CW126">
        <v>0</v>
      </c>
      <c r="CX126">
        <f>ROUND(Y126*Source!I63,7)</f>
        <v>233.2</v>
      </c>
      <c r="CY126">
        <f>AA126</f>
        <v>275.43</v>
      </c>
      <c r="CZ126">
        <f>AE126</f>
        <v>136.35</v>
      </c>
      <c r="DA126">
        <f>AI126</f>
        <v>2.02</v>
      </c>
      <c r="DB126">
        <f t="shared" si="49"/>
        <v>3179.68</v>
      </c>
      <c r="DC126">
        <f t="shared" si="50"/>
        <v>0</v>
      </c>
      <c r="DD126" t="s">
        <v>3</v>
      </c>
      <c r="DE126" t="s">
        <v>3</v>
      </c>
      <c r="DF126">
        <f>ROUND(ROUND(AE126*AI126,2)*CX126,2)</f>
        <v>64230.28</v>
      </c>
      <c r="DG126">
        <f t="shared" si="51"/>
        <v>0</v>
      </c>
      <c r="DH126">
        <f t="shared" si="33"/>
        <v>0</v>
      </c>
      <c r="DI126">
        <f t="shared" si="34"/>
        <v>0</v>
      </c>
      <c r="DJ126">
        <f>DF126</f>
        <v>64230.28</v>
      </c>
      <c r="DK126">
        <v>0</v>
      </c>
      <c r="DL126" t="s">
        <v>3</v>
      </c>
      <c r="DM126">
        <v>0</v>
      </c>
      <c r="DN126" t="s">
        <v>3</v>
      </c>
      <c r="DO126">
        <v>0</v>
      </c>
    </row>
    <row r="127" spans="1:119" x14ac:dyDescent="0.2">
      <c r="A127">
        <f>ROW(Source!A66)</f>
        <v>66</v>
      </c>
      <c r="B127">
        <v>60841590</v>
      </c>
      <c r="C127">
        <v>60854959</v>
      </c>
      <c r="D127">
        <v>59083859</v>
      </c>
      <c r="E127">
        <v>119</v>
      </c>
      <c r="F127">
        <v>1</v>
      </c>
      <c r="G127">
        <v>1</v>
      </c>
      <c r="H127">
        <v>1</v>
      </c>
      <c r="I127" t="s">
        <v>467</v>
      </c>
      <c r="J127" t="s">
        <v>3</v>
      </c>
      <c r="K127" t="s">
        <v>468</v>
      </c>
      <c r="L127">
        <v>1191</v>
      </c>
      <c r="N127">
        <v>1013</v>
      </c>
      <c r="O127" t="s">
        <v>369</v>
      </c>
      <c r="P127" t="s">
        <v>369</v>
      </c>
      <c r="Q127">
        <v>1</v>
      </c>
      <c r="W127">
        <v>0</v>
      </c>
      <c r="X127">
        <v>1689191095</v>
      </c>
      <c r="Y127">
        <f t="shared" si="48"/>
        <v>35.39</v>
      </c>
      <c r="AA127">
        <v>0</v>
      </c>
      <c r="AB127">
        <v>0</v>
      </c>
      <c r="AC127">
        <v>0</v>
      </c>
      <c r="AD127">
        <v>338.5</v>
      </c>
      <c r="AE127">
        <v>0</v>
      </c>
      <c r="AF127">
        <v>0</v>
      </c>
      <c r="AG127">
        <v>0</v>
      </c>
      <c r="AH127">
        <v>338.5</v>
      </c>
      <c r="AI127">
        <v>1</v>
      </c>
      <c r="AJ127">
        <v>1</v>
      </c>
      <c r="AK127">
        <v>1</v>
      </c>
      <c r="AL127">
        <v>1</v>
      </c>
      <c r="AM127">
        <v>-2</v>
      </c>
      <c r="AN127">
        <v>0</v>
      </c>
      <c r="AO127">
        <v>0</v>
      </c>
      <c r="AP127">
        <v>0</v>
      </c>
      <c r="AQ127">
        <v>1</v>
      </c>
      <c r="AR127">
        <v>0</v>
      </c>
      <c r="AS127" t="s">
        <v>3</v>
      </c>
      <c r="AT127">
        <v>35.39</v>
      </c>
      <c r="AU127" t="s">
        <v>3</v>
      </c>
      <c r="AV127">
        <v>1</v>
      </c>
      <c r="AW127">
        <v>2</v>
      </c>
      <c r="AX127">
        <v>60854960</v>
      </c>
      <c r="AY127">
        <v>1</v>
      </c>
      <c r="AZ127">
        <v>0</v>
      </c>
      <c r="BA127">
        <v>115</v>
      </c>
      <c r="BB127">
        <v>1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11979.514999999999</v>
      </c>
      <c r="BN127">
        <v>35.39</v>
      </c>
      <c r="BO127">
        <v>0</v>
      </c>
      <c r="BP127">
        <v>1</v>
      </c>
      <c r="BQ127">
        <v>0</v>
      </c>
      <c r="BR127">
        <v>0</v>
      </c>
      <c r="BS127">
        <v>0</v>
      </c>
      <c r="BT127">
        <v>11979.514999999999</v>
      </c>
      <c r="BU127">
        <v>35.39</v>
      </c>
      <c r="BV127">
        <v>0</v>
      </c>
      <c r="BW127">
        <v>1</v>
      </c>
      <c r="CU127">
        <f>ROUND(AT127*Source!I66*AH127*AL127,2)</f>
        <v>17969.27</v>
      </c>
      <c r="CV127">
        <f>ROUND(Y127*Source!I66,7)</f>
        <v>53.085000000000001</v>
      </c>
      <c r="CW127">
        <v>0</v>
      </c>
      <c r="CX127">
        <f>ROUND(Y127*Source!I66,7)</f>
        <v>53.085000000000001</v>
      </c>
      <c r="CY127">
        <f>AD127</f>
        <v>338.5</v>
      </c>
      <c r="CZ127">
        <f>AH127</f>
        <v>338.5</v>
      </c>
      <c r="DA127">
        <f>AL127</f>
        <v>1</v>
      </c>
      <c r="DB127">
        <f t="shared" si="49"/>
        <v>11979.52</v>
      </c>
      <c r="DC127">
        <f t="shared" si="50"/>
        <v>0</v>
      </c>
      <c r="DD127" t="s">
        <v>3</v>
      </c>
      <c r="DE127" t="s">
        <v>3</v>
      </c>
      <c r="DF127">
        <f>ROUND(ROUND(AE127,2)*CX127,2)</f>
        <v>0</v>
      </c>
      <c r="DG127">
        <f t="shared" si="51"/>
        <v>0</v>
      </c>
      <c r="DH127">
        <f t="shared" si="33"/>
        <v>0</v>
      </c>
      <c r="DI127">
        <f t="shared" si="34"/>
        <v>17969.27</v>
      </c>
      <c r="DJ127">
        <f>DI127</f>
        <v>17969.27</v>
      </c>
      <c r="DK127">
        <v>1</v>
      </c>
      <c r="DL127" t="s">
        <v>3</v>
      </c>
      <c r="DM127">
        <v>0</v>
      </c>
      <c r="DN127" t="s">
        <v>3</v>
      </c>
      <c r="DO127">
        <v>0</v>
      </c>
    </row>
    <row r="128" spans="1:119" x14ac:dyDescent="0.2">
      <c r="A128">
        <f>ROW(Source!A66)</f>
        <v>66</v>
      </c>
      <c r="B128">
        <v>60841590</v>
      </c>
      <c r="C128">
        <v>60854959</v>
      </c>
      <c r="D128">
        <v>59084083</v>
      </c>
      <c r="E128">
        <v>119</v>
      </c>
      <c r="F128">
        <v>1</v>
      </c>
      <c r="G128">
        <v>1</v>
      </c>
      <c r="H128">
        <v>1</v>
      </c>
      <c r="I128" t="s">
        <v>376</v>
      </c>
      <c r="J128" t="s">
        <v>3</v>
      </c>
      <c r="K128" t="s">
        <v>377</v>
      </c>
      <c r="L128">
        <v>1191</v>
      </c>
      <c r="N128">
        <v>1013</v>
      </c>
      <c r="O128" t="s">
        <v>369</v>
      </c>
      <c r="P128" t="s">
        <v>369</v>
      </c>
      <c r="Q128">
        <v>1</v>
      </c>
      <c r="W128">
        <v>0</v>
      </c>
      <c r="X128">
        <v>-1417349443</v>
      </c>
      <c r="Y128">
        <f t="shared" si="48"/>
        <v>0.43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1</v>
      </c>
      <c r="AJ128">
        <v>1</v>
      </c>
      <c r="AK128">
        <v>1</v>
      </c>
      <c r="AL128">
        <v>1</v>
      </c>
      <c r="AM128">
        <v>-2</v>
      </c>
      <c r="AN128">
        <v>0</v>
      </c>
      <c r="AO128">
        <v>0</v>
      </c>
      <c r="AP128">
        <v>0</v>
      </c>
      <c r="AQ128">
        <v>1</v>
      </c>
      <c r="AR128">
        <v>0</v>
      </c>
      <c r="AS128" t="s">
        <v>3</v>
      </c>
      <c r="AT128">
        <v>0.43</v>
      </c>
      <c r="AU128" t="s">
        <v>3</v>
      </c>
      <c r="AV128">
        <v>2</v>
      </c>
      <c r="AW128">
        <v>2</v>
      </c>
      <c r="AX128">
        <v>60854961</v>
      </c>
      <c r="AY128">
        <v>1</v>
      </c>
      <c r="AZ128">
        <v>0</v>
      </c>
      <c r="BA128">
        <v>116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CV128">
        <v>0</v>
      </c>
      <c r="CW128">
        <v>0</v>
      </c>
      <c r="CX128">
        <f>ROUND(Y128*Source!I66,7)</f>
        <v>0.64500000000000002</v>
      </c>
      <c r="CY128">
        <f>AD128</f>
        <v>0</v>
      </c>
      <c r="CZ128">
        <f>AH128</f>
        <v>0</v>
      </c>
      <c r="DA128">
        <f>AL128</f>
        <v>1</v>
      </c>
      <c r="DB128">
        <f t="shared" si="49"/>
        <v>0</v>
      </c>
      <c r="DC128">
        <f t="shared" si="50"/>
        <v>0</v>
      </c>
      <c r="DD128" t="s">
        <v>3</v>
      </c>
      <c r="DE128" t="s">
        <v>3</v>
      </c>
      <c r="DF128">
        <f>ROUND(ROUND(AE128,2)*CX128,2)</f>
        <v>0</v>
      </c>
      <c r="DG128">
        <f t="shared" si="51"/>
        <v>0</v>
      </c>
      <c r="DH128">
        <f t="shared" si="33"/>
        <v>0</v>
      </c>
      <c r="DI128">
        <f t="shared" si="34"/>
        <v>0</v>
      </c>
      <c r="DJ128">
        <f>DI128</f>
        <v>0</v>
      </c>
      <c r="DK128">
        <v>0</v>
      </c>
      <c r="DL128" t="s">
        <v>3</v>
      </c>
      <c r="DM128">
        <v>0</v>
      </c>
      <c r="DN128" t="s">
        <v>3</v>
      </c>
      <c r="DO128">
        <v>0</v>
      </c>
    </row>
    <row r="129" spans="1:119" x14ac:dyDescent="0.2">
      <c r="A129">
        <f>ROW(Source!A66)</f>
        <v>66</v>
      </c>
      <c r="B129">
        <v>60841590</v>
      </c>
      <c r="C129">
        <v>60854959</v>
      </c>
      <c r="D129">
        <v>59211293</v>
      </c>
      <c r="E129">
        <v>1</v>
      </c>
      <c r="F129">
        <v>1</v>
      </c>
      <c r="G129">
        <v>1</v>
      </c>
      <c r="H129">
        <v>2</v>
      </c>
      <c r="I129" t="s">
        <v>382</v>
      </c>
      <c r="J129" t="s">
        <v>383</v>
      </c>
      <c r="K129" t="s">
        <v>384</v>
      </c>
      <c r="L129">
        <v>1368</v>
      </c>
      <c r="N129">
        <v>1011</v>
      </c>
      <c r="O129" t="s">
        <v>373</v>
      </c>
      <c r="P129" t="s">
        <v>373</v>
      </c>
      <c r="Q129">
        <v>1</v>
      </c>
      <c r="W129">
        <v>0</v>
      </c>
      <c r="X129">
        <v>-1791740122</v>
      </c>
      <c r="Y129">
        <f t="shared" si="48"/>
        <v>0.2</v>
      </c>
      <c r="AA129">
        <v>0</v>
      </c>
      <c r="AB129">
        <v>1719.93</v>
      </c>
      <c r="AC129">
        <v>544.01</v>
      </c>
      <c r="AD129">
        <v>0</v>
      </c>
      <c r="AE129">
        <v>0</v>
      </c>
      <c r="AF129">
        <v>1719.93</v>
      </c>
      <c r="AG129">
        <v>544.01</v>
      </c>
      <c r="AH129">
        <v>0</v>
      </c>
      <c r="AI129">
        <v>1</v>
      </c>
      <c r="AJ129">
        <v>1</v>
      </c>
      <c r="AK129">
        <v>1</v>
      </c>
      <c r="AL129">
        <v>1</v>
      </c>
      <c r="AM129">
        <v>-2</v>
      </c>
      <c r="AN129">
        <v>0</v>
      </c>
      <c r="AO129">
        <v>0</v>
      </c>
      <c r="AP129">
        <v>0</v>
      </c>
      <c r="AQ129">
        <v>1</v>
      </c>
      <c r="AR129">
        <v>0</v>
      </c>
      <c r="AS129" t="s">
        <v>3</v>
      </c>
      <c r="AT129">
        <v>0.2</v>
      </c>
      <c r="AU129" t="s">
        <v>3</v>
      </c>
      <c r="AV129">
        <v>1</v>
      </c>
      <c r="AW129">
        <v>2</v>
      </c>
      <c r="AX129">
        <v>60854962</v>
      </c>
      <c r="AY129">
        <v>1</v>
      </c>
      <c r="AZ129">
        <v>0</v>
      </c>
      <c r="BA129">
        <v>117</v>
      </c>
      <c r="BB129">
        <v>1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343.98600000000005</v>
      </c>
      <c r="BL129">
        <v>108.80200000000001</v>
      </c>
      <c r="BM129">
        <v>0</v>
      </c>
      <c r="BN129">
        <v>0</v>
      </c>
      <c r="BO129">
        <v>0.2</v>
      </c>
      <c r="BP129">
        <v>1</v>
      </c>
      <c r="BQ129">
        <v>0</v>
      </c>
      <c r="BR129">
        <v>343.98600000000005</v>
      </c>
      <c r="BS129">
        <v>108.80200000000001</v>
      </c>
      <c r="BT129">
        <v>0</v>
      </c>
      <c r="BU129">
        <v>0</v>
      </c>
      <c r="BV129">
        <v>0.2</v>
      </c>
      <c r="BW129">
        <v>1</v>
      </c>
      <c r="CV129">
        <v>0</v>
      </c>
      <c r="CW129">
        <f>ROUND(Y129*Source!I66*DO129,7)</f>
        <v>0.3</v>
      </c>
      <c r="CX129">
        <f>ROUND(Y129*Source!I66,7)</f>
        <v>0.3</v>
      </c>
      <c r="CY129">
        <f>AB129</f>
        <v>1719.93</v>
      </c>
      <c r="CZ129">
        <f>AF129</f>
        <v>1719.93</v>
      </c>
      <c r="DA129">
        <f>AJ129</f>
        <v>1</v>
      </c>
      <c r="DB129">
        <f t="shared" si="49"/>
        <v>343.99</v>
      </c>
      <c r="DC129">
        <f t="shared" si="50"/>
        <v>108.8</v>
      </c>
      <c r="DD129" t="s">
        <v>3</v>
      </c>
      <c r="DE129" t="s">
        <v>3</v>
      </c>
      <c r="DF129">
        <f>ROUND(ROUND(AE129,2)*CX129,2)</f>
        <v>0</v>
      </c>
      <c r="DG129">
        <f t="shared" si="51"/>
        <v>515.98</v>
      </c>
      <c r="DH129">
        <f t="shared" ref="DH129:DH192" si="52">ROUND(ROUND(AG129,2)*CX129,2)</f>
        <v>163.19999999999999</v>
      </c>
      <c r="DI129">
        <f t="shared" ref="DI129:DI192" si="53">ROUND(ROUND(AH129,2)*CX129,2)</f>
        <v>0</v>
      </c>
      <c r="DJ129">
        <f>DG129+DH129</f>
        <v>679.18000000000006</v>
      </c>
      <c r="DK129">
        <v>1</v>
      </c>
      <c r="DL129" t="s">
        <v>381</v>
      </c>
      <c r="DM129">
        <v>6</v>
      </c>
      <c r="DN129" t="s">
        <v>369</v>
      </c>
      <c r="DO129">
        <v>1</v>
      </c>
    </row>
    <row r="130" spans="1:119" x14ac:dyDescent="0.2">
      <c r="A130">
        <f>ROW(Source!A66)</f>
        <v>66</v>
      </c>
      <c r="B130">
        <v>60841590</v>
      </c>
      <c r="C130">
        <v>60854959</v>
      </c>
      <c r="D130">
        <v>59211480</v>
      </c>
      <c r="E130">
        <v>1</v>
      </c>
      <c r="F130">
        <v>1</v>
      </c>
      <c r="G130">
        <v>1</v>
      </c>
      <c r="H130">
        <v>2</v>
      </c>
      <c r="I130" t="s">
        <v>435</v>
      </c>
      <c r="J130" t="s">
        <v>436</v>
      </c>
      <c r="K130" t="s">
        <v>437</v>
      </c>
      <c r="L130">
        <v>1368</v>
      </c>
      <c r="N130">
        <v>1011</v>
      </c>
      <c r="O130" t="s">
        <v>373</v>
      </c>
      <c r="P130" t="s">
        <v>373</v>
      </c>
      <c r="Q130">
        <v>1</v>
      </c>
      <c r="W130">
        <v>0</v>
      </c>
      <c r="X130">
        <v>-1958283476</v>
      </c>
      <c r="Y130">
        <f t="shared" si="48"/>
        <v>0.23</v>
      </c>
      <c r="AA130">
        <v>0</v>
      </c>
      <c r="AB130">
        <v>60.83</v>
      </c>
      <c r="AC130">
        <v>359.65</v>
      </c>
      <c r="AD130">
        <v>0</v>
      </c>
      <c r="AE130">
        <v>0</v>
      </c>
      <c r="AF130">
        <v>37.32</v>
      </c>
      <c r="AG130">
        <v>359.65</v>
      </c>
      <c r="AH130">
        <v>0</v>
      </c>
      <c r="AI130">
        <v>1</v>
      </c>
      <c r="AJ130">
        <v>1.63</v>
      </c>
      <c r="AK130">
        <v>1</v>
      </c>
      <c r="AL130">
        <v>1</v>
      </c>
      <c r="AM130">
        <v>2</v>
      </c>
      <c r="AN130">
        <v>0</v>
      </c>
      <c r="AO130">
        <v>0</v>
      </c>
      <c r="AP130">
        <v>0</v>
      </c>
      <c r="AQ130">
        <v>1</v>
      </c>
      <c r="AR130">
        <v>0</v>
      </c>
      <c r="AS130" t="s">
        <v>3</v>
      </c>
      <c r="AT130">
        <v>0.23</v>
      </c>
      <c r="AU130" t="s">
        <v>3</v>
      </c>
      <c r="AV130">
        <v>1</v>
      </c>
      <c r="AW130">
        <v>2</v>
      </c>
      <c r="AX130">
        <v>60854963</v>
      </c>
      <c r="AY130">
        <v>1</v>
      </c>
      <c r="AZ130">
        <v>0</v>
      </c>
      <c r="BA130">
        <v>118</v>
      </c>
      <c r="BB130">
        <v>1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8.5836000000000006</v>
      </c>
      <c r="BL130">
        <v>82.719499999999996</v>
      </c>
      <c r="BM130">
        <v>0</v>
      </c>
      <c r="BN130">
        <v>0</v>
      </c>
      <c r="BO130">
        <v>0.23</v>
      </c>
      <c r="BP130">
        <v>1</v>
      </c>
      <c r="BQ130">
        <v>0</v>
      </c>
      <c r="BR130">
        <v>8.5836000000000006</v>
      </c>
      <c r="BS130">
        <v>82.719499999999996</v>
      </c>
      <c r="BT130">
        <v>0</v>
      </c>
      <c r="BU130">
        <v>0</v>
      </c>
      <c r="BV130">
        <v>0.23</v>
      </c>
      <c r="BW130">
        <v>1</v>
      </c>
      <c r="CV130">
        <v>0</v>
      </c>
      <c r="CW130">
        <f>ROUND(Y130*Source!I66*DO130,7)</f>
        <v>0.34499999999999997</v>
      </c>
      <c r="CX130">
        <f>ROUND(Y130*Source!I66,7)</f>
        <v>0.34499999999999997</v>
      </c>
      <c r="CY130">
        <f>AB130</f>
        <v>60.83</v>
      </c>
      <c r="CZ130">
        <f>AF130</f>
        <v>37.32</v>
      </c>
      <c r="DA130">
        <f>AJ130</f>
        <v>1.63</v>
      </c>
      <c r="DB130">
        <f t="shared" si="49"/>
        <v>8.58</v>
      </c>
      <c r="DC130">
        <f t="shared" si="50"/>
        <v>82.72</v>
      </c>
      <c r="DD130" t="s">
        <v>3</v>
      </c>
      <c r="DE130" t="s">
        <v>3</v>
      </c>
      <c r="DF130">
        <f>ROUND(ROUND(AE130,2)*CX130,2)</f>
        <v>0</v>
      </c>
      <c r="DG130">
        <f>ROUND(ROUND(AF130*AJ130,2)*CX130,2)</f>
        <v>20.99</v>
      </c>
      <c r="DH130">
        <f t="shared" si="52"/>
        <v>124.08</v>
      </c>
      <c r="DI130">
        <f t="shared" si="53"/>
        <v>0</v>
      </c>
      <c r="DJ130">
        <f>DG130+DH130</f>
        <v>145.07</v>
      </c>
      <c r="DK130">
        <v>0</v>
      </c>
      <c r="DL130" t="s">
        <v>438</v>
      </c>
      <c r="DM130">
        <v>3</v>
      </c>
      <c r="DN130" t="s">
        <v>369</v>
      </c>
      <c r="DO130">
        <v>1</v>
      </c>
    </row>
    <row r="131" spans="1:119" x14ac:dyDescent="0.2">
      <c r="A131">
        <f>ROW(Source!A66)</f>
        <v>66</v>
      </c>
      <c r="B131">
        <v>60841590</v>
      </c>
      <c r="C131">
        <v>60854959</v>
      </c>
      <c r="D131">
        <v>59156597</v>
      </c>
      <c r="E131">
        <v>1</v>
      </c>
      <c r="F131">
        <v>1</v>
      </c>
      <c r="G131">
        <v>1</v>
      </c>
      <c r="H131">
        <v>3</v>
      </c>
      <c r="I131" t="s">
        <v>464</v>
      </c>
      <c r="J131" t="s">
        <v>465</v>
      </c>
      <c r="K131" t="s">
        <v>466</v>
      </c>
      <c r="L131">
        <v>1339</v>
      </c>
      <c r="N131">
        <v>1007</v>
      </c>
      <c r="O131" t="s">
        <v>85</v>
      </c>
      <c r="P131" t="s">
        <v>85</v>
      </c>
      <c r="Q131">
        <v>1</v>
      </c>
      <c r="W131">
        <v>0</v>
      </c>
      <c r="X131">
        <v>-1357846128</v>
      </c>
      <c r="Y131">
        <f t="shared" si="48"/>
        <v>4.3999999999999997E-2</v>
      </c>
      <c r="AA131">
        <v>29.64</v>
      </c>
      <c r="AB131">
        <v>0</v>
      </c>
      <c r="AC131">
        <v>0</v>
      </c>
      <c r="AD131">
        <v>0</v>
      </c>
      <c r="AE131">
        <v>35.71</v>
      </c>
      <c r="AF131">
        <v>0</v>
      </c>
      <c r="AG131">
        <v>0</v>
      </c>
      <c r="AH131">
        <v>0</v>
      </c>
      <c r="AI131">
        <v>0.83</v>
      </c>
      <c r="AJ131">
        <v>1</v>
      </c>
      <c r="AK131">
        <v>1</v>
      </c>
      <c r="AL131">
        <v>1</v>
      </c>
      <c r="AM131">
        <v>2</v>
      </c>
      <c r="AN131">
        <v>0</v>
      </c>
      <c r="AO131">
        <v>0</v>
      </c>
      <c r="AP131">
        <v>0</v>
      </c>
      <c r="AQ131">
        <v>1</v>
      </c>
      <c r="AR131">
        <v>0</v>
      </c>
      <c r="AS131" t="s">
        <v>3</v>
      </c>
      <c r="AT131">
        <v>4.3999999999999997E-2</v>
      </c>
      <c r="AU131" t="s">
        <v>3</v>
      </c>
      <c r="AV131">
        <v>0</v>
      </c>
      <c r="AW131">
        <v>2</v>
      </c>
      <c r="AX131">
        <v>60854964</v>
      </c>
      <c r="AY131">
        <v>1</v>
      </c>
      <c r="AZ131">
        <v>0</v>
      </c>
      <c r="BA131">
        <v>119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1.57124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1</v>
      </c>
      <c r="BQ131">
        <v>1.57124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1</v>
      </c>
      <c r="CV131">
        <v>0</v>
      </c>
      <c r="CW131">
        <v>0</v>
      </c>
      <c r="CX131">
        <f>ROUND(Y131*Source!I66,7)</f>
        <v>6.6000000000000003E-2</v>
      </c>
      <c r="CY131">
        <f>AA131</f>
        <v>29.64</v>
      </c>
      <c r="CZ131">
        <f>AE131</f>
        <v>35.71</v>
      </c>
      <c r="DA131">
        <f>AI131</f>
        <v>0.83</v>
      </c>
      <c r="DB131">
        <f t="shared" si="49"/>
        <v>1.57</v>
      </c>
      <c r="DC131">
        <f t="shared" si="50"/>
        <v>0</v>
      </c>
      <c r="DD131" t="s">
        <v>3</v>
      </c>
      <c r="DE131" t="s">
        <v>3</v>
      </c>
      <c r="DF131">
        <f>ROUND(ROUND(AE131*AI131,2)*CX131,2)</f>
        <v>1.96</v>
      </c>
      <c r="DG131">
        <f t="shared" ref="DG131:DG137" si="54">ROUND(ROUND(AF131,2)*CX131,2)</f>
        <v>0</v>
      </c>
      <c r="DH131">
        <f t="shared" si="52"/>
        <v>0</v>
      </c>
      <c r="DI131">
        <f t="shared" si="53"/>
        <v>0</v>
      </c>
      <c r="DJ131">
        <f>DF131</f>
        <v>1.96</v>
      </c>
      <c r="DK131">
        <v>0</v>
      </c>
      <c r="DL131" t="s">
        <v>3</v>
      </c>
      <c r="DM131">
        <v>0</v>
      </c>
      <c r="DN131" t="s">
        <v>3</v>
      </c>
      <c r="DO131">
        <v>0</v>
      </c>
    </row>
    <row r="132" spans="1:119" x14ac:dyDescent="0.2">
      <c r="A132">
        <f>ROW(Source!A66)</f>
        <v>66</v>
      </c>
      <c r="B132">
        <v>60841590</v>
      </c>
      <c r="C132">
        <v>60854959</v>
      </c>
      <c r="D132">
        <v>59160600</v>
      </c>
      <c r="E132">
        <v>1</v>
      </c>
      <c r="F132">
        <v>1</v>
      </c>
      <c r="G132">
        <v>1</v>
      </c>
      <c r="H132">
        <v>3</v>
      </c>
      <c r="I132" t="s">
        <v>469</v>
      </c>
      <c r="J132" t="s">
        <v>470</v>
      </c>
      <c r="K132" t="s">
        <v>471</v>
      </c>
      <c r="L132">
        <v>1339</v>
      </c>
      <c r="N132">
        <v>1007</v>
      </c>
      <c r="O132" t="s">
        <v>85</v>
      </c>
      <c r="P132" t="s">
        <v>85</v>
      </c>
      <c r="Q132">
        <v>1</v>
      </c>
      <c r="W132">
        <v>0</v>
      </c>
      <c r="X132">
        <v>-1807263533</v>
      </c>
      <c r="Y132">
        <f t="shared" si="48"/>
        <v>0.253</v>
      </c>
      <c r="AA132">
        <v>6098.2</v>
      </c>
      <c r="AB132">
        <v>0</v>
      </c>
      <c r="AC132">
        <v>0</v>
      </c>
      <c r="AD132">
        <v>0</v>
      </c>
      <c r="AE132">
        <v>3859.62</v>
      </c>
      <c r="AF132">
        <v>0</v>
      </c>
      <c r="AG132">
        <v>0</v>
      </c>
      <c r="AH132">
        <v>0</v>
      </c>
      <c r="AI132">
        <v>1.58</v>
      </c>
      <c r="AJ132">
        <v>1</v>
      </c>
      <c r="AK132">
        <v>1</v>
      </c>
      <c r="AL132">
        <v>1</v>
      </c>
      <c r="AM132">
        <v>2</v>
      </c>
      <c r="AN132">
        <v>0</v>
      </c>
      <c r="AO132">
        <v>0</v>
      </c>
      <c r="AP132">
        <v>0</v>
      </c>
      <c r="AQ132">
        <v>1</v>
      </c>
      <c r="AR132">
        <v>0</v>
      </c>
      <c r="AS132" t="s">
        <v>3</v>
      </c>
      <c r="AT132">
        <v>0.253</v>
      </c>
      <c r="AU132" t="s">
        <v>3</v>
      </c>
      <c r="AV132">
        <v>0</v>
      </c>
      <c r="AW132">
        <v>2</v>
      </c>
      <c r="AX132">
        <v>60854965</v>
      </c>
      <c r="AY132">
        <v>1</v>
      </c>
      <c r="AZ132">
        <v>0</v>
      </c>
      <c r="BA132">
        <v>120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976.48385999999994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1</v>
      </c>
      <c r="BQ132">
        <v>976.48385999999994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</v>
      </c>
      <c r="CV132">
        <v>0</v>
      </c>
      <c r="CW132">
        <v>0</v>
      </c>
      <c r="CX132">
        <f>ROUND(Y132*Source!I66,7)</f>
        <v>0.3795</v>
      </c>
      <c r="CY132">
        <f>AA132</f>
        <v>6098.2</v>
      </c>
      <c r="CZ132">
        <f>AE132</f>
        <v>3859.62</v>
      </c>
      <c r="DA132">
        <f>AI132</f>
        <v>1.58</v>
      </c>
      <c r="DB132">
        <f t="shared" si="49"/>
        <v>976.48</v>
      </c>
      <c r="DC132">
        <f t="shared" si="50"/>
        <v>0</v>
      </c>
      <c r="DD132" t="s">
        <v>3</v>
      </c>
      <c r="DE132" t="s">
        <v>3</v>
      </c>
      <c r="DF132">
        <f>ROUND(ROUND(AE132*AI132,2)*CX132,2)</f>
        <v>2314.27</v>
      </c>
      <c r="DG132">
        <f t="shared" si="54"/>
        <v>0</v>
      </c>
      <c r="DH132">
        <f t="shared" si="52"/>
        <v>0</v>
      </c>
      <c r="DI132">
        <f t="shared" si="53"/>
        <v>0</v>
      </c>
      <c r="DJ132">
        <f>DF132</f>
        <v>2314.27</v>
      </c>
      <c r="DK132">
        <v>0</v>
      </c>
      <c r="DL132" t="s">
        <v>3</v>
      </c>
      <c r="DM132">
        <v>0</v>
      </c>
      <c r="DN132" t="s">
        <v>3</v>
      </c>
      <c r="DO132">
        <v>0</v>
      </c>
    </row>
    <row r="133" spans="1:119" x14ac:dyDescent="0.2">
      <c r="A133">
        <f>ROW(Source!A66)</f>
        <v>66</v>
      </c>
      <c r="B133">
        <v>60841590</v>
      </c>
      <c r="C133">
        <v>60854959</v>
      </c>
      <c r="D133">
        <v>59162447</v>
      </c>
      <c r="E133">
        <v>1</v>
      </c>
      <c r="F133">
        <v>1</v>
      </c>
      <c r="G133">
        <v>1</v>
      </c>
      <c r="H133">
        <v>3</v>
      </c>
      <c r="I133" t="s">
        <v>134</v>
      </c>
      <c r="J133" t="s">
        <v>137</v>
      </c>
      <c r="K133" t="s">
        <v>135</v>
      </c>
      <c r="L133">
        <v>1407</v>
      </c>
      <c r="N133">
        <v>1013</v>
      </c>
      <c r="O133" t="s">
        <v>136</v>
      </c>
      <c r="P133" t="s">
        <v>136</v>
      </c>
      <c r="Q133">
        <v>1</v>
      </c>
      <c r="W133">
        <v>0</v>
      </c>
      <c r="X133">
        <v>1361521432</v>
      </c>
      <c r="Y133">
        <f t="shared" si="48"/>
        <v>0.40200000000000002</v>
      </c>
      <c r="AA133">
        <v>27784</v>
      </c>
      <c r="AB133">
        <v>0</v>
      </c>
      <c r="AC133">
        <v>0</v>
      </c>
      <c r="AD133">
        <v>0</v>
      </c>
      <c r="AE133">
        <v>20580.740000000002</v>
      </c>
      <c r="AF133">
        <v>0</v>
      </c>
      <c r="AG133">
        <v>0</v>
      </c>
      <c r="AH133">
        <v>0</v>
      </c>
      <c r="AI133">
        <v>1.35</v>
      </c>
      <c r="AJ133">
        <v>1</v>
      </c>
      <c r="AK133">
        <v>1</v>
      </c>
      <c r="AL133">
        <v>1</v>
      </c>
      <c r="AM133">
        <v>0</v>
      </c>
      <c r="AN133">
        <v>0</v>
      </c>
      <c r="AO133">
        <v>0</v>
      </c>
      <c r="AP133">
        <v>1</v>
      </c>
      <c r="AQ133">
        <v>0</v>
      </c>
      <c r="AR133">
        <v>0</v>
      </c>
      <c r="AS133" t="s">
        <v>3</v>
      </c>
      <c r="AT133">
        <v>0.40200000000000002</v>
      </c>
      <c r="AU133" t="s">
        <v>3</v>
      </c>
      <c r="AV133">
        <v>0</v>
      </c>
      <c r="AW133">
        <v>1</v>
      </c>
      <c r="AX133">
        <v>-1</v>
      </c>
      <c r="AY133">
        <v>0</v>
      </c>
      <c r="AZ133">
        <v>0</v>
      </c>
      <c r="BA133" t="s">
        <v>3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CV133">
        <v>0</v>
      </c>
      <c r="CW133">
        <v>0</v>
      </c>
      <c r="CX133">
        <f>ROUND(Y133*Source!I66,7)</f>
        <v>0.60299999999999998</v>
      </c>
      <c r="CY133">
        <f>AA133</f>
        <v>27784</v>
      </c>
      <c r="CZ133">
        <f>AE133</f>
        <v>20580.740000000002</v>
      </c>
      <c r="DA133">
        <f>AI133</f>
        <v>1.35</v>
      </c>
      <c r="DB133">
        <f t="shared" si="49"/>
        <v>8273.4599999999991</v>
      </c>
      <c r="DC133">
        <f t="shared" si="50"/>
        <v>0</v>
      </c>
      <c r="DD133" t="s">
        <v>3</v>
      </c>
      <c r="DE133" t="s">
        <v>3</v>
      </c>
      <c r="DF133">
        <f>ROUND(ROUND(AE133*AI133,2)*CX133,2)</f>
        <v>16753.75</v>
      </c>
      <c r="DG133">
        <f t="shared" si="54"/>
        <v>0</v>
      </c>
      <c r="DH133">
        <f t="shared" si="52"/>
        <v>0</v>
      </c>
      <c r="DI133">
        <f t="shared" si="53"/>
        <v>0</v>
      </c>
      <c r="DJ133">
        <f>DF133</f>
        <v>16753.75</v>
      </c>
      <c r="DK133">
        <v>0</v>
      </c>
      <c r="DL133" t="s">
        <v>3</v>
      </c>
      <c r="DM133">
        <v>0</v>
      </c>
      <c r="DN133" t="s">
        <v>3</v>
      </c>
      <c r="DO133">
        <v>0</v>
      </c>
    </row>
    <row r="134" spans="1:119" x14ac:dyDescent="0.2">
      <c r="A134">
        <f>ROW(Source!A66)</f>
        <v>66</v>
      </c>
      <c r="B134">
        <v>60841590</v>
      </c>
      <c r="C134">
        <v>60854959</v>
      </c>
      <c r="D134">
        <v>59090114</v>
      </c>
      <c r="E134">
        <v>119</v>
      </c>
      <c r="F134">
        <v>1</v>
      </c>
      <c r="G134">
        <v>1</v>
      </c>
      <c r="H134">
        <v>3</v>
      </c>
      <c r="I134" t="s">
        <v>88</v>
      </c>
      <c r="J134" t="s">
        <v>3</v>
      </c>
      <c r="K134" t="s">
        <v>89</v>
      </c>
      <c r="L134">
        <v>1348</v>
      </c>
      <c r="N134">
        <v>1009</v>
      </c>
      <c r="O134" t="s">
        <v>90</v>
      </c>
      <c r="P134" t="s">
        <v>90</v>
      </c>
      <c r="Q134">
        <v>1000</v>
      </c>
      <c r="W134">
        <v>0</v>
      </c>
      <c r="X134">
        <v>2102561428</v>
      </c>
      <c r="Y134">
        <f t="shared" si="48"/>
        <v>0.23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1</v>
      </c>
      <c r="AJ134">
        <v>1</v>
      </c>
      <c r="AK134">
        <v>1</v>
      </c>
      <c r="AL134">
        <v>1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 t="s">
        <v>3</v>
      </c>
      <c r="AT134">
        <v>0.23</v>
      </c>
      <c r="AU134" t="s">
        <v>3</v>
      </c>
      <c r="AV134">
        <v>0</v>
      </c>
      <c r="AW134">
        <v>2</v>
      </c>
      <c r="AX134">
        <v>60854967</v>
      </c>
      <c r="AY134">
        <v>1</v>
      </c>
      <c r="AZ134">
        <v>0</v>
      </c>
      <c r="BA134">
        <v>122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CV134">
        <v>0</v>
      </c>
      <c r="CW134">
        <v>0</v>
      </c>
      <c r="CX134">
        <f>ROUND(Y134*Source!I66,7)</f>
        <v>0.34499999999999997</v>
      </c>
      <c r="CY134">
        <f>AA134</f>
        <v>0</v>
      </c>
      <c r="CZ134">
        <f>AE134</f>
        <v>0</v>
      </c>
      <c r="DA134">
        <f>AI134</f>
        <v>1</v>
      </c>
      <c r="DB134">
        <f t="shared" si="49"/>
        <v>0</v>
      </c>
      <c r="DC134">
        <f t="shared" si="50"/>
        <v>0</v>
      </c>
      <c r="DD134" t="s">
        <v>3</v>
      </c>
      <c r="DE134" t="s">
        <v>3</v>
      </c>
      <c r="DF134">
        <f>ROUND(ROUND(AE134,2)*CX134,2)</f>
        <v>0</v>
      </c>
      <c r="DG134">
        <f t="shared" si="54"/>
        <v>0</v>
      </c>
      <c r="DH134">
        <f t="shared" si="52"/>
        <v>0</v>
      </c>
      <c r="DI134">
        <f t="shared" si="53"/>
        <v>0</v>
      </c>
      <c r="DJ134">
        <f>DF134</f>
        <v>0</v>
      </c>
      <c r="DK134">
        <v>0</v>
      </c>
      <c r="DL134" t="s">
        <v>3</v>
      </c>
      <c r="DM134">
        <v>0</v>
      </c>
      <c r="DN134" t="s">
        <v>3</v>
      </c>
      <c r="DO134">
        <v>0</v>
      </c>
    </row>
    <row r="135" spans="1:119" x14ac:dyDescent="0.2">
      <c r="A135">
        <f>ROW(Source!A67)</f>
        <v>67</v>
      </c>
      <c r="B135">
        <v>60854600</v>
      </c>
      <c r="C135">
        <v>60854959</v>
      </c>
      <c r="D135">
        <v>59083859</v>
      </c>
      <c r="E135">
        <v>119</v>
      </c>
      <c r="F135">
        <v>1</v>
      </c>
      <c r="G135">
        <v>1</v>
      </c>
      <c r="H135">
        <v>1</v>
      </c>
      <c r="I135" t="s">
        <v>467</v>
      </c>
      <c r="J135" t="s">
        <v>3</v>
      </c>
      <c r="K135" t="s">
        <v>468</v>
      </c>
      <c r="L135">
        <v>1191</v>
      </c>
      <c r="N135">
        <v>1013</v>
      </c>
      <c r="O135" t="s">
        <v>369</v>
      </c>
      <c r="P135" t="s">
        <v>369</v>
      </c>
      <c r="Q135">
        <v>1</v>
      </c>
      <c r="W135">
        <v>0</v>
      </c>
      <c r="X135">
        <v>1689191095</v>
      </c>
      <c r="Y135">
        <f t="shared" si="48"/>
        <v>35.39</v>
      </c>
      <c r="AA135">
        <v>0</v>
      </c>
      <c r="AB135">
        <v>0</v>
      </c>
      <c r="AC135">
        <v>0</v>
      </c>
      <c r="AD135">
        <v>360.64</v>
      </c>
      <c r="AE135">
        <v>0</v>
      </c>
      <c r="AF135">
        <v>0</v>
      </c>
      <c r="AG135">
        <v>0</v>
      </c>
      <c r="AH135">
        <v>360.64</v>
      </c>
      <c r="AI135">
        <v>1</v>
      </c>
      <c r="AJ135">
        <v>1</v>
      </c>
      <c r="AK135">
        <v>1</v>
      </c>
      <c r="AL135">
        <v>1</v>
      </c>
      <c r="AM135">
        <v>-2</v>
      </c>
      <c r="AN135">
        <v>0</v>
      </c>
      <c r="AO135">
        <v>0</v>
      </c>
      <c r="AP135">
        <v>0</v>
      </c>
      <c r="AQ135">
        <v>1</v>
      </c>
      <c r="AR135">
        <v>0</v>
      </c>
      <c r="AS135" t="s">
        <v>3</v>
      </c>
      <c r="AT135">
        <v>35.39</v>
      </c>
      <c r="AU135" t="s">
        <v>3</v>
      </c>
      <c r="AV135">
        <v>1</v>
      </c>
      <c r="AW135">
        <v>2</v>
      </c>
      <c r="AX135">
        <v>60854960</v>
      </c>
      <c r="AY135">
        <v>1</v>
      </c>
      <c r="AZ135">
        <v>0</v>
      </c>
      <c r="BA135">
        <v>123</v>
      </c>
      <c r="BB135">
        <v>1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12763.0496</v>
      </c>
      <c r="BN135">
        <v>35.39</v>
      </c>
      <c r="BO135">
        <v>0</v>
      </c>
      <c r="BP135">
        <v>1</v>
      </c>
      <c r="BQ135">
        <v>0</v>
      </c>
      <c r="BR135">
        <v>0</v>
      </c>
      <c r="BS135">
        <v>0</v>
      </c>
      <c r="BT135">
        <v>12763.0496</v>
      </c>
      <c r="BU135">
        <v>35.39</v>
      </c>
      <c r="BV135">
        <v>0</v>
      </c>
      <c r="BW135">
        <v>1</v>
      </c>
      <c r="CU135">
        <f>ROUND(AT135*Source!I67*AH135*AL135,2)</f>
        <v>19144.57</v>
      </c>
      <c r="CV135">
        <f>ROUND(Y135*Source!I67,7)</f>
        <v>53.085000000000001</v>
      </c>
      <c r="CW135">
        <v>0</v>
      </c>
      <c r="CX135">
        <f>ROUND(Y135*Source!I67,7)</f>
        <v>53.085000000000001</v>
      </c>
      <c r="CY135">
        <f>AD135</f>
        <v>360.64</v>
      </c>
      <c r="CZ135">
        <f>AH135</f>
        <v>360.64</v>
      </c>
      <c r="DA135">
        <f>AL135</f>
        <v>1</v>
      </c>
      <c r="DB135">
        <f t="shared" si="49"/>
        <v>12763.05</v>
      </c>
      <c r="DC135">
        <f t="shared" si="50"/>
        <v>0</v>
      </c>
      <c r="DD135" t="s">
        <v>3</v>
      </c>
      <c r="DE135" t="s">
        <v>3</v>
      </c>
      <c r="DF135">
        <f>ROUND(ROUND(AE135,2)*CX135,2)</f>
        <v>0</v>
      </c>
      <c r="DG135">
        <f t="shared" si="54"/>
        <v>0</v>
      </c>
      <c r="DH135">
        <f t="shared" si="52"/>
        <v>0</v>
      </c>
      <c r="DI135">
        <f t="shared" si="53"/>
        <v>19144.57</v>
      </c>
      <c r="DJ135">
        <f>DI135</f>
        <v>19144.57</v>
      </c>
      <c r="DK135">
        <v>1</v>
      </c>
      <c r="DL135" t="s">
        <v>3</v>
      </c>
      <c r="DM135">
        <v>0</v>
      </c>
      <c r="DN135" t="s">
        <v>3</v>
      </c>
      <c r="DO135">
        <v>0</v>
      </c>
    </row>
    <row r="136" spans="1:119" x14ac:dyDescent="0.2">
      <c r="A136">
        <f>ROW(Source!A67)</f>
        <v>67</v>
      </c>
      <c r="B136">
        <v>60854600</v>
      </c>
      <c r="C136">
        <v>60854959</v>
      </c>
      <c r="D136">
        <v>59084083</v>
      </c>
      <c r="E136">
        <v>119</v>
      </c>
      <c r="F136">
        <v>1</v>
      </c>
      <c r="G136">
        <v>1</v>
      </c>
      <c r="H136">
        <v>1</v>
      </c>
      <c r="I136" t="s">
        <v>376</v>
      </c>
      <c r="J136" t="s">
        <v>3</v>
      </c>
      <c r="K136" t="s">
        <v>377</v>
      </c>
      <c r="L136">
        <v>1191</v>
      </c>
      <c r="N136">
        <v>1013</v>
      </c>
      <c r="O136" t="s">
        <v>369</v>
      </c>
      <c r="P136" t="s">
        <v>369</v>
      </c>
      <c r="Q136">
        <v>1</v>
      </c>
      <c r="W136">
        <v>0</v>
      </c>
      <c r="X136">
        <v>-1417349443</v>
      </c>
      <c r="Y136">
        <f t="shared" si="48"/>
        <v>0.43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1</v>
      </c>
      <c r="AJ136">
        <v>1</v>
      </c>
      <c r="AK136">
        <v>1</v>
      </c>
      <c r="AL136">
        <v>1</v>
      </c>
      <c r="AM136">
        <v>-2</v>
      </c>
      <c r="AN136">
        <v>0</v>
      </c>
      <c r="AO136">
        <v>0</v>
      </c>
      <c r="AP136">
        <v>0</v>
      </c>
      <c r="AQ136">
        <v>1</v>
      </c>
      <c r="AR136">
        <v>0</v>
      </c>
      <c r="AS136" t="s">
        <v>3</v>
      </c>
      <c r="AT136">
        <v>0.43</v>
      </c>
      <c r="AU136" t="s">
        <v>3</v>
      </c>
      <c r="AV136">
        <v>2</v>
      </c>
      <c r="AW136">
        <v>2</v>
      </c>
      <c r="AX136">
        <v>60854961</v>
      </c>
      <c r="AY136">
        <v>1</v>
      </c>
      <c r="AZ136">
        <v>0</v>
      </c>
      <c r="BA136">
        <v>124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CV136">
        <v>0</v>
      </c>
      <c r="CW136">
        <v>0</v>
      </c>
      <c r="CX136">
        <f>ROUND(Y136*Source!I67,7)</f>
        <v>0.64500000000000002</v>
      </c>
      <c r="CY136">
        <f>AD136</f>
        <v>0</v>
      </c>
      <c r="CZ136">
        <f>AH136</f>
        <v>0</v>
      </c>
      <c r="DA136">
        <f>AL136</f>
        <v>1</v>
      </c>
      <c r="DB136">
        <f t="shared" si="49"/>
        <v>0</v>
      </c>
      <c r="DC136">
        <f t="shared" si="50"/>
        <v>0</v>
      </c>
      <c r="DD136" t="s">
        <v>3</v>
      </c>
      <c r="DE136" t="s">
        <v>3</v>
      </c>
      <c r="DF136">
        <f>ROUND(ROUND(AE136,2)*CX136,2)</f>
        <v>0</v>
      </c>
      <c r="DG136">
        <f t="shared" si="54"/>
        <v>0</v>
      </c>
      <c r="DH136">
        <f t="shared" si="52"/>
        <v>0</v>
      </c>
      <c r="DI136">
        <f t="shared" si="53"/>
        <v>0</v>
      </c>
      <c r="DJ136">
        <f>DI136</f>
        <v>0</v>
      </c>
      <c r="DK136">
        <v>0</v>
      </c>
      <c r="DL136" t="s">
        <v>3</v>
      </c>
      <c r="DM136">
        <v>0</v>
      </c>
      <c r="DN136" t="s">
        <v>3</v>
      </c>
      <c r="DO136">
        <v>0</v>
      </c>
    </row>
    <row r="137" spans="1:119" x14ac:dyDescent="0.2">
      <c r="A137">
        <f>ROW(Source!A67)</f>
        <v>67</v>
      </c>
      <c r="B137">
        <v>60854600</v>
      </c>
      <c r="C137">
        <v>60854959</v>
      </c>
      <c r="D137">
        <v>59211293</v>
      </c>
      <c r="E137">
        <v>1</v>
      </c>
      <c r="F137">
        <v>1</v>
      </c>
      <c r="G137">
        <v>1</v>
      </c>
      <c r="H137">
        <v>2</v>
      </c>
      <c r="I137" t="s">
        <v>382</v>
      </c>
      <c r="J137" t="s">
        <v>383</v>
      </c>
      <c r="K137" t="s">
        <v>384</v>
      </c>
      <c r="L137">
        <v>1368</v>
      </c>
      <c r="N137">
        <v>1011</v>
      </c>
      <c r="O137" t="s">
        <v>373</v>
      </c>
      <c r="P137" t="s">
        <v>373</v>
      </c>
      <c r="Q137">
        <v>1</v>
      </c>
      <c r="W137">
        <v>0</v>
      </c>
      <c r="X137">
        <v>-1791740122</v>
      </c>
      <c r="Y137">
        <f t="shared" si="48"/>
        <v>0.2</v>
      </c>
      <c r="AA137">
        <v>0</v>
      </c>
      <c r="AB137">
        <v>1836.35</v>
      </c>
      <c r="AC137">
        <v>579.6</v>
      </c>
      <c r="AD137">
        <v>0</v>
      </c>
      <c r="AE137">
        <v>0</v>
      </c>
      <c r="AF137">
        <v>1836.35</v>
      </c>
      <c r="AG137">
        <v>579.6</v>
      </c>
      <c r="AH137">
        <v>0</v>
      </c>
      <c r="AI137">
        <v>1</v>
      </c>
      <c r="AJ137">
        <v>1</v>
      </c>
      <c r="AK137">
        <v>1</v>
      </c>
      <c r="AL137">
        <v>1</v>
      </c>
      <c r="AM137">
        <v>-2</v>
      </c>
      <c r="AN137">
        <v>0</v>
      </c>
      <c r="AO137">
        <v>0</v>
      </c>
      <c r="AP137">
        <v>0</v>
      </c>
      <c r="AQ137">
        <v>1</v>
      </c>
      <c r="AR137">
        <v>0</v>
      </c>
      <c r="AS137" t="s">
        <v>3</v>
      </c>
      <c r="AT137">
        <v>0.2</v>
      </c>
      <c r="AU137" t="s">
        <v>3</v>
      </c>
      <c r="AV137">
        <v>1</v>
      </c>
      <c r="AW137">
        <v>2</v>
      </c>
      <c r="AX137">
        <v>60854962</v>
      </c>
      <c r="AY137">
        <v>1</v>
      </c>
      <c r="AZ137">
        <v>0</v>
      </c>
      <c r="BA137">
        <v>125</v>
      </c>
      <c r="BB137">
        <v>1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367.27</v>
      </c>
      <c r="BL137">
        <v>115.92000000000002</v>
      </c>
      <c r="BM137">
        <v>0</v>
      </c>
      <c r="BN137">
        <v>0</v>
      </c>
      <c r="BO137">
        <v>0.2</v>
      </c>
      <c r="BP137">
        <v>1</v>
      </c>
      <c r="BQ137">
        <v>0</v>
      </c>
      <c r="BR137">
        <v>367.27</v>
      </c>
      <c r="BS137">
        <v>115.92000000000002</v>
      </c>
      <c r="BT137">
        <v>0</v>
      </c>
      <c r="BU137">
        <v>0</v>
      </c>
      <c r="BV137">
        <v>0.2</v>
      </c>
      <c r="BW137">
        <v>1</v>
      </c>
      <c r="CV137">
        <v>0</v>
      </c>
      <c r="CW137">
        <f>ROUND(Y137*Source!I67*DO137,7)</f>
        <v>0.3</v>
      </c>
      <c r="CX137">
        <f>ROUND(Y137*Source!I67,7)</f>
        <v>0.3</v>
      </c>
      <c r="CY137">
        <f>AB137</f>
        <v>1836.35</v>
      </c>
      <c r="CZ137">
        <f>AF137</f>
        <v>1836.35</v>
      </c>
      <c r="DA137">
        <f>AJ137</f>
        <v>1</v>
      </c>
      <c r="DB137">
        <f t="shared" si="49"/>
        <v>367.27</v>
      </c>
      <c r="DC137">
        <f t="shared" si="50"/>
        <v>115.92</v>
      </c>
      <c r="DD137" t="s">
        <v>3</v>
      </c>
      <c r="DE137" t="s">
        <v>3</v>
      </c>
      <c r="DF137">
        <f>ROUND(ROUND(AE137,2)*CX137,2)</f>
        <v>0</v>
      </c>
      <c r="DG137">
        <f t="shared" si="54"/>
        <v>550.91</v>
      </c>
      <c r="DH137">
        <f t="shared" si="52"/>
        <v>173.88</v>
      </c>
      <c r="DI137">
        <f t="shared" si="53"/>
        <v>0</v>
      </c>
      <c r="DJ137">
        <f>DG137+DH137</f>
        <v>724.79</v>
      </c>
      <c r="DK137">
        <v>1</v>
      </c>
      <c r="DL137" t="s">
        <v>381</v>
      </c>
      <c r="DM137">
        <v>6</v>
      </c>
      <c r="DN137" t="s">
        <v>369</v>
      </c>
      <c r="DO137">
        <v>1</v>
      </c>
    </row>
    <row r="138" spans="1:119" x14ac:dyDescent="0.2">
      <c r="A138">
        <f>ROW(Source!A67)</f>
        <v>67</v>
      </c>
      <c r="B138">
        <v>60854600</v>
      </c>
      <c r="C138">
        <v>60854959</v>
      </c>
      <c r="D138">
        <v>59211480</v>
      </c>
      <c r="E138">
        <v>1</v>
      </c>
      <c r="F138">
        <v>1</v>
      </c>
      <c r="G138">
        <v>1</v>
      </c>
      <c r="H138">
        <v>2</v>
      </c>
      <c r="I138" t="s">
        <v>435</v>
      </c>
      <c r="J138" t="s">
        <v>436</v>
      </c>
      <c r="K138" t="s">
        <v>437</v>
      </c>
      <c r="L138">
        <v>1368</v>
      </c>
      <c r="N138">
        <v>1011</v>
      </c>
      <c r="O138" t="s">
        <v>373</v>
      </c>
      <c r="P138" t="s">
        <v>373</v>
      </c>
      <c r="Q138">
        <v>1</v>
      </c>
      <c r="W138">
        <v>0</v>
      </c>
      <c r="X138">
        <v>-1958283476</v>
      </c>
      <c r="Y138">
        <f t="shared" si="48"/>
        <v>0.23</v>
      </c>
      <c r="AA138">
        <v>0</v>
      </c>
      <c r="AB138">
        <v>62.7</v>
      </c>
      <c r="AC138">
        <v>383.18</v>
      </c>
      <c r="AD138">
        <v>0</v>
      </c>
      <c r="AE138">
        <v>0</v>
      </c>
      <c r="AF138">
        <v>37.32</v>
      </c>
      <c r="AG138">
        <v>383.18</v>
      </c>
      <c r="AH138">
        <v>0</v>
      </c>
      <c r="AI138">
        <v>1</v>
      </c>
      <c r="AJ138">
        <v>1.68</v>
      </c>
      <c r="AK138">
        <v>1</v>
      </c>
      <c r="AL138">
        <v>1</v>
      </c>
      <c r="AM138">
        <v>2</v>
      </c>
      <c r="AN138">
        <v>0</v>
      </c>
      <c r="AO138">
        <v>0</v>
      </c>
      <c r="AP138">
        <v>0</v>
      </c>
      <c r="AQ138">
        <v>1</v>
      </c>
      <c r="AR138">
        <v>0</v>
      </c>
      <c r="AS138" t="s">
        <v>3</v>
      </c>
      <c r="AT138">
        <v>0.23</v>
      </c>
      <c r="AU138" t="s">
        <v>3</v>
      </c>
      <c r="AV138">
        <v>1</v>
      </c>
      <c r="AW138">
        <v>2</v>
      </c>
      <c r="AX138">
        <v>60854963</v>
      </c>
      <c r="AY138">
        <v>1</v>
      </c>
      <c r="AZ138">
        <v>0</v>
      </c>
      <c r="BA138">
        <v>126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8.5836000000000006</v>
      </c>
      <c r="BL138">
        <v>88.131399999999999</v>
      </c>
      <c r="BM138">
        <v>0</v>
      </c>
      <c r="BN138">
        <v>0</v>
      </c>
      <c r="BO138">
        <v>0.23</v>
      </c>
      <c r="BP138">
        <v>1</v>
      </c>
      <c r="BQ138">
        <v>0</v>
      </c>
      <c r="BR138">
        <v>8.5836000000000006</v>
      </c>
      <c r="BS138">
        <v>88.131399999999999</v>
      </c>
      <c r="BT138">
        <v>0</v>
      </c>
      <c r="BU138">
        <v>0</v>
      </c>
      <c r="BV138">
        <v>0.23</v>
      </c>
      <c r="BW138">
        <v>1</v>
      </c>
      <c r="CV138">
        <v>0</v>
      </c>
      <c r="CW138">
        <f>ROUND(Y138*Source!I67*DO138,7)</f>
        <v>0.34499999999999997</v>
      </c>
      <c r="CX138">
        <f>ROUND(Y138*Source!I67,7)</f>
        <v>0.34499999999999997</v>
      </c>
      <c r="CY138">
        <f>AB138</f>
        <v>62.7</v>
      </c>
      <c r="CZ138">
        <f>AF138</f>
        <v>37.32</v>
      </c>
      <c r="DA138">
        <f>AJ138</f>
        <v>1.68</v>
      </c>
      <c r="DB138">
        <f t="shared" si="49"/>
        <v>8.58</v>
      </c>
      <c r="DC138">
        <f t="shared" si="50"/>
        <v>88.13</v>
      </c>
      <c r="DD138" t="s">
        <v>3</v>
      </c>
      <c r="DE138" t="s">
        <v>3</v>
      </c>
      <c r="DF138">
        <f>ROUND(ROUND(AE138,2)*CX138,2)</f>
        <v>0</v>
      </c>
      <c r="DG138">
        <f>ROUND(ROUND(AF138*AJ138,2)*CX138,2)</f>
        <v>21.63</v>
      </c>
      <c r="DH138">
        <f t="shared" si="52"/>
        <v>132.19999999999999</v>
      </c>
      <c r="DI138">
        <f t="shared" si="53"/>
        <v>0</v>
      </c>
      <c r="DJ138">
        <f>DG138+DH138</f>
        <v>153.82999999999998</v>
      </c>
      <c r="DK138">
        <v>0</v>
      </c>
      <c r="DL138" t="s">
        <v>438</v>
      </c>
      <c r="DM138">
        <v>3</v>
      </c>
      <c r="DN138" t="s">
        <v>369</v>
      </c>
      <c r="DO138">
        <v>1</v>
      </c>
    </row>
    <row r="139" spans="1:119" x14ac:dyDescent="0.2">
      <c r="A139">
        <f>ROW(Source!A67)</f>
        <v>67</v>
      </c>
      <c r="B139">
        <v>60854600</v>
      </c>
      <c r="C139">
        <v>60854959</v>
      </c>
      <c r="D139">
        <v>59156597</v>
      </c>
      <c r="E139">
        <v>1</v>
      </c>
      <c r="F139">
        <v>1</v>
      </c>
      <c r="G139">
        <v>1</v>
      </c>
      <c r="H139">
        <v>3</v>
      </c>
      <c r="I139" t="s">
        <v>464</v>
      </c>
      <c r="J139" t="s">
        <v>465</v>
      </c>
      <c r="K139" t="s">
        <v>466</v>
      </c>
      <c r="L139">
        <v>1339</v>
      </c>
      <c r="N139">
        <v>1007</v>
      </c>
      <c r="O139" t="s">
        <v>85</v>
      </c>
      <c r="P139" t="s">
        <v>85</v>
      </c>
      <c r="Q139">
        <v>1</v>
      </c>
      <c r="W139">
        <v>0</v>
      </c>
      <c r="X139">
        <v>-1357846128</v>
      </c>
      <c r="Y139">
        <f t="shared" si="48"/>
        <v>4.3999999999999997E-2</v>
      </c>
      <c r="AA139">
        <v>29.64</v>
      </c>
      <c r="AB139">
        <v>0</v>
      </c>
      <c r="AC139">
        <v>0</v>
      </c>
      <c r="AD139">
        <v>0</v>
      </c>
      <c r="AE139">
        <v>35.71</v>
      </c>
      <c r="AF139">
        <v>0</v>
      </c>
      <c r="AG139">
        <v>0</v>
      </c>
      <c r="AH139">
        <v>0</v>
      </c>
      <c r="AI139">
        <v>0.83</v>
      </c>
      <c r="AJ139">
        <v>1</v>
      </c>
      <c r="AK139">
        <v>1</v>
      </c>
      <c r="AL139">
        <v>1</v>
      </c>
      <c r="AM139">
        <v>2</v>
      </c>
      <c r="AN139">
        <v>0</v>
      </c>
      <c r="AO139">
        <v>0</v>
      </c>
      <c r="AP139">
        <v>0</v>
      </c>
      <c r="AQ139">
        <v>1</v>
      </c>
      <c r="AR139">
        <v>0</v>
      </c>
      <c r="AS139" t="s">
        <v>3</v>
      </c>
      <c r="AT139">
        <v>4.3999999999999997E-2</v>
      </c>
      <c r="AU139" t="s">
        <v>3</v>
      </c>
      <c r="AV139">
        <v>0</v>
      </c>
      <c r="AW139">
        <v>2</v>
      </c>
      <c r="AX139">
        <v>60854964</v>
      </c>
      <c r="AY139">
        <v>1</v>
      </c>
      <c r="AZ139">
        <v>0</v>
      </c>
      <c r="BA139">
        <v>127</v>
      </c>
      <c r="BB139">
        <v>1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1.57124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1</v>
      </c>
      <c r="BQ139">
        <v>1.57124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1</v>
      </c>
      <c r="CV139">
        <v>0</v>
      </c>
      <c r="CW139">
        <v>0</v>
      </c>
      <c r="CX139">
        <f>ROUND(Y139*Source!I67,7)</f>
        <v>6.6000000000000003E-2</v>
      </c>
      <c r="CY139">
        <f>AA139</f>
        <v>29.64</v>
      </c>
      <c r="CZ139">
        <f>AE139</f>
        <v>35.71</v>
      </c>
      <c r="DA139">
        <f>AI139</f>
        <v>0.83</v>
      </c>
      <c r="DB139">
        <f t="shared" si="49"/>
        <v>1.57</v>
      </c>
      <c r="DC139">
        <f t="shared" si="50"/>
        <v>0</v>
      </c>
      <c r="DD139" t="s">
        <v>3</v>
      </c>
      <c r="DE139" t="s">
        <v>3</v>
      </c>
      <c r="DF139">
        <f>ROUND(ROUND(AE139*AI139,2)*CX139,2)</f>
        <v>1.96</v>
      </c>
      <c r="DG139">
        <f t="shared" ref="DG139:DG144" si="55">ROUND(ROUND(AF139,2)*CX139,2)</f>
        <v>0</v>
      </c>
      <c r="DH139">
        <f t="shared" si="52"/>
        <v>0</v>
      </c>
      <c r="DI139">
        <f t="shared" si="53"/>
        <v>0</v>
      </c>
      <c r="DJ139">
        <f>DF139</f>
        <v>1.96</v>
      </c>
      <c r="DK139">
        <v>0</v>
      </c>
      <c r="DL139" t="s">
        <v>3</v>
      </c>
      <c r="DM139">
        <v>0</v>
      </c>
      <c r="DN139" t="s">
        <v>3</v>
      </c>
      <c r="DO139">
        <v>0</v>
      </c>
    </row>
    <row r="140" spans="1:119" x14ac:dyDescent="0.2">
      <c r="A140">
        <f>ROW(Source!A67)</f>
        <v>67</v>
      </c>
      <c r="B140">
        <v>60854600</v>
      </c>
      <c r="C140">
        <v>60854959</v>
      </c>
      <c r="D140">
        <v>59160600</v>
      </c>
      <c r="E140">
        <v>1</v>
      </c>
      <c r="F140">
        <v>1</v>
      </c>
      <c r="G140">
        <v>1</v>
      </c>
      <c r="H140">
        <v>3</v>
      </c>
      <c r="I140" t="s">
        <v>469</v>
      </c>
      <c r="J140" t="s">
        <v>470</v>
      </c>
      <c r="K140" t="s">
        <v>471</v>
      </c>
      <c r="L140">
        <v>1339</v>
      </c>
      <c r="N140">
        <v>1007</v>
      </c>
      <c r="O140" t="s">
        <v>85</v>
      </c>
      <c r="P140" t="s">
        <v>85</v>
      </c>
      <c r="Q140">
        <v>1</v>
      </c>
      <c r="W140">
        <v>0</v>
      </c>
      <c r="X140">
        <v>-1807263533</v>
      </c>
      <c r="Y140">
        <f t="shared" si="48"/>
        <v>0.253</v>
      </c>
      <c r="AA140">
        <v>5828.03</v>
      </c>
      <c r="AB140">
        <v>0</v>
      </c>
      <c r="AC140">
        <v>0</v>
      </c>
      <c r="AD140">
        <v>0</v>
      </c>
      <c r="AE140">
        <v>3859.62</v>
      </c>
      <c r="AF140">
        <v>0</v>
      </c>
      <c r="AG140">
        <v>0</v>
      </c>
      <c r="AH140">
        <v>0</v>
      </c>
      <c r="AI140">
        <v>1.51</v>
      </c>
      <c r="AJ140">
        <v>1</v>
      </c>
      <c r="AK140">
        <v>1</v>
      </c>
      <c r="AL140">
        <v>1</v>
      </c>
      <c r="AM140">
        <v>2</v>
      </c>
      <c r="AN140">
        <v>0</v>
      </c>
      <c r="AO140">
        <v>0</v>
      </c>
      <c r="AP140">
        <v>0</v>
      </c>
      <c r="AQ140">
        <v>1</v>
      </c>
      <c r="AR140">
        <v>0</v>
      </c>
      <c r="AS140" t="s">
        <v>3</v>
      </c>
      <c r="AT140">
        <v>0.253</v>
      </c>
      <c r="AU140" t="s">
        <v>3</v>
      </c>
      <c r="AV140">
        <v>0</v>
      </c>
      <c r="AW140">
        <v>2</v>
      </c>
      <c r="AX140">
        <v>60854965</v>
      </c>
      <c r="AY140">
        <v>1</v>
      </c>
      <c r="AZ140">
        <v>0</v>
      </c>
      <c r="BA140">
        <v>128</v>
      </c>
      <c r="BB140">
        <v>1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976.48385999999994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1</v>
      </c>
      <c r="BQ140">
        <v>976.48385999999994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1</v>
      </c>
      <c r="CV140">
        <v>0</v>
      </c>
      <c r="CW140">
        <v>0</v>
      </c>
      <c r="CX140">
        <f>ROUND(Y140*Source!I67,7)</f>
        <v>0.3795</v>
      </c>
      <c r="CY140">
        <f>AA140</f>
        <v>5828.03</v>
      </c>
      <c r="CZ140">
        <f>AE140</f>
        <v>3859.62</v>
      </c>
      <c r="DA140">
        <f>AI140</f>
        <v>1.51</v>
      </c>
      <c r="DB140">
        <f t="shared" si="49"/>
        <v>976.48</v>
      </c>
      <c r="DC140">
        <f t="shared" si="50"/>
        <v>0</v>
      </c>
      <c r="DD140" t="s">
        <v>3</v>
      </c>
      <c r="DE140" t="s">
        <v>3</v>
      </c>
      <c r="DF140">
        <f>ROUND(ROUND(AE140*AI140,2)*CX140,2)</f>
        <v>2211.7399999999998</v>
      </c>
      <c r="DG140">
        <f t="shared" si="55"/>
        <v>0</v>
      </c>
      <c r="DH140">
        <f t="shared" si="52"/>
        <v>0</v>
      </c>
      <c r="DI140">
        <f t="shared" si="53"/>
        <v>0</v>
      </c>
      <c r="DJ140">
        <f>DF140</f>
        <v>2211.7399999999998</v>
      </c>
      <c r="DK140">
        <v>0</v>
      </c>
      <c r="DL140" t="s">
        <v>3</v>
      </c>
      <c r="DM140">
        <v>0</v>
      </c>
      <c r="DN140" t="s">
        <v>3</v>
      </c>
      <c r="DO140">
        <v>0</v>
      </c>
    </row>
    <row r="141" spans="1:119" x14ac:dyDescent="0.2">
      <c r="A141">
        <f>ROW(Source!A67)</f>
        <v>67</v>
      </c>
      <c r="B141">
        <v>60854600</v>
      </c>
      <c r="C141">
        <v>60854959</v>
      </c>
      <c r="D141">
        <v>59162447</v>
      </c>
      <c r="E141">
        <v>1</v>
      </c>
      <c r="F141">
        <v>1</v>
      </c>
      <c r="G141">
        <v>1</v>
      </c>
      <c r="H141">
        <v>3</v>
      </c>
      <c r="I141" t="s">
        <v>134</v>
      </c>
      <c r="J141" t="s">
        <v>137</v>
      </c>
      <c r="K141" t="s">
        <v>135</v>
      </c>
      <c r="L141">
        <v>1407</v>
      </c>
      <c r="N141">
        <v>1013</v>
      </c>
      <c r="O141" t="s">
        <v>136</v>
      </c>
      <c r="P141" t="s">
        <v>136</v>
      </c>
      <c r="Q141">
        <v>1</v>
      </c>
      <c r="W141">
        <v>0</v>
      </c>
      <c r="X141">
        <v>1361521432</v>
      </c>
      <c r="Y141">
        <f t="shared" ref="Y141:Y172" si="56">AT141</f>
        <v>0.40200000000000002</v>
      </c>
      <c r="AA141">
        <v>29842.07</v>
      </c>
      <c r="AB141">
        <v>0</v>
      </c>
      <c r="AC141">
        <v>0</v>
      </c>
      <c r="AD141">
        <v>0</v>
      </c>
      <c r="AE141">
        <v>20580.740000000002</v>
      </c>
      <c r="AF141">
        <v>0</v>
      </c>
      <c r="AG141">
        <v>0</v>
      </c>
      <c r="AH141">
        <v>0</v>
      </c>
      <c r="AI141">
        <v>1.45</v>
      </c>
      <c r="AJ141">
        <v>1</v>
      </c>
      <c r="AK141">
        <v>1</v>
      </c>
      <c r="AL141">
        <v>1</v>
      </c>
      <c r="AM141">
        <v>0</v>
      </c>
      <c r="AN141">
        <v>0</v>
      </c>
      <c r="AO141">
        <v>0</v>
      </c>
      <c r="AP141">
        <v>1</v>
      </c>
      <c r="AQ141">
        <v>0</v>
      </c>
      <c r="AR141">
        <v>0</v>
      </c>
      <c r="AS141" t="s">
        <v>3</v>
      </c>
      <c r="AT141">
        <v>0.40200000000000002</v>
      </c>
      <c r="AU141" t="s">
        <v>3</v>
      </c>
      <c r="AV141">
        <v>0</v>
      </c>
      <c r="AW141">
        <v>1</v>
      </c>
      <c r="AX141">
        <v>-1</v>
      </c>
      <c r="AY141">
        <v>0</v>
      </c>
      <c r="AZ141">
        <v>0</v>
      </c>
      <c r="BA141" t="s">
        <v>3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CV141">
        <v>0</v>
      </c>
      <c r="CW141">
        <v>0</v>
      </c>
      <c r="CX141">
        <f>ROUND(Y141*Source!I67,7)</f>
        <v>0.60299999999999998</v>
      </c>
      <c r="CY141">
        <f>AA141</f>
        <v>29842.07</v>
      </c>
      <c r="CZ141">
        <f>AE141</f>
        <v>20580.740000000002</v>
      </c>
      <c r="DA141">
        <f>AI141</f>
        <v>1.45</v>
      </c>
      <c r="DB141">
        <f t="shared" ref="DB141:DB172" si="57">ROUND(ROUND(AT141*CZ141,2),6)</f>
        <v>8273.4599999999991</v>
      </c>
      <c r="DC141">
        <f t="shared" ref="DC141:DC172" si="58">ROUND(ROUND(AT141*AG141,2),6)</f>
        <v>0</v>
      </c>
      <c r="DD141" t="s">
        <v>3</v>
      </c>
      <c r="DE141" t="s">
        <v>3</v>
      </c>
      <c r="DF141">
        <f>ROUND(ROUND(AE141*AI141,2)*CX141,2)</f>
        <v>17994.77</v>
      </c>
      <c r="DG141">
        <f t="shared" si="55"/>
        <v>0</v>
      </c>
      <c r="DH141">
        <f t="shared" si="52"/>
        <v>0</v>
      </c>
      <c r="DI141">
        <f t="shared" si="53"/>
        <v>0</v>
      </c>
      <c r="DJ141">
        <f>DF141</f>
        <v>17994.77</v>
      </c>
      <c r="DK141">
        <v>0</v>
      </c>
      <c r="DL141" t="s">
        <v>3</v>
      </c>
      <c r="DM141">
        <v>0</v>
      </c>
      <c r="DN141" t="s">
        <v>3</v>
      </c>
      <c r="DO141">
        <v>0</v>
      </c>
    </row>
    <row r="142" spans="1:119" x14ac:dyDescent="0.2">
      <c r="A142">
        <f>ROW(Source!A67)</f>
        <v>67</v>
      </c>
      <c r="B142">
        <v>60854600</v>
      </c>
      <c r="C142">
        <v>60854959</v>
      </c>
      <c r="D142">
        <v>59090114</v>
      </c>
      <c r="E142">
        <v>119</v>
      </c>
      <c r="F142">
        <v>1</v>
      </c>
      <c r="G142">
        <v>1</v>
      </c>
      <c r="H142">
        <v>3</v>
      </c>
      <c r="I142" t="s">
        <v>88</v>
      </c>
      <c r="J142" t="s">
        <v>3</v>
      </c>
      <c r="K142" t="s">
        <v>89</v>
      </c>
      <c r="L142">
        <v>1348</v>
      </c>
      <c r="N142">
        <v>1009</v>
      </c>
      <c r="O142" t="s">
        <v>90</v>
      </c>
      <c r="P142" t="s">
        <v>90</v>
      </c>
      <c r="Q142">
        <v>1000</v>
      </c>
      <c r="W142">
        <v>0</v>
      </c>
      <c r="X142">
        <v>2102561428</v>
      </c>
      <c r="Y142">
        <f t="shared" si="56"/>
        <v>0.23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1</v>
      </c>
      <c r="AJ142">
        <v>1</v>
      </c>
      <c r="AK142">
        <v>1</v>
      </c>
      <c r="AL142">
        <v>1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 t="s">
        <v>3</v>
      </c>
      <c r="AT142">
        <v>0.23</v>
      </c>
      <c r="AU142" t="s">
        <v>3</v>
      </c>
      <c r="AV142">
        <v>0</v>
      </c>
      <c r="AW142">
        <v>2</v>
      </c>
      <c r="AX142">
        <v>60854967</v>
      </c>
      <c r="AY142">
        <v>1</v>
      </c>
      <c r="AZ142">
        <v>0</v>
      </c>
      <c r="BA142">
        <v>130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CV142">
        <v>0</v>
      </c>
      <c r="CW142">
        <v>0</v>
      </c>
      <c r="CX142">
        <f>ROUND(Y142*Source!I67,7)</f>
        <v>0.34499999999999997</v>
      </c>
      <c r="CY142">
        <f>AA142</f>
        <v>0</v>
      </c>
      <c r="CZ142">
        <f>AE142</f>
        <v>0</v>
      </c>
      <c r="DA142">
        <f>AI142</f>
        <v>1</v>
      </c>
      <c r="DB142">
        <f t="shared" si="57"/>
        <v>0</v>
      </c>
      <c r="DC142">
        <f t="shared" si="58"/>
        <v>0</v>
      </c>
      <c r="DD142" t="s">
        <v>3</v>
      </c>
      <c r="DE142" t="s">
        <v>3</v>
      </c>
      <c r="DF142">
        <f t="shared" ref="DF142:DF147" si="59">ROUND(ROUND(AE142,2)*CX142,2)</f>
        <v>0</v>
      </c>
      <c r="DG142">
        <f t="shared" si="55"/>
        <v>0</v>
      </c>
      <c r="DH142">
        <f t="shared" si="52"/>
        <v>0</v>
      </c>
      <c r="DI142">
        <f t="shared" si="53"/>
        <v>0</v>
      </c>
      <c r="DJ142">
        <f>DF142</f>
        <v>0</v>
      </c>
      <c r="DK142">
        <v>0</v>
      </c>
      <c r="DL142" t="s">
        <v>3</v>
      </c>
      <c r="DM142">
        <v>0</v>
      </c>
      <c r="DN142" t="s">
        <v>3</v>
      </c>
      <c r="DO142">
        <v>0</v>
      </c>
    </row>
    <row r="143" spans="1:119" x14ac:dyDescent="0.2">
      <c r="A143">
        <f>ROW(Source!A72)</f>
        <v>72</v>
      </c>
      <c r="B143">
        <v>60841590</v>
      </c>
      <c r="C143">
        <v>60854900</v>
      </c>
      <c r="D143">
        <v>59083887</v>
      </c>
      <c r="E143">
        <v>119</v>
      </c>
      <c r="F143">
        <v>1</v>
      </c>
      <c r="G143">
        <v>1</v>
      </c>
      <c r="H143">
        <v>1</v>
      </c>
      <c r="I143" t="s">
        <v>433</v>
      </c>
      <c r="J143" t="s">
        <v>3</v>
      </c>
      <c r="K143" t="s">
        <v>434</v>
      </c>
      <c r="L143">
        <v>1191</v>
      </c>
      <c r="N143">
        <v>1013</v>
      </c>
      <c r="O143" t="s">
        <v>369</v>
      </c>
      <c r="P143" t="s">
        <v>369</v>
      </c>
      <c r="Q143">
        <v>1</v>
      </c>
      <c r="W143">
        <v>0</v>
      </c>
      <c r="X143">
        <v>-1833565283</v>
      </c>
      <c r="Y143">
        <f t="shared" si="56"/>
        <v>57.6</v>
      </c>
      <c r="AA143">
        <v>0</v>
      </c>
      <c r="AB143">
        <v>0</v>
      </c>
      <c r="AC143">
        <v>0</v>
      </c>
      <c r="AD143">
        <v>359.65</v>
      </c>
      <c r="AE143">
        <v>0</v>
      </c>
      <c r="AF143">
        <v>0</v>
      </c>
      <c r="AG143">
        <v>0</v>
      </c>
      <c r="AH143">
        <v>359.65</v>
      </c>
      <c r="AI143">
        <v>1</v>
      </c>
      <c r="AJ143">
        <v>1</v>
      </c>
      <c r="AK143">
        <v>1</v>
      </c>
      <c r="AL143">
        <v>1</v>
      </c>
      <c r="AM143">
        <v>-2</v>
      </c>
      <c r="AN143">
        <v>0</v>
      </c>
      <c r="AO143">
        <v>0</v>
      </c>
      <c r="AP143">
        <v>1</v>
      </c>
      <c r="AQ143">
        <v>1</v>
      </c>
      <c r="AR143">
        <v>0</v>
      </c>
      <c r="AS143" t="s">
        <v>3</v>
      </c>
      <c r="AT143">
        <v>57.6</v>
      </c>
      <c r="AU143" t="s">
        <v>3</v>
      </c>
      <c r="AV143">
        <v>1</v>
      </c>
      <c r="AW143">
        <v>2</v>
      </c>
      <c r="AX143">
        <v>60854901</v>
      </c>
      <c r="AY143">
        <v>1</v>
      </c>
      <c r="AZ143">
        <v>0</v>
      </c>
      <c r="BA143">
        <v>131</v>
      </c>
      <c r="BB143">
        <v>1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20715.84</v>
      </c>
      <c r="BN143">
        <v>57.6</v>
      </c>
      <c r="BO143">
        <v>0</v>
      </c>
      <c r="BP143">
        <v>1</v>
      </c>
      <c r="BQ143">
        <v>0</v>
      </c>
      <c r="BR143">
        <v>0</v>
      </c>
      <c r="BS143">
        <v>0</v>
      </c>
      <c r="BT143">
        <v>20715.84</v>
      </c>
      <c r="BU143">
        <v>57.6</v>
      </c>
      <c r="BV143">
        <v>0</v>
      </c>
      <c r="BW143">
        <v>1</v>
      </c>
      <c r="CU143">
        <f>ROUND(AT143*Source!I72*AH143*AL143,2)</f>
        <v>24859.01</v>
      </c>
      <c r="CV143">
        <f>ROUND(Y143*Source!I72,7)</f>
        <v>69.12</v>
      </c>
      <c r="CW143">
        <v>0</v>
      </c>
      <c r="CX143">
        <f>ROUND(Y143*Source!I72,7)</f>
        <v>69.12</v>
      </c>
      <c r="CY143">
        <f>AD143</f>
        <v>359.65</v>
      </c>
      <c r="CZ143">
        <f>AH143</f>
        <v>359.65</v>
      </c>
      <c r="DA143">
        <f>AL143</f>
        <v>1</v>
      </c>
      <c r="DB143">
        <f t="shared" si="57"/>
        <v>20715.84</v>
      </c>
      <c r="DC143">
        <f t="shared" si="58"/>
        <v>0</v>
      </c>
      <c r="DD143" t="s">
        <v>3</v>
      </c>
      <c r="DE143" t="s">
        <v>3</v>
      </c>
      <c r="DF143">
        <f t="shared" si="59"/>
        <v>0</v>
      </c>
      <c r="DG143">
        <f t="shared" si="55"/>
        <v>0</v>
      </c>
      <c r="DH143">
        <f t="shared" si="52"/>
        <v>0</v>
      </c>
      <c r="DI143">
        <f t="shared" si="53"/>
        <v>24859.01</v>
      </c>
      <c r="DJ143">
        <f>DI143</f>
        <v>24859.01</v>
      </c>
      <c r="DK143">
        <v>1</v>
      </c>
      <c r="DL143" t="s">
        <v>3</v>
      </c>
      <c r="DM143">
        <v>0</v>
      </c>
      <c r="DN143" t="s">
        <v>3</v>
      </c>
      <c r="DO143">
        <v>0</v>
      </c>
    </row>
    <row r="144" spans="1:119" x14ac:dyDescent="0.2">
      <c r="A144">
        <f>ROW(Source!A72)</f>
        <v>72</v>
      </c>
      <c r="B144">
        <v>60841590</v>
      </c>
      <c r="C144">
        <v>60854900</v>
      </c>
      <c r="D144">
        <v>59084083</v>
      </c>
      <c r="E144">
        <v>119</v>
      </c>
      <c r="F144">
        <v>1</v>
      </c>
      <c r="G144">
        <v>1</v>
      </c>
      <c r="H144">
        <v>1</v>
      </c>
      <c r="I144" t="s">
        <v>376</v>
      </c>
      <c r="J144" t="s">
        <v>3</v>
      </c>
      <c r="K144" t="s">
        <v>377</v>
      </c>
      <c r="L144">
        <v>1191</v>
      </c>
      <c r="N144">
        <v>1013</v>
      </c>
      <c r="O144" t="s">
        <v>369</v>
      </c>
      <c r="P144" t="s">
        <v>369</v>
      </c>
      <c r="Q144">
        <v>1</v>
      </c>
      <c r="W144">
        <v>0</v>
      </c>
      <c r="X144">
        <v>-1417349443</v>
      </c>
      <c r="Y144">
        <f t="shared" si="56"/>
        <v>0.18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1</v>
      </c>
      <c r="AJ144">
        <v>1</v>
      </c>
      <c r="AK144">
        <v>1</v>
      </c>
      <c r="AL144">
        <v>1</v>
      </c>
      <c r="AM144">
        <v>-2</v>
      </c>
      <c r="AN144">
        <v>0</v>
      </c>
      <c r="AO144">
        <v>0</v>
      </c>
      <c r="AP144">
        <v>1</v>
      </c>
      <c r="AQ144">
        <v>1</v>
      </c>
      <c r="AR144">
        <v>0</v>
      </c>
      <c r="AS144" t="s">
        <v>3</v>
      </c>
      <c r="AT144">
        <v>0.18</v>
      </c>
      <c r="AU144" t="s">
        <v>3</v>
      </c>
      <c r="AV144">
        <v>2</v>
      </c>
      <c r="AW144">
        <v>2</v>
      </c>
      <c r="AX144">
        <v>60854902</v>
      </c>
      <c r="AY144">
        <v>1</v>
      </c>
      <c r="AZ144">
        <v>0</v>
      </c>
      <c r="BA144">
        <v>132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CV144">
        <v>0</v>
      </c>
      <c r="CW144">
        <v>0</v>
      </c>
      <c r="CX144">
        <f>ROUND(Y144*Source!I72,7)</f>
        <v>0.216</v>
      </c>
      <c r="CY144">
        <f>AD144</f>
        <v>0</v>
      </c>
      <c r="CZ144">
        <f>AH144</f>
        <v>0</v>
      </c>
      <c r="DA144">
        <f>AL144</f>
        <v>1</v>
      </c>
      <c r="DB144">
        <f t="shared" si="57"/>
        <v>0</v>
      </c>
      <c r="DC144">
        <f t="shared" si="58"/>
        <v>0</v>
      </c>
      <c r="DD144" t="s">
        <v>3</v>
      </c>
      <c r="DE144" t="s">
        <v>3</v>
      </c>
      <c r="DF144">
        <f t="shared" si="59"/>
        <v>0</v>
      </c>
      <c r="DG144">
        <f t="shared" si="55"/>
        <v>0</v>
      </c>
      <c r="DH144">
        <f t="shared" si="52"/>
        <v>0</v>
      </c>
      <c r="DI144">
        <f t="shared" si="53"/>
        <v>0</v>
      </c>
      <c r="DJ144">
        <f>DI144</f>
        <v>0</v>
      </c>
      <c r="DK144">
        <v>0</v>
      </c>
      <c r="DL144" t="s">
        <v>3</v>
      </c>
      <c r="DM144">
        <v>0</v>
      </c>
      <c r="DN144" t="s">
        <v>3</v>
      </c>
      <c r="DO144">
        <v>0</v>
      </c>
    </row>
    <row r="145" spans="1:119" x14ac:dyDescent="0.2">
      <c r="A145">
        <f>ROW(Source!A72)</f>
        <v>72</v>
      </c>
      <c r="B145">
        <v>60841590</v>
      </c>
      <c r="C145">
        <v>60854900</v>
      </c>
      <c r="D145">
        <v>59211480</v>
      </c>
      <c r="E145">
        <v>1</v>
      </c>
      <c r="F145">
        <v>1</v>
      </c>
      <c r="G145">
        <v>1</v>
      </c>
      <c r="H145">
        <v>2</v>
      </c>
      <c r="I145" t="s">
        <v>435</v>
      </c>
      <c r="J145" t="s">
        <v>436</v>
      </c>
      <c r="K145" t="s">
        <v>437</v>
      </c>
      <c r="L145">
        <v>1368</v>
      </c>
      <c r="N145">
        <v>1011</v>
      </c>
      <c r="O145" t="s">
        <v>373</v>
      </c>
      <c r="P145" t="s">
        <v>373</v>
      </c>
      <c r="Q145">
        <v>1</v>
      </c>
      <c r="W145">
        <v>0</v>
      </c>
      <c r="X145">
        <v>-1958283476</v>
      </c>
      <c r="Y145">
        <f t="shared" si="56"/>
        <v>0.13</v>
      </c>
      <c r="AA145">
        <v>0</v>
      </c>
      <c r="AB145">
        <v>60.83</v>
      </c>
      <c r="AC145">
        <v>359.65</v>
      </c>
      <c r="AD145">
        <v>0</v>
      </c>
      <c r="AE145">
        <v>0</v>
      </c>
      <c r="AF145">
        <v>37.32</v>
      </c>
      <c r="AG145">
        <v>359.65</v>
      </c>
      <c r="AH145">
        <v>0</v>
      </c>
      <c r="AI145">
        <v>1</v>
      </c>
      <c r="AJ145">
        <v>1.63</v>
      </c>
      <c r="AK145">
        <v>1</v>
      </c>
      <c r="AL145">
        <v>1</v>
      </c>
      <c r="AM145">
        <v>2</v>
      </c>
      <c r="AN145">
        <v>0</v>
      </c>
      <c r="AO145">
        <v>0</v>
      </c>
      <c r="AP145">
        <v>1</v>
      </c>
      <c r="AQ145">
        <v>1</v>
      </c>
      <c r="AR145">
        <v>0</v>
      </c>
      <c r="AS145" t="s">
        <v>3</v>
      </c>
      <c r="AT145">
        <v>0.13</v>
      </c>
      <c r="AU145" t="s">
        <v>3</v>
      </c>
      <c r="AV145">
        <v>1</v>
      </c>
      <c r="AW145">
        <v>2</v>
      </c>
      <c r="AX145">
        <v>60854903</v>
      </c>
      <c r="AY145">
        <v>1</v>
      </c>
      <c r="AZ145">
        <v>0</v>
      </c>
      <c r="BA145">
        <v>133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4.8516000000000004</v>
      </c>
      <c r="BL145">
        <v>46.7545</v>
      </c>
      <c r="BM145">
        <v>0</v>
      </c>
      <c r="BN145">
        <v>0</v>
      </c>
      <c r="BO145">
        <v>0.13</v>
      </c>
      <c r="BP145">
        <v>1</v>
      </c>
      <c r="BQ145">
        <v>0</v>
      </c>
      <c r="BR145">
        <v>4.8516000000000004</v>
      </c>
      <c r="BS145">
        <v>46.7545</v>
      </c>
      <c r="BT145">
        <v>0</v>
      </c>
      <c r="BU145">
        <v>0</v>
      </c>
      <c r="BV145">
        <v>0.13</v>
      </c>
      <c r="BW145">
        <v>1</v>
      </c>
      <c r="CV145">
        <v>0</v>
      </c>
      <c r="CW145">
        <f>ROUND(Y145*Source!I72*DO145,7)</f>
        <v>0.156</v>
      </c>
      <c r="CX145">
        <f>ROUND(Y145*Source!I72,7)</f>
        <v>0.156</v>
      </c>
      <c r="CY145">
        <f>AB145</f>
        <v>60.83</v>
      </c>
      <c r="CZ145">
        <f>AF145</f>
        <v>37.32</v>
      </c>
      <c r="DA145">
        <f>AJ145</f>
        <v>1.63</v>
      </c>
      <c r="DB145">
        <f t="shared" si="57"/>
        <v>4.8499999999999996</v>
      </c>
      <c r="DC145">
        <f t="shared" si="58"/>
        <v>46.75</v>
      </c>
      <c r="DD145" t="s">
        <v>3</v>
      </c>
      <c r="DE145" t="s">
        <v>3</v>
      </c>
      <c r="DF145">
        <f t="shared" si="59"/>
        <v>0</v>
      </c>
      <c r="DG145">
        <f>ROUND(ROUND(AF145*AJ145,2)*CX145,2)</f>
        <v>9.49</v>
      </c>
      <c r="DH145">
        <f t="shared" si="52"/>
        <v>56.11</v>
      </c>
      <c r="DI145">
        <f t="shared" si="53"/>
        <v>0</v>
      </c>
      <c r="DJ145">
        <f>DG145+DH145</f>
        <v>65.599999999999994</v>
      </c>
      <c r="DK145">
        <v>0</v>
      </c>
      <c r="DL145" t="s">
        <v>438</v>
      </c>
      <c r="DM145">
        <v>3</v>
      </c>
      <c r="DN145" t="s">
        <v>369</v>
      </c>
      <c r="DO145">
        <v>1</v>
      </c>
    </row>
    <row r="146" spans="1:119" x14ac:dyDescent="0.2">
      <c r="A146">
        <f>ROW(Source!A72)</f>
        <v>72</v>
      </c>
      <c r="B146">
        <v>60841590</v>
      </c>
      <c r="C146">
        <v>60854900</v>
      </c>
      <c r="D146">
        <v>59212187</v>
      </c>
      <c r="E146">
        <v>1</v>
      </c>
      <c r="F146">
        <v>1</v>
      </c>
      <c r="G146">
        <v>1</v>
      </c>
      <c r="H146">
        <v>2</v>
      </c>
      <c r="I146" t="s">
        <v>385</v>
      </c>
      <c r="J146" t="s">
        <v>386</v>
      </c>
      <c r="K146" t="s">
        <v>387</v>
      </c>
      <c r="L146">
        <v>1368</v>
      </c>
      <c r="N146">
        <v>1011</v>
      </c>
      <c r="O146" t="s">
        <v>373</v>
      </c>
      <c r="P146" t="s">
        <v>373</v>
      </c>
      <c r="Q146">
        <v>1</v>
      </c>
      <c r="W146">
        <v>0</v>
      </c>
      <c r="X146">
        <v>4063365</v>
      </c>
      <c r="Y146">
        <f t="shared" si="56"/>
        <v>0.05</v>
      </c>
      <c r="AA146">
        <v>0</v>
      </c>
      <c r="AB146">
        <v>680.75</v>
      </c>
      <c r="AC146">
        <v>404.99</v>
      </c>
      <c r="AD146">
        <v>0</v>
      </c>
      <c r="AE146">
        <v>0</v>
      </c>
      <c r="AF146">
        <v>680.75</v>
      </c>
      <c r="AG146">
        <v>404.99</v>
      </c>
      <c r="AH146">
        <v>0</v>
      </c>
      <c r="AI146">
        <v>1</v>
      </c>
      <c r="AJ146">
        <v>1</v>
      </c>
      <c r="AK146">
        <v>1</v>
      </c>
      <c r="AL146">
        <v>1</v>
      </c>
      <c r="AM146">
        <v>-2</v>
      </c>
      <c r="AN146">
        <v>0</v>
      </c>
      <c r="AO146">
        <v>0</v>
      </c>
      <c r="AP146">
        <v>1</v>
      </c>
      <c r="AQ146">
        <v>1</v>
      </c>
      <c r="AR146">
        <v>0</v>
      </c>
      <c r="AS146" t="s">
        <v>3</v>
      </c>
      <c r="AT146">
        <v>0.05</v>
      </c>
      <c r="AU146" t="s">
        <v>3</v>
      </c>
      <c r="AV146">
        <v>1</v>
      </c>
      <c r="AW146">
        <v>2</v>
      </c>
      <c r="AX146">
        <v>60854904</v>
      </c>
      <c r="AY146">
        <v>1</v>
      </c>
      <c r="AZ146">
        <v>0</v>
      </c>
      <c r="BA146">
        <v>134</v>
      </c>
      <c r="BB146">
        <v>1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34.037500000000001</v>
      </c>
      <c r="BL146">
        <v>20.249500000000001</v>
      </c>
      <c r="BM146">
        <v>0</v>
      </c>
      <c r="BN146">
        <v>0</v>
      </c>
      <c r="BO146">
        <v>0.05</v>
      </c>
      <c r="BP146">
        <v>1</v>
      </c>
      <c r="BQ146">
        <v>0</v>
      </c>
      <c r="BR146">
        <v>34.037500000000001</v>
      </c>
      <c r="BS146">
        <v>20.249500000000001</v>
      </c>
      <c r="BT146">
        <v>0</v>
      </c>
      <c r="BU146">
        <v>0</v>
      </c>
      <c r="BV146">
        <v>0.05</v>
      </c>
      <c r="BW146">
        <v>1</v>
      </c>
      <c r="CV146">
        <v>0</v>
      </c>
      <c r="CW146">
        <f>ROUND(Y146*Source!I72*DO146,7)</f>
        <v>0.06</v>
      </c>
      <c r="CX146">
        <f>ROUND(Y146*Source!I72,7)</f>
        <v>0.06</v>
      </c>
      <c r="CY146">
        <f>AB146</f>
        <v>680.75</v>
      </c>
      <c r="CZ146">
        <f>AF146</f>
        <v>680.75</v>
      </c>
      <c r="DA146">
        <f>AJ146</f>
        <v>1</v>
      </c>
      <c r="DB146">
        <f t="shared" si="57"/>
        <v>34.04</v>
      </c>
      <c r="DC146">
        <f t="shared" si="58"/>
        <v>20.25</v>
      </c>
      <c r="DD146" t="s">
        <v>3</v>
      </c>
      <c r="DE146" t="s">
        <v>3</v>
      </c>
      <c r="DF146">
        <f t="shared" si="59"/>
        <v>0</v>
      </c>
      <c r="DG146">
        <f t="shared" ref="DG146:DG156" si="60">ROUND(ROUND(AF146,2)*CX146,2)</f>
        <v>40.85</v>
      </c>
      <c r="DH146">
        <f t="shared" si="52"/>
        <v>24.3</v>
      </c>
      <c r="DI146">
        <f t="shared" si="53"/>
        <v>0</v>
      </c>
      <c r="DJ146">
        <f>DG146+DH146</f>
        <v>65.150000000000006</v>
      </c>
      <c r="DK146">
        <v>1</v>
      </c>
      <c r="DL146" t="s">
        <v>388</v>
      </c>
      <c r="DM146">
        <v>4</v>
      </c>
      <c r="DN146" t="s">
        <v>369</v>
      </c>
      <c r="DO146">
        <v>1</v>
      </c>
    </row>
    <row r="147" spans="1:119" x14ac:dyDescent="0.2">
      <c r="A147">
        <f>ROW(Source!A72)</f>
        <v>72</v>
      </c>
      <c r="B147">
        <v>60841590</v>
      </c>
      <c r="C147">
        <v>60854900</v>
      </c>
      <c r="D147">
        <v>59158175</v>
      </c>
      <c r="E147">
        <v>1</v>
      </c>
      <c r="F147">
        <v>1</v>
      </c>
      <c r="G147">
        <v>1</v>
      </c>
      <c r="H147">
        <v>3</v>
      </c>
      <c r="I147" t="s">
        <v>404</v>
      </c>
      <c r="J147" t="s">
        <v>405</v>
      </c>
      <c r="K147" t="s">
        <v>406</v>
      </c>
      <c r="L147">
        <v>1348</v>
      </c>
      <c r="N147">
        <v>1009</v>
      </c>
      <c r="O147" t="s">
        <v>90</v>
      </c>
      <c r="P147" t="s">
        <v>90</v>
      </c>
      <c r="Q147">
        <v>1000</v>
      </c>
      <c r="W147">
        <v>0</v>
      </c>
      <c r="X147">
        <v>-1473390480</v>
      </c>
      <c r="Y147">
        <f t="shared" si="56"/>
        <v>0</v>
      </c>
      <c r="AA147">
        <v>76729.919999999998</v>
      </c>
      <c r="AB147">
        <v>0</v>
      </c>
      <c r="AC147">
        <v>0</v>
      </c>
      <c r="AD147">
        <v>0</v>
      </c>
      <c r="AE147">
        <v>76729.919999999998</v>
      </c>
      <c r="AF147">
        <v>0</v>
      </c>
      <c r="AG147">
        <v>0</v>
      </c>
      <c r="AH147">
        <v>0</v>
      </c>
      <c r="AI147">
        <v>1</v>
      </c>
      <c r="AJ147">
        <v>1</v>
      </c>
      <c r="AK147">
        <v>1</v>
      </c>
      <c r="AL147">
        <v>1</v>
      </c>
      <c r="AM147">
        <v>-2</v>
      </c>
      <c r="AN147">
        <v>0</v>
      </c>
      <c r="AO147">
        <v>0</v>
      </c>
      <c r="AP147">
        <v>1</v>
      </c>
      <c r="AQ147">
        <v>1</v>
      </c>
      <c r="AR147">
        <v>0</v>
      </c>
      <c r="AS147" t="s">
        <v>3</v>
      </c>
      <c r="AT147">
        <v>0</v>
      </c>
      <c r="AU147" t="s">
        <v>3</v>
      </c>
      <c r="AV147">
        <v>0</v>
      </c>
      <c r="AW147">
        <v>2</v>
      </c>
      <c r="AX147">
        <v>60854905</v>
      </c>
      <c r="AY147">
        <v>1</v>
      </c>
      <c r="AZ147">
        <v>6144</v>
      </c>
      <c r="BA147">
        <v>135</v>
      </c>
      <c r="BB147">
        <v>1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CV147">
        <v>0</v>
      </c>
      <c r="CW147">
        <v>0</v>
      </c>
      <c r="CX147">
        <f>ROUND(Y147*Source!I72,7)</f>
        <v>0</v>
      </c>
      <c r="CY147">
        <f t="shared" ref="CY147:CY154" si="61">AA147</f>
        <v>76729.919999999998</v>
      </c>
      <c r="CZ147">
        <f t="shared" ref="CZ147:CZ154" si="62">AE147</f>
        <v>76729.919999999998</v>
      </c>
      <c r="DA147">
        <f t="shared" ref="DA147:DA154" si="63">AI147</f>
        <v>1</v>
      </c>
      <c r="DB147">
        <f t="shared" si="57"/>
        <v>0</v>
      </c>
      <c r="DC147">
        <f t="shared" si="58"/>
        <v>0</v>
      </c>
      <c r="DD147" t="s">
        <v>3</v>
      </c>
      <c r="DE147" t="s">
        <v>3</v>
      </c>
      <c r="DF147">
        <f t="shared" si="59"/>
        <v>0</v>
      </c>
      <c r="DG147">
        <f t="shared" si="60"/>
        <v>0</v>
      </c>
      <c r="DH147">
        <f t="shared" si="52"/>
        <v>0</v>
      </c>
      <c r="DI147">
        <f t="shared" si="53"/>
        <v>0</v>
      </c>
      <c r="DJ147">
        <f t="shared" ref="DJ147:DJ154" si="64">DF147</f>
        <v>0</v>
      </c>
      <c r="DK147">
        <v>1</v>
      </c>
      <c r="DL147" t="s">
        <v>3</v>
      </c>
      <c r="DM147">
        <v>0</v>
      </c>
      <c r="DN147" t="s">
        <v>3</v>
      </c>
      <c r="DO147">
        <v>0</v>
      </c>
    </row>
    <row r="148" spans="1:119" x14ac:dyDescent="0.2">
      <c r="A148">
        <f>ROW(Source!A72)</f>
        <v>72</v>
      </c>
      <c r="B148">
        <v>60841590</v>
      </c>
      <c r="C148">
        <v>60854900</v>
      </c>
      <c r="D148">
        <v>59164171</v>
      </c>
      <c r="E148">
        <v>1</v>
      </c>
      <c r="F148">
        <v>1</v>
      </c>
      <c r="G148">
        <v>1</v>
      </c>
      <c r="H148">
        <v>3</v>
      </c>
      <c r="I148" t="s">
        <v>415</v>
      </c>
      <c r="J148" t="s">
        <v>416</v>
      </c>
      <c r="K148" t="s">
        <v>417</v>
      </c>
      <c r="L148">
        <v>1348</v>
      </c>
      <c r="N148">
        <v>1009</v>
      </c>
      <c r="O148" t="s">
        <v>90</v>
      </c>
      <c r="P148" t="s">
        <v>90</v>
      </c>
      <c r="Q148">
        <v>1000</v>
      </c>
      <c r="W148">
        <v>0</v>
      </c>
      <c r="X148">
        <v>536527793</v>
      </c>
      <c r="Y148">
        <f t="shared" si="56"/>
        <v>0</v>
      </c>
      <c r="AA148">
        <v>76021.52</v>
      </c>
      <c r="AB148">
        <v>0</v>
      </c>
      <c r="AC148">
        <v>0</v>
      </c>
      <c r="AD148">
        <v>0</v>
      </c>
      <c r="AE148">
        <v>55898.18</v>
      </c>
      <c r="AF148">
        <v>0</v>
      </c>
      <c r="AG148">
        <v>0</v>
      </c>
      <c r="AH148">
        <v>0</v>
      </c>
      <c r="AI148">
        <v>1.36</v>
      </c>
      <c r="AJ148">
        <v>1</v>
      </c>
      <c r="AK148">
        <v>1</v>
      </c>
      <c r="AL148">
        <v>1</v>
      </c>
      <c r="AM148">
        <v>2</v>
      </c>
      <c r="AN148">
        <v>0</v>
      </c>
      <c r="AO148">
        <v>0</v>
      </c>
      <c r="AP148">
        <v>1</v>
      </c>
      <c r="AQ148">
        <v>1</v>
      </c>
      <c r="AR148">
        <v>0</v>
      </c>
      <c r="AS148" t="s">
        <v>3</v>
      </c>
      <c r="AT148">
        <v>0</v>
      </c>
      <c r="AU148" t="s">
        <v>3</v>
      </c>
      <c r="AV148">
        <v>0</v>
      </c>
      <c r="AW148">
        <v>2</v>
      </c>
      <c r="AX148">
        <v>60854906</v>
      </c>
      <c r="AY148">
        <v>1</v>
      </c>
      <c r="AZ148">
        <v>6144</v>
      </c>
      <c r="BA148">
        <v>136</v>
      </c>
      <c r="BB148">
        <v>1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CV148">
        <v>0</v>
      </c>
      <c r="CW148">
        <v>0</v>
      </c>
      <c r="CX148">
        <f>ROUND(Y148*Source!I72,7)</f>
        <v>0</v>
      </c>
      <c r="CY148">
        <f t="shared" si="61"/>
        <v>76021.52</v>
      </c>
      <c r="CZ148">
        <f t="shared" si="62"/>
        <v>55898.18</v>
      </c>
      <c r="DA148">
        <f t="shared" si="63"/>
        <v>1.36</v>
      </c>
      <c r="DB148">
        <f t="shared" si="57"/>
        <v>0</v>
      </c>
      <c r="DC148">
        <f t="shared" si="58"/>
        <v>0</v>
      </c>
      <c r="DD148" t="s">
        <v>3</v>
      </c>
      <c r="DE148" t="s">
        <v>3</v>
      </c>
      <c r="DF148">
        <f t="shared" ref="DF148:DF153" si="65">ROUND(ROUND(AE148*AI148,2)*CX148,2)</f>
        <v>0</v>
      </c>
      <c r="DG148">
        <f t="shared" si="60"/>
        <v>0</v>
      </c>
      <c r="DH148">
        <f t="shared" si="52"/>
        <v>0</v>
      </c>
      <c r="DI148">
        <f t="shared" si="53"/>
        <v>0</v>
      </c>
      <c r="DJ148">
        <f t="shared" si="64"/>
        <v>0</v>
      </c>
      <c r="DK148">
        <v>0</v>
      </c>
      <c r="DL148" t="s">
        <v>3</v>
      </c>
      <c r="DM148">
        <v>0</v>
      </c>
      <c r="DN148" t="s">
        <v>3</v>
      </c>
      <c r="DO148">
        <v>0</v>
      </c>
    </row>
    <row r="149" spans="1:119" x14ac:dyDescent="0.2">
      <c r="A149">
        <f>ROW(Source!A72)</f>
        <v>72</v>
      </c>
      <c r="B149">
        <v>60841590</v>
      </c>
      <c r="C149">
        <v>60854900</v>
      </c>
      <c r="D149">
        <v>59165626</v>
      </c>
      <c r="E149">
        <v>1</v>
      </c>
      <c r="F149">
        <v>1</v>
      </c>
      <c r="G149">
        <v>1</v>
      </c>
      <c r="H149">
        <v>3</v>
      </c>
      <c r="I149" t="s">
        <v>439</v>
      </c>
      <c r="J149" t="s">
        <v>440</v>
      </c>
      <c r="K149" t="s">
        <v>441</v>
      </c>
      <c r="L149">
        <v>1348</v>
      </c>
      <c r="N149">
        <v>1009</v>
      </c>
      <c r="O149" t="s">
        <v>90</v>
      </c>
      <c r="P149" t="s">
        <v>90</v>
      </c>
      <c r="Q149">
        <v>1000</v>
      </c>
      <c r="W149">
        <v>0</v>
      </c>
      <c r="X149">
        <v>-1249732843</v>
      </c>
      <c r="Y149">
        <f t="shared" si="56"/>
        <v>0</v>
      </c>
      <c r="AA149">
        <v>146931.57</v>
      </c>
      <c r="AB149">
        <v>0</v>
      </c>
      <c r="AC149">
        <v>0</v>
      </c>
      <c r="AD149">
        <v>0</v>
      </c>
      <c r="AE149">
        <v>149930.17000000001</v>
      </c>
      <c r="AF149">
        <v>0</v>
      </c>
      <c r="AG149">
        <v>0</v>
      </c>
      <c r="AH149">
        <v>0</v>
      </c>
      <c r="AI149">
        <v>0.98</v>
      </c>
      <c r="AJ149">
        <v>1</v>
      </c>
      <c r="AK149">
        <v>1</v>
      </c>
      <c r="AL149">
        <v>1</v>
      </c>
      <c r="AM149">
        <v>2</v>
      </c>
      <c r="AN149">
        <v>0</v>
      </c>
      <c r="AO149">
        <v>0</v>
      </c>
      <c r="AP149">
        <v>1</v>
      </c>
      <c r="AQ149">
        <v>1</v>
      </c>
      <c r="AR149">
        <v>0</v>
      </c>
      <c r="AS149" t="s">
        <v>3</v>
      </c>
      <c r="AT149">
        <v>0</v>
      </c>
      <c r="AU149" t="s">
        <v>3</v>
      </c>
      <c r="AV149">
        <v>0</v>
      </c>
      <c r="AW149">
        <v>2</v>
      </c>
      <c r="AX149">
        <v>60854907</v>
      </c>
      <c r="AY149">
        <v>1</v>
      </c>
      <c r="AZ149">
        <v>6144</v>
      </c>
      <c r="BA149">
        <v>137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CV149">
        <v>0</v>
      </c>
      <c r="CW149">
        <v>0</v>
      </c>
      <c r="CX149">
        <f>ROUND(Y149*Source!I72,7)</f>
        <v>0</v>
      </c>
      <c r="CY149">
        <f t="shared" si="61"/>
        <v>146931.57</v>
      </c>
      <c r="CZ149">
        <f t="shared" si="62"/>
        <v>149930.17000000001</v>
      </c>
      <c r="DA149">
        <f t="shared" si="63"/>
        <v>0.98</v>
      </c>
      <c r="DB149">
        <f t="shared" si="57"/>
        <v>0</v>
      </c>
      <c r="DC149">
        <f t="shared" si="58"/>
        <v>0</v>
      </c>
      <c r="DD149" t="s">
        <v>3</v>
      </c>
      <c r="DE149" t="s">
        <v>3</v>
      </c>
      <c r="DF149">
        <f t="shared" si="65"/>
        <v>0</v>
      </c>
      <c r="DG149">
        <f t="shared" si="60"/>
        <v>0</v>
      </c>
      <c r="DH149">
        <f t="shared" si="52"/>
        <v>0</v>
      </c>
      <c r="DI149">
        <f t="shared" si="53"/>
        <v>0</v>
      </c>
      <c r="DJ149">
        <f t="shared" si="64"/>
        <v>0</v>
      </c>
      <c r="DK149">
        <v>0</v>
      </c>
      <c r="DL149" t="s">
        <v>3</v>
      </c>
      <c r="DM149">
        <v>0</v>
      </c>
      <c r="DN149" t="s">
        <v>3</v>
      </c>
      <c r="DO149">
        <v>0</v>
      </c>
    </row>
    <row r="150" spans="1:119" x14ac:dyDescent="0.2">
      <c r="A150">
        <f>ROW(Source!A72)</f>
        <v>72</v>
      </c>
      <c r="B150">
        <v>60841590</v>
      </c>
      <c r="C150">
        <v>60854900</v>
      </c>
      <c r="D150">
        <v>59169035</v>
      </c>
      <c r="E150">
        <v>1</v>
      </c>
      <c r="F150">
        <v>1</v>
      </c>
      <c r="G150">
        <v>1</v>
      </c>
      <c r="H150">
        <v>3</v>
      </c>
      <c r="I150" t="s">
        <v>144</v>
      </c>
      <c r="J150" t="s">
        <v>147</v>
      </c>
      <c r="K150" t="s">
        <v>145</v>
      </c>
      <c r="L150">
        <v>1371</v>
      </c>
      <c r="N150">
        <v>1013</v>
      </c>
      <c r="O150" t="s">
        <v>146</v>
      </c>
      <c r="P150" t="s">
        <v>146</v>
      </c>
      <c r="Q150">
        <v>1</v>
      </c>
      <c r="W150">
        <v>0</v>
      </c>
      <c r="X150">
        <v>742845043</v>
      </c>
      <c r="Y150">
        <f t="shared" si="56"/>
        <v>200</v>
      </c>
      <c r="AA150">
        <v>123.42</v>
      </c>
      <c r="AB150">
        <v>0</v>
      </c>
      <c r="AC150">
        <v>0</v>
      </c>
      <c r="AD150">
        <v>0</v>
      </c>
      <c r="AE150">
        <v>116.43</v>
      </c>
      <c r="AF150">
        <v>0</v>
      </c>
      <c r="AG150">
        <v>0</v>
      </c>
      <c r="AH150">
        <v>0</v>
      </c>
      <c r="AI150">
        <v>1.06</v>
      </c>
      <c r="AJ150">
        <v>1</v>
      </c>
      <c r="AK150">
        <v>1</v>
      </c>
      <c r="AL150">
        <v>1</v>
      </c>
      <c r="AM150">
        <v>0</v>
      </c>
      <c r="AN150">
        <v>0</v>
      </c>
      <c r="AO150">
        <v>0</v>
      </c>
      <c r="AP150">
        <v>1</v>
      </c>
      <c r="AQ150">
        <v>0</v>
      </c>
      <c r="AR150">
        <v>0</v>
      </c>
      <c r="AS150" t="s">
        <v>3</v>
      </c>
      <c r="AT150">
        <v>200</v>
      </c>
      <c r="AU150" t="s">
        <v>3</v>
      </c>
      <c r="AV150">
        <v>0</v>
      </c>
      <c r="AW150">
        <v>1</v>
      </c>
      <c r="AX150">
        <v>-1</v>
      </c>
      <c r="AY150">
        <v>0</v>
      </c>
      <c r="AZ150">
        <v>0</v>
      </c>
      <c r="BA150" t="s">
        <v>3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CV150">
        <v>0</v>
      </c>
      <c r="CW150">
        <v>0</v>
      </c>
      <c r="CX150">
        <f>ROUND(Y150*Source!I72,7)</f>
        <v>240</v>
      </c>
      <c r="CY150">
        <f t="shared" si="61"/>
        <v>123.42</v>
      </c>
      <c r="CZ150">
        <f t="shared" si="62"/>
        <v>116.43</v>
      </c>
      <c r="DA150">
        <f t="shared" si="63"/>
        <v>1.06</v>
      </c>
      <c r="DB150">
        <f t="shared" si="57"/>
        <v>23286</v>
      </c>
      <c r="DC150">
        <f t="shared" si="58"/>
        <v>0</v>
      </c>
      <c r="DD150" t="s">
        <v>3</v>
      </c>
      <c r="DE150" t="s">
        <v>3</v>
      </c>
      <c r="DF150">
        <f t="shared" si="65"/>
        <v>29620.799999999999</v>
      </c>
      <c r="DG150">
        <f t="shared" si="60"/>
        <v>0</v>
      </c>
      <c r="DH150">
        <f t="shared" si="52"/>
        <v>0</v>
      </c>
      <c r="DI150">
        <f t="shared" si="53"/>
        <v>0</v>
      </c>
      <c r="DJ150">
        <f t="shared" si="64"/>
        <v>29620.799999999999</v>
      </c>
      <c r="DK150">
        <v>0</v>
      </c>
      <c r="DL150" t="s">
        <v>3</v>
      </c>
      <c r="DM150">
        <v>0</v>
      </c>
      <c r="DN150" t="s">
        <v>3</v>
      </c>
      <c r="DO150">
        <v>0</v>
      </c>
    </row>
    <row r="151" spans="1:119" x14ac:dyDescent="0.2">
      <c r="A151">
        <f>ROW(Source!A72)</f>
        <v>72</v>
      </c>
      <c r="B151">
        <v>60841590</v>
      </c>
      <c r="C151">
        <v>60854900</v>
      </c>
      <c r="D151">
        <v>59169054</v>
      </c>
      <c r="E151">
        <v>1</v>
      </c>
      <c r="F151">
        <v>1</v>
      </c>
      <c r="G151">
        <v>1</v>
      </c>
      <c r="H151">
        <v>3</v>
      </c>
      <c r="I151" t="s">
        <v>149</v>
      </c>
      <c r="J151" t="s">
        <v>151</v>
      </c>
      <c r="K151" t="s">
        <v>150</v>
      </c>
      <c r="L151">
        <v>1371</v>
      </c>
      <c r="N151">
        <v>1013</v>
      </c>
      <c r="O151" t="s">
        <v>146</v>
      </c>
      <c r="P151" t="s">
        <v>146</v>
      </c>
      <c r="Q151">
        <v>1</v>
      </c>
      <c r="W151">
        <v>0</v>
      </c>
      <c r="X151">
        <v>53291801</v>
      </c>
      <c r="Y151">
        <f t="shared" si="56"/>
        <v>33.3333333</v>
      </c>
      <c r="AA151">
        <v>922.63</v>
      </c>
      <c r="AB151">
        <v>0</v>
      </c>
      <c r="AC151">
        <v>0</v>
      </c>
      <c r="AD151">
        <v>0</v>
      </c>
      <c r="AE151">
        <v>870.41</v>
      </c>
      <c r="AF151">
        <v>0</v>
      </c>
      <c r="AG151">
        <v>0</v>
      </c>
      <c r="AH151">
        <v>0</v>
      </c>
      <c r="AI151">
        <v>1.06</v>
      </c>
      <c r="AJ151">
        <v>1</v>
      </c>
      <c r="AK151">
        <v>1</v>
      </c>
      <c r="AL151">
        <v>1</v>
      </c>
      <c r="AM151">
        <v>0</v>
      </c>
      <c r="AN151">
        <v>0</v>
      </c>
      <c r="AO151">
        <v>0</v>
      </c>
      <c r="AP151">
        <v>1</v>
      </c>
      <c r="AQ151">
        <v>0</v>
      </c>
      <c r="AR151">
        <v>0</v>
      </c>
      <c r="AS151" t="s">
        <v>3</v>
      </c>
      <c r="AT151">
        <v>33.3333333</v>
      </c>
      <c r="AU151" t="s">
        <v>3</v>
      </c>
      <c r="AV151">
        <v>0</v>
      </c>
      <c r="AW151">
        <v>1</v>
      </c>
      <c r="AX151">
        <v>-1</v>
      </c>
      <c r="AY151">
        <v>0</v>
      </c>
      <c r="AZ151">
        <v>0</v>
      </c>
      <c r="BA151" t="s">
        <v>3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CV151">
        <v>0</v>
      </c>
      <c r="CW151">
        <v>0</v>
      </c>
      <c r="CX151">
        <f>ROUND(Y151*Source!I72,7)</f>
        <v>40</v>
      </c>
      <c r="CY151">
        <f t="shared" si="61"/>
        <v>922.63</v>
      </c>
      <c r="CZ151">
        <f t="shared" si="62"/>
        <v>870.41</v>
      </c>
      <c r="DA151">
        <f t="shared" si="63"/>
        <v>1.06</v>
      </c>
      <c r="DB151">
        <f t="shared" si="57"/>
        <v>29013.67</v>
      </c>
      <c r="DC151">
        <f t="shared" si="58"/>
        <v>0</v>
      </c>
      <c r="DD151" t="s">
        <v>3</v>
      </c>
      <c r="DE151" t="s">
        <v>3</v>
      </c>
      <c r="DF151">
        <f t="shared" si="65"/>
        <v>36905.199999999997</v>
      </c>
      <c r="DG151">
        <f t="shared" si="60"/>
        <v>0</v>
      </c>
      <c r="DH151">
        <f t="shared" si="52"/>
        <v>0</v>
      </c>
      <c r="DI151">
        <f t="shared" si="53"/>
        <v>0</v>
      </c>
      <c r="DJ151">
        <f t="shared" si="64"/>
        <v>36905.199999999997</v>
      </c>
      <c r="DK151">
        <v>0</v>
      </c>
      <c r="DL151" t="s">
        <v>3</v>
      </c>
      <c r="DM151">
        <v>0</v>
      </c>
      <c r="DN151" t="s">
        <v>3</v>
      </c>
      <c r="DO151">
        <v>0</v>
      </c>
    </row>
    <row r="152" spans="1:119" x14ac:dyDescent="0.2">
      <c r="A152">
        <f>ROW(Source!A72)</f>
        <v>72</v>
      </c>
      <c r="B152">
        <v>60841590</v>
      </c>
      <c r="C152">
        <v>60854900</v>
      </c>
      <c r="D152">
        <v>59169061</v>
      </c>
      <c r="E152">
        <v>1</v>
      </c>
      <c r="F152">
        <v>1</v>
      </c>
      <c r="G152">
        <v>1</v>
      </c>
      <c r="H152">
        <v>3</v>
      </c>
      <c r="I152" t="s">
        <v>153</v>
      </c>
      <c r="J152" t="s">
        <v>155</v>
      </c>
      <c r="K152" t="s">
        <v>154</v>
      </c>
      <c r="L152">
        <v>1371</v>
      </c>
      <c r="N152">
        <v>1013</v>
      </c>
      <c r="O152" t="s">
        <v>146</v>
      </c>
      <c r="P152" t="s">
        <v>146</v>
      </c>
      <c r="Q152">
        <v>1</v>
      </c>
      <c r="W152">
        <v>0</v>
      </c>
      <c r="X152">
        <v>1872550327</v>
      </c>
      <c r="Y152">
        <f t="shared" si="56"/>
        <v>3.3333333000000001</v>
      </c>
      <c r="AA152">
        <v>99.54</v>
      </c>
      <c r="AB152">
        <v>0</v>
      </c>
      <c r="AC152">
        <v>0</v>
      </c>
      <c r="AD152">
        <v>0</v>
      </c>
      <c r="AE152">
        <v>93.91</v>
      </c>
      <c r="AF152">
        <v>0</v>
      </c>
      <c r="AG152">
        <v>0</v>
      </c>
      <c r="AH152">
        <v>0</v>
      </c>
      <c r="AI152">
        <v>1.06</v>
      </c>
      <c r="AJ152">
        <v>1</v>
      </c>
      <c r="AK152">
        <v>1</v>
      </c>
      <c r="AL152">
        <v>1</v>
      </c>
      <c r="AM152">
        <v>0</v>
      </c>
      <c r="AN152">
        <v>0</v>
      </c>
      <c r="AO152">
        <v>0</v>
      </c>
      <c r="AP152">
        <v>1</v>
      </c>
      <c r="AQ152">
        <v>0</v>
      </c>
      <c r="AR152">
        <v>0</v>
      </c>
      <c r="AS152" t="s">
        <v>3</v>
      </c>
      <c r="AT152">
        <v>3.3333333000000001</v>
      </c>
      <c r="AU152" t="s">
        <v>3</v>
      </c>
      <c r="AV152">
        <v>0</v>
      </c>
      <c r="AW152">
        <v>1</v>
      </c>
      <c r="AX152">
        <v>-1</v>
      </c>
      <c r="AY152">
        <v>0</v>
      </c>
      <c r="AZ152">
        <v>0</v>
      </c>
      <c r="BA152" t="s">
        <v>3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CV152">
        <v>0</v>
      </c>
      <c r="CW152">
        <v>0</v>
      </c>
      <c r="CX152">
        <f>ROUND(Y152*Source!I72,7)</f>
        <v>4</v>
      </c>
      <c r="CY152">
        <f t="shared" si="61"/>
        <v>99.54</v>
      </c>
      <c r="CZ152">
        <f t="shared" si="62"/>
        <v>93.91</v>
      </c>
      <c r="DA152">
        <f t="shared" si="63"/>
        <v>1.06</v>
      </c>
      <c r="DB152">
        <f t="shared" si="57"/>
        <v>313.02999999999997</v>
      </c>
      <c r="DC152">
        <f t="shared" si="58"/>
        <v>0</v>
      </c>
      <c r="DD152" t="s">
        <v>3</v>
      </c>
      <c r="DE152" t="s">
        <v>3</v>
      </c>
      <c r="DF152">
        <f t="shared" si="65"/>
        <v>398.16</v>
      </c>
      <c r="DG152">
        <f t="shared" si="60"/>
        <v>0</v>
      </c>
      <c r="DH152">
        <f t="shared" si="52"/>
        <v>0</v>
      </c>
      <c r="DI152">
        <f t="shared" si="53"/>
        <v>0</v>
      </c>
      <c r="DJ152">
        <f t="shared" si="64"/>
        <v>398.16</v>
      </c>
      <c r="DK152">
        <v>0</v>
      </c>
      <c r="DL152" t="s">
        <v>3</v>
      </c>
      <c r="DM152">
        <v>0</v>
      </c>
      <c r="DN152" t="s">
        <v>3</v>
      </c>
      <c r="DO152">
        <v>0</v>
      </c>
    </row>
    <row r="153" spans="1:119" x14ac:dyDescent="0.2">
      <c r="A153">
        <f>ROW(Source!A72)</f>
        <v>72</v>
      </c>
      <c r="B153">
        <v>60841590</v>
      </c>
      <c r="C153">
        <v>60854900</v>
      </c>
      <c r="D153">
        <v>59169088</v>
      </c>
      <c r="E153">
        <v>1</v>
      </c>
      <c r="F153">
        <v>1</v>
      </c>
      <c r="G153">
        <v>1</v>
      </c>
      <c r="H153">
        <v>3</v>
      </c>
      <c r="I153" t="s">
        <v>157</v>
      </c>
      <c r="J153" t="s">
        <v>159</v>
      </c>
      <c r="K153" t="s">
        <v>158</v>
      </c>
      <c r="L153">
        <v>1371</v>
      </c>
      <c r="N153">
        <v>1013</v>
      </c>
      <c r="O153" t="s">
        <v>146</v>
      </c>
      <c r="P153" t="s">
        <v>146</v>
      </c>
      <c r="Q153">
        <v>1</v>
      </c>
      <c r="W153">
        <v>0</v>
      </c>
      <c r="X153">
        <v>-104363092</v>
      </c>
      <c r="Y153">
        <f t="shared" si="56"/>
        <v>3.3333333000000001</v>
      </c>
      <c r="AA153">
        <v>665.79</v>
      </c>
      <c r="AB153">
        <v>0</v>
      </c>
      <c r="AC153">
        <v>0</v>
      </c>
      <c r="AD153">
        <v>0</v>
      </c>
      <c r="AE153">
        <v>628.1</v>
      </c>
      <c r="AF153">
        <v>0</v>
      </c>
      <c r="AG153">
        <v>0</v>
      </c>
      <c r="AH153">
        <v>0</v>
      </c>
      <c r="AI153">
        <v>1.06</v>
      </c>
      <c r="AJ153">
        <v>1</v>
      </c>
      <c r="AK153">
        <v>1</v>
      </c>
      <c r="AL153">
        <v>1</v>
      </c>
      <c r="AM153">
        <v>0</v>
      </c>
      <c r="AN153">
        <v>0</v>
      </c>
      <c r="AO153">
        <v>0</v>
      </c>
      <c r="AP153">
        <v>1</v>
      </c>
      <c r="AQ153">
        <v>0</v>
      </c>
      <c r="AR153">
        <v>0</v>
      </c>
      <c r="AS153" t="s">
        <v>3</v>
      </c>
      <c r="AT153">
        <v>3.3333333000000001</v>
      </c>
      <c r="AU153" t="s">
        <v>3</v>
      </c>
      <c r="AV153">
        <v>0</v>
      </c>
      <c r="AW153">
        <v>1</v>
      </c>
      <c r="AX153">
        <v>-1</v>
      </c>
      <c r="AY153">
        <v>0</v>
      </c>
      <c r="AZ153">
        <v>0</v>
      </c>
      <c r="BA153" t="s">
        <v>3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CV153">
        <v>0</v>
      </c>
      <c r="CW153">
        <v>0</v>
      </c>
      <c r="CX153">
        <f>ROUND(Y153*Source!I72,7)</f>
        <v>4</v>
      </c>
      <c r="CY153">
        <f t="shared" si="61"/>
        <v>665.79</v>
      </c>
      <c r="CZ153">
        <f t="shared" si="62"/>
        <v>628.1</v>
      </c>
      <c r="DA153">
        <f t="shared" si="63"/>
        <v>1.06</v>
      </c>
      <c r="DB153">
        <f t="shared" si="57"/>
        <v>2093.67</v>
      </c>
      <c r="DC153">
        <f t="shared" si="58"/>
        <v>0</v>
      </c>
      <c r="DD153" t="s">
        <v>3</v>
      </c>
      <c r="DE153" t="s">
        <v>3</v>
      </c>
      <c r="DF153">
        <f t="shared" si="65"/>
        <v>2663.16</v>
      </c>
      <c r="DG153">
        <f t="shared" si="60"/>
        <v>0</v>
      </c>
      <c r="DH153">
        <f t="shared" si="52"/>
        <v>0</v>
      </c>
      <c r="DI153">
        <f t="shared" si="53"/>
        <v>0</v>
      </c>
      <c r="DJ153">
        <f t="shared" si="64"/>
        <v>2663.16</v>
      </c>
      <c r="DK153">
        <v>0</v>
      </c>
      <c r="DL153" t="s">
        <v>3</v>
      </c>
      <c r="DM153">
        <v>0</v>
      </c>
      <c r="DN153" t="s">
        <v>3</v>
      </c>
      <c r="DO153">
        <v>0</v>
      </c>
    </row>
    <row r="154" spans="1:119" x14ac:dyDescent="0.2">
      <c r="A154">
        <f>ROW(Source!A72)</f>
        <v>72</v>
      </c>
      <c r="B154">
        <v>60841590</v>
      </c>
      <c r="C154">
        <v>60854900</v>
      </c>
      <c r="D154">
        <v>59090114</v>
      </c>
      <c r="E154">
        <v>119</v>
      </c>
      <c r="F154">
        <v>1</v>
      </c>
      <c r="G154">
        <v>1</v>
      </c>
      <c r="H154">
        <v>3</v>
      </c>
      <c r="I154" t="s">
        <v>88</v>
      </c>
      <c r="J154" t="s">
        <v>3</v>
      </c>
      <c r="K154" t="s">
        <v>89</v>
      </c>
      <c r="L154">
        <v>1348</v>
      </c>
      <c r="N154">
        <v>1009</v>
      </c>
      <c r="O154" t="s">
        <v>90</v>
      </c>
      <c r="P154" t="s">
        <v>90</v>
      </c>
      <c r="Q154">
        <v>1000</v>
      </c>
      <c r="W154">
        <v>0</v>
      </c>
      <c r="X154">
        <v>2102561428</v>
      </c>
      <c r="Y154">
        <f t="shared" si="56"/>
        <v>0.35799999999999998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1</v>
      </c>
      <c r="AJ154">
        <v>1</v>
      </c>
      <c r="AK154">
        <v>1</v>
      </c>
      <c r="AL154">
        <v>1</v>
      </c>
      <c r="AM154">
        <v>0</v>
      </c>
      <c r="AN154">
        <v>0</v>
      </c>
      <c r="AO154">
        <v>0</v>
      </c>
      <c r="AP154">
        <v>1</v>
      </c>
      <c r="AQ154">
        <v>0</v>
      </c>
      <c r="AR154">
        <v>0</v>
      </c>
      <c r="AS154" t="s">
        <v>3</v>
      </c>
      <c r="AT154">
        <v>0.35799999999999998</v>
      </c>
      <c r="AU154" t="s">
        <v>3</v>
      </c>
      <c r="AV154">
        <v>0</v>
      </c>
      <c r="AW154">
        <v>2</v>
      </c>
      <c r="AX154">
        <v>60854909</v>
      </c>
      <c r="AY154">
        <v>1</v>
      </c>
      <c r="AZ154">
        <v>0</v>
      </c>
      <c r="BA154">
        <v>139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CV154">
        <v>0</v>
      </c>
      <c r="CW154">
        <v>0</v>
      </c>
      <c r="CX154">
        <f>ROUND(Y154*Source!I72,7)</f>
        <v>0.42959999999999998</v>
      </c>
      <c r="CY154">
        <f t="shared" si="61"/>
        <v>0</v>
      </c>
      <c r="CZ154">
        <f t="shared" si="62"/>
        <v>0</v>
      </c>
      <c r="DA154">
        <f t="shared" si="63"/>
        <v>1</v>
      </c>
      <c r="DB154">
        <f t="shared" si="57"/>
        <v>0</v>
      </c>
      <c r="DC154">
        <f t="shared" si="58"/>
        <v>0</v>
      </c>
      <c r="DD154" t="s">
        <v>3</v>
      </c>
      <c r="DE154" t="s">
        <v>3</v>
      </c>
      <c r="DF154">
        <f>ROUND(ROUND(AE154,2)*CX154,2)</f>
        <v>0</v>
      </c>
      <c r="DG154">
        <f t="shared" si="60"/>
        <v>0</v>
      </c>
      <c r="DH154">
        <f t="shared" si="52"/>
        <v>0</v>
      </c>
      <c r="DI154">
        <f t="shared" si="53"/>
        <v>0</v>
      </c>
      <c r="DJ154">
        <f t="shared" si="64"/>
        <v>0</v>
      </c>
      <c r="DK154">
        <v>0</v>
      </c>
      <c r="DL154" t="s">
        <v>3</v>
      </c>
      <c r="DM154">
        <v>0</v>
      </c>
      <c r="DN154" t="s">
        <v>3</v>
      </c>
      <c r="DO154">
        <v>0</v>
      </c>
    </row>
    <row r="155" spans="1:119" x14ac:dyDescent="0.2">
      <c r="A155">
        <f>ROW(Source!A73)</f>
        <v>73</v>
      </c>
      <c r="B155">
        <v>60854600</v>
      </c>
      <c r="C155">
        <v>60854900</v>
      </c>
      <c r="D155">
        <v>59083887</v>
      </c>
      <c r="E155">
        <v>119</v>
      </c>
      <c r="F155">
        <v>1</v>
      </c>
      <c r="G155">
        <v>1</v>
      </c>
      <c r="H155">
        <v>1</v>
      </c>
      <c r="I155" t="s">
        <v>433</v>
      </c>
      <c r="J155" t="s">
        <v>3</v>
      </c>
      <c r="K155" t="s">
        <v>434</v>
      </c>
      <c r="L155">
        <v>1191</v>
      </c>
      <c r="N155">
        <v>1013</v>
      </c>
      <c r="O155" t="s">
        <v>369</v>
      </c>
      <c r="P155" t="s">
        <v>369</v>
      </c>
      <c r="Q155">
        <v>1</v>
      </c>
      <c r="W155">
        <v>0</v>
      </c>
      <c r="X155">
        <v>-1833565283</v>
      </c>
      <c r="Y155">
        <f t="shared" si="56"/>
        <v>57.6</v>
      </c>
      <c r="AA155">
        <v>0</v>
      </c>
      <c r="AB155">
        <v>0</v>
      </c>
      <c r="AC155">
        <v>0</v>
      </c>
      <c r="AD155">
        <v>383.18</v>
      </c>
      <c r="AE155">
        <v>0</v>
      </c>
      <c r="AF155">
        <v>0</v>
      </c>
      <c r="AG155">
        <v>0</v>
      </c>
      <c r="AH155">
        <v>383.18</v>
      </c>
      <c r="AI155">
        <v>1</v>
      </c>
      <c r="AJ155">
        <v>1</v>
      </c>
      <c r="AK155">
        <v>1</v>
      </c>
      <c r="AL155">
        <v>1</v>
      </c>
      <c r="AM155">
        <v>-2</v>
      </c>
      <c r="AN155">
        <v>0</v>
      </c>
      <c r="AO155">
        <v>0</v>
      </c>
      <c r="AP155">
        <v>1</v>
      </c>
      <c r="AQ155">
        <v>1</v>
      </c>
      <c r="AR155">
        <v>0</v>
      </c>
      <c r="AS155" t="s">
        <v>3</v>
      </c>
      <c r="AT155">
        <v>57.6</v>
      </c>
      <c r="AU155" t="s">
        <v>3</v>
      </c>
      <c r="AV155">
        <v>1</v>
      </c>
      <c r="AW155">
        <v>2</v>
      </c>
      <c r="AX155">
        <v>60854901</v>
      </c>
      <c r="AY155">
        <v>1</v>
      </c>
      <c r="AZ155">
        <v>0</v>
      </c>
      <c r="BA155">
        <v>140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22071.168000000001</v>
      </c>
      <c r="BN155">
        <v>57.6</v>
      </c>
      <c r="BO155">
        <v>0</v>
      </c>
      <c r="BP155">
        <v>1</v>
      </c>
      <c r="BQ155">
        <v>0</v>
      </c>
      <c r="BR155">
        <v>0</v>
      </c>
      <c r="BS155">
        <v>0</v>
      </c>
      <c r="BT155">
        <v>22071.168000000001</v>
      </c>
      <c r="BU155">
        <v>57.6</v>
      </c>
      <c r="BV155">
        <v>0</v>
      </c>
      <c r="BW155">
        <v>1</v>
      </c>
      <c r="CU155">
        <f>ROUND(AT155*Source!I73*AH155*AL155,2)</f>
        <v>26485.4</v>
      </c>
      <c r="CV155">
        <f>ROUND(Y155*Source!I73,7)</f>
        <v>69.12</v>
      </c>
      <c r="CW155">
        <v>0</v>
      </c>
      <c r="CX155">
        <f>ROUND(Y155*Source!I73,7)</f>
        <v>69.12</v>
      </c>
      <c r="CY155">
        <f>AD155</f>
        <v>383.18</v>
      </c>
      <c r="CZ155">
        <f>AH155</f>
        <v>383.18</v>
      </c>
      <c r="DA155">
        <f>AL155</f>
        <v>1</v>
      </c>
      <c r="DB155">
        <f t="shared" si="57"/>
        <v>22071.17</v>
      </c>
      <c r="DC155">
        <f t="shared" si="58"/>
        <v>0</v>
      </c>
      <c r="DD155" t="s">
        <v>3</v>
      </c>
      <c r="DE155" t="s">
        <v>3</v>
      </c>
      <c r="DF155">
        <f>ROUND(ROUND(AE155,2)*CX155,2)</f>
        <v>0</v>
      </c>
      <c r="DG155">
        <f t="shared" si="60"/>
        <v>0</v>
      </c>
      <c r="DH155">
        <f t="shared" si="52"/>
        <v>0</v>
      </c>
      <c r="DI155">
        <f t="shared" si="53"/>
        <v>26485.4</v>
      </c>
      <c r="DJ155">
        <f>DI155</f>
        <v>26485.4</v>
      </c>
      <c r="DK155">
        <v>1</v>
      </c>
      <c r="DL155" t="s">
        <v>3</v>
      </c>
      <c r="DM155">
        <v>0</v>
      </c>
      <c r="DN155" t="s">
        <v>3</v>
      </c>
      <c r="DO155">
        <v>0</v>
      </c>
    </row>
    <row r="156" spans="1:119" x14ac:dyDescent="0.2">
      <c r="A156">
        <f>ROW(Source!A73)</f>
        <v>73</v>
      </c>
      <c r="B156">
        <v>60854600</v>
      </c>
      <c r="C156">
        <v>60854900</v>
      </c>
      <c r="D156">
        <v>59084083</v>
      </c>
      <c r="E156">
        <v>119</v>
      </c>
      <c r="F156">
        <v>1</v>
      </c>
      <c r="G156">
        <v>1</v>
      </c>
      <c r="H156">
        <v>1</v>
      </c>
      <c r="I156" t="s">
        <v>376</v>
      </c>
      <c r="J156" t="s">
        <v>3</v>
      </c>
      <c r="K156" t="s">
        <v>377</v>
      </c>
      <c r="L156">
        <v>1191</v>
      </c>
      <c r="N156">
        <v>1013</v>
      </c>
      <c r="O156" t="s">
        <v>369</v>
      </c>
      <c r="P156" t="s">
        <v>369</v>
      </c>
      <c r="Q156">
        <v>1</v>
      </c>
      <c r="W156">
        <v>0</v>
      </c>
      <c r="X156">
        <v>-1417349443</v>
      </c>
      <c r="Y156">
        <f t="shared" si="56"/>
        <v>0.18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1</v>
      </c>
      <c r="AJ156">
        <v>1</v>
      </c>
      <c r="AK156">
        <v>1</v>
      </c>
      <c r="AL156">
        <v>1</v>
      </c>
      <c r="AM156">
        <v>-2</v>
      </c>
      <c r="AN156">
        <v>0</v>
      </c>
      <c r="AO156">
        <v>0</v>
      </c>
      <c r="AP156">
        <v>1</v>
      </c>
      <c r="AQ156">
        <v>1</v>
      </c>
      <c r="AR156">
        <v>0</v>
      </c>
      <c r="AS156" t="s">
        <v>3</v>
      </c>
      <c r="AT156">
        <v>0.18</v>
      </c>
      <c r="AU156" t="s">
        <v>3</v>
      </c>
      <c r="AV156">
        <v>2</v>
      </c>
      <c r="AW156">
        <v>2</v>
      </c>
      <c r="AX156">
        <v>60854902</v>
      </c>
      <c r="AY156">
        <v>1</v>
      </c>
      <c r="AZ156">
        <v>0</v>
      </c>
      <c r="BA156">
        <v>141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CV156">
        <v>0</v>
      </c>
      <c r="CW156">
        <v>0</v>
      </c>
      <c r="CX156">
        <f>ROUND(Y156*Source!I73,7)</f>
        <v>0.216</v>
      </c>
      <c r="CY156">
        <f>AD156</f>
        <v>0</v>
      </c>
      <c r="CZ156">
        <f>AH156</f>
        <v>0</v>
      </c>
      <c r="DA156">
        <f>AL156</f>
        <v>1</v>
      </c>
      <c r="DB156">
        <f t="shared" si="57"/>
        <v>0</v>
      </c>
      <c r="DC156">
        <f t="shared" si="58"/>
        <v>0</v>
      </c>
      <c r="DD156" t="s">
        <v>3</v>
      </c>
      <c r="DE156" t="s">
        <v>3</v>
      </c>
      <c r="DF156">
        <f>ROUND(ROUND(AE156,2)*CX156,2)</f>
        <v>0</v>
      </c>
      <c r="DG156">
        <f t="shared" si="60"/>
        <v>0</v>
      </c>
      <c r="DH156">
        <f t="shared" si="52"/>
        <v>0</v>
      </c>
      <c r="DI156">
        <f t="shared" si="53"/>
        <v>0</v>
      </c>
      <c r="DJ156">
        <f>DI156</f>
        <v>0</v>
      </c>
      <c r="DK156">
        <v>0</v>
      </c>
      <c r="DL156" t="s">
        <v>3</v>
      </c>
      <c r="DM156">
        <v>0</v>
      </c>
      <c r="DN156" t="s">
        <v>3</v>
      </c>
      <c r="DO156">
        <v>0</v>
      </c>
    </row>
    <row r="157" spans="1:119" x14ac:dyDescent="0.2">
      <c r="A157">
        <f>ROW(Source!A73)</f>
        <v>73</v>
      </c>
      <c r="B157">
        <v>60854600</v>
      </c>
      <c r="C157">
        <v>60854900</v>
      </c>
      <c r="D157">
        <v>59211480</v>
      </c>
      <c r="E157">
        <v>1</v>
      </c>
      <c r="F157">
        <v>1</v>
      </c>
      <c r="G157">
        <v>1</v>
      </c>
      <c r="H157">
        <v>2</v>
      </c>
      <c r="I157" t="s">
        <v>435</v>
      </c>
      <c r="J157" t="s">
        <v>436</v>
      </c>
      <c r="K157" t="s">
        <v>437</v>
      </c>
      <c r="L157">
        <v>1368</v>
      </c>
      <c r="N157">
        <v>1011</v>
      </c>
      <c r="O157" t="s">
        <v>373</v>
      </c>
      <c r="P157" t="s">
        <v>373</v>
      </c>
      <c r="Q157">
        <v>1</v>
      </c>
      <c r="W157">
        <v>0</v>
      </c>
      <c r="X157">
        <v>-1958283476</v>
      </c>
      <c r="Y157">
        <f t="shared" si="56"/>
        <v>0.13</v>
      </c>
      <c r="AA157">
        <v>0</v>
      </c>
      <c r="AB157">
        <v>62.7</v>
      </c>
      <c r="AC157">
        <v>383.18</v>
      </c>
      <c r="AD157">
        <v>0</v>
      </c>
      <c r="AE157">
        <v>0</v>
      </c>
      <c r="AF157">
        <v>37.32</v>
      </c>
      <c r="AG157">
        <v>383.18</v>
      </c>
      <c r="AH157">
        <v>0</v>
      </c>
      <c r="AI157">
        <v>1</v>
      </c>
      <c r="AJ157">
        <v>1.68</v>
      </c>
      <c r="AK157">
        <v>1</v>
      </c>
      <c r="AL157">
        <v>1</v>
      </c>
      <c r="AM157">
        <v>2</v>
      </c>
      <c r="AN157">
        <v>0</v>
      </c>
      <c r="AO157">
        <v>0</v>
      </c>
      <c r="AP157">
        <v>1</v>
      </c>
      <c r="AQ157">
        <v>1</v>
      </c>
      <c r="AR157">
        <v>0</v>
      </c>
      <c r="AS157" t="s">
        <v>3</v>
      </c>
      <c r="AT157">
        <v>0.13</v>
      </c>
      <c r="AU157" t="s">
        <v>3</v>
      </c>
      <c r="AV157">
        <v>1</v>
      </c>
      <c r="AW157">
        <v>2</v>
      </c>
      <c r="AX157">
        <v>60854903</v>
      </c>
      <c r="AY157">
        <v>1</v>
      </c>
      <c r="AZ157">
        <v>0</v>
      </c>
      <c r="BA157">
        <v>142</v>
      </c>
      <c r="BB157">
        <v>1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4.8516000000000004</v>
      </c>
      <c r="BL157">
        <v>49.813400000000001</v>
      </c>
      <c r="BM157">
        <v>0</v>
      </c>
      <c r="BN157">
        <v>0</v>
      </c>
      <c r="BO157">
        <v>0.13</v>
      </c>
      <c r="BP157">
        <v>1</v>
      </c>
      <c r="BQ157">
        <v>0</v>
      </c>
      <c r="BR157">
        <v>4.8516000000000004</v>
      </c>
      <c r="BS157">
        <v>49.813400000000001</v>
      </c>
      <c r="BT157">
        <v>0</v>
      </c>
      <c r="BU157">
        <v>0</v>
      </c>
      <c r="BV157">
        <v>0.13</v>
      </c>
      <c r="BW157">
        <v>1</v>
      </c>
      <c r="CV157">
        <v>0</v>
      </c>
      <c r="CW157">
        <f>ROUND(Y157*Source!I73*DO157,7)</f>
        <v>0.156</v>
      </c>
      <c r="CX157">
        <f>ROUND(Y157*Source!I73,7)</f>
        <v>0.156</v>
      </c>
      <c r="CY157">
        <f>AB157</f>
        <v>62.7</v>
      </c>
      <c r="CZ157">
        <f>AF157</f>
        <v>37.32</v>
      </c>
      <c r="DA157">
        <f>AJ157</f>
        <v>1.68</v>
      </c>
      <c r="DB157">
        <f t="shared" si="57"/>
        <v>4.8499999999999996</v>
      </c>
      <c r="DC157">
        <f t="shared" si="58"/>
        <v>49.81</v>
      </c>
      <c r="DD157" t="s">
        <v>3</v>
      </c>
      <c r="DE157" t="s">
        <v>3</v>
      </c>
      <c r="DF157">
        <f>ROUND(ROUND(AE157,2)*CX157,2)</f>
        <v>0</v>
      </c>
      <c r="DG157">
        <f>ROUND(ROUND(AF157*AJ157,2)*CX157,2)</f>
        <v>9.7799999999999994</v>
      </c>
      <c r="DH157">
        <f t="shared" si="52"/>
        <v>59.78</v>
      </c>
      <c r="DI157">
        <f t="shared" si="53"/>
        <v>0</v>
      </c>
      <c r="DJ157">
        <f>DG157+DH157</f>
        <v>69.56</v>
      </c>
      <c r="DK157">
        <v>0</v>
      </c>
      <c r="DL157" t="s">
        <v>438</v>
      </c>
      <c r="DM157">
        <v>3</v>
      </c>
      <c r="DN157" t="s">
        <v>369</v>
      </c>
      <c r="DO157">
        <v>1</v>
      </c>
    </row>
    <row r="158" spans="1:119" x14ac:dyDescent="0.2">
      <c r="A158">
        <f>ROW(Source!A73)</f>
        <v>73</v>
      </c>
      <c r="B158">
        <v>60854600</v>
      </c>
      <c r="C158">
        <v>60854900</v>
      </c>
      <c r="D158">
        <v>59212187</v>
      </c>
      <c r="E158">
        <v>1</v>
      </c>
      <c r="F158">
        <v>1</v>
      </c>
      <c r="G158">
        <v>1</v>
      </c>
      <c r="H158">
        <v>2</v>
      </c>
      <c r="I158" t="s">
        <v>385</v>
      </c>
      <c r="J158" t="s">
        <v>386</v>
      </c>
      <c r="K158" t="s">
        <v>387</v>
      </c>
      <c r="L158">
        <v>1368</v>
      </c>
      <c r="N158">
        <v>1011</v>
      </c>
      <c r="O158" t="s">
        <v>373</v>
      </c>
      <c r="P158" t="s">
        <v>373</v>
      </c>
      <c r="Q158">
        <v>1</v>
      </c>
      <c r="W158">
        <v>0</v>
      </c>
      <c r="X158">
        <v>4063365</v>
      </c>
      <c r="Y158">
        <f t="shared" si="56"/>
        <v>0.05</v>
      </c>
      <c r="AA158">
        <v>0</v>
      </c>
      <c r="AB158">
        <v>656.9</v>
      </c>
      <c r="AC158">
        <v>431.48</v>
      </c>
      <c r="AD158">
        <v>0</v>
      </c>
      <c r="AE158">
        <v>0</v>
      </c>
      <c r="AF158">
        <v>656.9</v>
      </c>
      <c r="AG158">
        <v>431.48</v>
      </c>
      <c r="AH158">
        <v>0</v>
      </c>
      <c r="AI158">
        <v>1</v>
      </c>
      <c r="AJ158">
        <v>1</v>
      </c>
      <c r="AK158">
        <v>1</v>
      </c>
      <c r="AL158">
        <v>1</v>
      </c>
      <c r="AM158">
        <v>-2</v>
      </c>
      <c r="AN158">
        <v>0</v>
      </c>
      <c r="AO158">
        <v>0</v>
      </c>
      <c r="AP158">
        <v>1</v>
      </c>
      <c r="AQ158">
        <v>1</v>
      </c>
      <c r="AR158">
        <v>0</v>
      </c>
      <c r="AS158" t="s">
        <v>3</v>
      </c>
      <c r="AT158">
        <v>0.05</v>
      </c>
      <c r="AU158" t="s">
        <v>3</v>
      </c>
      <c r="AV158">
        <v>1</v>
      </c>
      <c r="AW158">
        <v>2</v>
      </c>
      <c r="AX158">
        <v>60854904</v>
      </c>
      <c r="AY158">
        <v>1</v>
      </c>
      <c r="AZ158">
        <v>0</v>
      </c>
      <c r="BA158">
        <v>143</v>
      </c>
      <c r="BB158">
        <v>1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32.844999999999999</v>
      </c>
      <c r="BL158">
        <v>21.574000000000002</v>
      </c>
      <c r="BM158">
        <v>0</v>
      </c>
      <c r="BN158">
        <v>0</v>
      </c>
      <c r="BO158">
        <v>0.05</v>
      </c>
      <c r="BP158">
        <v>1</v>
      </c>
      <c r="BQ158">
        <v>0</v>
      </c>
      <c r="BR158">
        <v>32.844999999999999</v>
      </c>
      <c r="BS158">
        <v>21.574000000000002</v>
      </c>
      <c r="BT158">
        <v>0</v>
      </c>
      <c r="BU158">
        <v>0</v>
      </c>
      <c r="BV158">
        <v>0.05</v>
      </c>
      <c r="BW158">
        <v>1</v>
      </c>
      <c r="CV158">
        <v>0</v>
      </c>
      <c r="CW158">
        <f>ROUND(Y158*Source!I73*DO158,7)</f>
        <v>0.06</v>
      </c>
      <c r="CX158">
        <f>ROUND(Y158*Source!I73,7)</f>
        <v>0.06</v>
      </c>
      <c r="CY158">
        <f>AB158</f>
        <v>656.9</v>
      </c>
      <c r="CZ158">
        <f>AF158</f>
        <v>656.9</v>
      </c>
      <c r="DA158">
        <f>AJ158</f>
        <v>1</v>
      </c>
      <c r="DB158">
        <f t="shared" si="57"/>
        <v>32.85</v>
      </c>
      <c r="DC158">
        <f t="shared" si="58"/>
        <v>21.57</v>
      </c>
      <c r="DD158" t="s">
        <v>3</v>
      </c>
      <c r="DE158" t="s">
        <v>3</v>
      </c>
      <c r="DF158">
        <f>ROUND(ROUND(AE158,2)*CX158,2)</f>
        <v>0</v>
      </c>
      <c r="DG158">
        <f t="shared" ref="DG158:DG201" si="66">ROUND(ROUND(AF158,2)*CX158,2)</f>
        <v>39.409999999999997</v>
      </c>
      <c r="DH158">
        <f t="shared" si="52"/>
        <v>25.89</v>
      </c>
      <c r="DI158">
        <f t="shared" si="53"/>
        <v>0</v>
      </c>
      <c r="DJ158">
        <f>DG158+DH158</f>
        <v>65.3</v>
      </c>
      <c r="DK158">
        <v>1</v>
      </c>
      <c r="DL158" t="s">
        <v>388</v>
      </c>
      <c r="DM158">
        <v>4</v>
      </c>
      <c r="DN158" t="s">
        <v>369</v>
      </c>
      <c r="DO158">
        <v>1</v>
      </c>
    </row>
    <row r="159" spans="1:119" x14ac:dyDescent="0.2">
      <c r="A159">
        <f>ROW(Source!A73)</f>
        <v>73</v>
      </c>
      <c r="B159">
        <v>60854600</v>
      </c>
      <c r="C159">
        <v>60854900</v>
      </c>
      <c r="D159">
        <v>59158175</v>
      </c>
      <c r="E159">
        <v>1</v>
      </c>
      <c r="F159">
        <v>1</v>
      </c>
      <c r="G159">
        <v>1</v>
      </c>
      <c r="H159">
        <v>3</v>
      </c>
      <c r="I159" t="s">
        <v>404</v>
      </c>
      <c r="J159" t="s">
        <v>405</v>
      </c>
      <c r="K159" t="s">
        <v>406</v>
      </c>
      <c r="L159">
        <v>1348</v>
      </c>
      <c r="N159">
        <v>1009</v>
      </c>
      <c r="O159" t="s">
        <v>90</v>
      </c>
      <c r="P159" t="s">
        <v>90</v>
      </c>
      <c r="Q159">
        <v>1000</v>
      </c>
      <c r="W159">
        <v>0</v>
      </c>
      <c r="X159">
        <v>-1473390480</v>
      </c>
      <c r="Y159">
        <f t="shared" si="56"/>
        <v>0</v>
      </c>
      <c r="AA159">
        <v>79434.710000000006</v>
      </c>
      <c r="AB159">
        <v>0</v>
      </c>
      <c r="AC159">
        <v>0</v>
      </c>
      <c r="AD159">
        <v>0</v>
      </c>
      <c r="AE159">
        <v>70296.2</v>
      </c>
      <c r="AF159">
        <v>0</v>
      </c>
      <c r="AG159">
        <v>0</v>
      </c>
      <c r="AH159">
        <v>0</v>
      </c>
      <c r="AI159">
        <v>1.1299999999999999</v>
      </c>
      <c r="AJ159">
        <v>1</v>
      </c>
      <c r="AK159">
        <v>1</v>
      </c>
      <c r="AL159">
        <v>1</v>
      </c>
      <c r="AM159">
        <v>2</v>
      </c>
      <c r="AN159">
        <v>0</v>
      </c>
      <c r="AO159">
        <v>0</v>
      </c>
      <c r="AP159">
        <v>1</v>
      </c>
      <c r="AQ159">
        <v>1</v>
      </c>
      <c r="AR159">
        <v>0</v>
      </c>
      <c r="AS159" t="s">
        <v>3</v>
      </c>
      <c r="AT159">
        <v>0</v>
      </c>
      <c r="AU159" t="s">
        <v>3</v>
      </c>
      <c r="AV159">
        <v>0</v>
      </c>
      <c r="AW159">
        <v>2</v>
      </c>
      <c r="AX159">
        <v>60854905</v>
      </c>
      <c r="AY159">
        <v>1</v>
      </c>
      <c r="AZ159">
        <v>6144</v>
      </c>
      <c r="BA159">
        <v>144</v>
      </c>
      <c r="BB159">
        <v>1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CV159">
        <v>0</v>
      </c>
      <c r="CW159">
        <v>0</v>
      </c>
      <c r="CX159">
        <f>ROUND(Y159*Source!I73,7)</f>
        <v>0</v>
      </c>
      <c r="CY159">
        <f t="shared" ref="CY159:CY166" si="67">AA159</f>
        <v>79434.710000000006</v>
      </c>
      <c r="CZ159">
        <f t="shared" ref="CZ159:CZ166" si="68">AE159</f>
        <v>70296.2</v>
      </c>
      <c r="DA159">
        <f t="shared" ref="DA159:DA166" si="69">AI159</f>
        <v>1.1299999999999999</v>
      </c>
      <c r="DB159">
        <f t="shared" si="57"/>
        <v>0</v>
      </c>
      <c r="DC159">
        <f t="shared" si="58"/>
        <v>0</v>
      </c>
      <c r="DD159" t="s">
        <v>3</v>
      </c>
      <c r="DE159" t="s">
        <v>3</v>
      </c>
      <c r="DF159">
        <f t="shared" ref="DF159:DF165" si="70">ROUND(ROUND(AE159*AI159,2)*CX159,2)</f>
        <v>0</v>
      </c>
      <c r="DG159">
        <f t="shared" si="66"/>
        <v>0</v>
      </c>
      <c r="DH159">
        <f t="shared" si="52"/>
        <v>0</v>
      </c>
      <c r="DI159">
        <f t="shared" si="53"/>
        <v>0</v>
      </c>
      <c r="DJ159">
        <f t="shared" ref="DJ159:DJ166" si="71">DF159</f>
        <v>0</v>
      </c>
      <c r="DK159">
        <v>0</v>
      </c>
      <c r="DL159" t="s">
        <v>3</v>
      </c>
      <c r="DM159">
        <v>0</v>
      </c>
      <c r="DN159" t="s">
        <v>3</v>
      </c>
      <c r="DO159">
        <v>0</v>
      </c>
    </row>
    <row r="160" spans="1:119" x14ac:dyDescent="0.2">
      <c r="A160">
        <f>ROW(Source!A73)</f>
        <v>73</v>
      </c>
      <c r="B160">
        <v>60854600</v>
      </c>
      <c r="C160">
        <v>60854900</v>
      </c>
      <c r="D160">
        <v>59164171</v>
      </c>
      <c r="E160">
        <v>1</v>
      </c>
      <c r="F160">
        <v>1</v>
      </c>
      <c r="G160">
        <v>1</v>
      </c>
      <c r="H160">
        <v>3</v>
      </c>
      <c r="I160" t="s">
        <v>415</v>
      </c>
      <c r="J160" t="s">
        <v>416</v>
      </c>
      <c r="K160" t="s">
        <v>417</v>
      </c>
      <c r="L160">
        <v>1348</v>
      </c>
      <c r="N160">
        <v>1009</v>
      </c>
      <c r="O160" t="s">
        <v>90</v>
      </c>
      <c r="P160" t="s">
        <v>90</v>
      </c>
      <c r="Q160">
        <v>1000</v>
      </c>
      <c r="W160">
        <v>0</v>
      </c>
      <c r="X160">
        <v>536527793</v>
      </c>
      <c r="Y160">
        <f t="shared" si="56"/>
        <v>0</v>
      </c>
      <c r="AA160">
        <v>74903.56</v>
      </c>
      <c r="AB160">
        <v>0</v>
      </c>
      <c r="AC160">
        <v>0</v>
      </c>
      <c r="AD160">
        <v>0</v>
      </c>
      <c r="AE160">
        <v>55898.18</v>
      </c>
      <c r="AF160">
        <v>0</v>
      </c>
      <c r="AG160">
        <v>0</v>
      </c>
      <c r="AH160">
        <v>0</v>
      </c>
      <c r="AI160">
        <v>1.34</v>
      </c>
      <c r="AJ160">
        <v>1</v>
      </c>
      <c r="AK160">
        <v>1</v>
      </c>
      <c r="AL160">
        <v>1</v>
      </c>
      <c r="AM160">
        <v>2</v>
      </c>
      <c r="AN160">
        <v>0</v>
      </c>
      <c r="AO160">
        <v>0</v>
      </c>
      <c r="AP160">
        <v>1</v>
      </c>
      <c r="AQ160">
        <v>1</v>
      </c>
      <c r="AR160">
        <v>0</v>
      </c>
      <c r="AS160" t="s">
        <v>3</v>
      </c>
      <c r="AT160">
        <v>0</v>
      </c>
      <c r="AU160" t="s">
        <v>3</v>
      </c>
      <c r="AV160">
        <v>0</v>
      </c>
      <c r="AW160">
        <v>2</v>
      </c>
      <c r="AX160">
        <v>60854906</v>
      </c>
      <c r="AY160">
        <v>1</v>
      </c>
      <c r="AZ160">
        <v>6144</v>
      </c>
      <c r="BA160">
        <v>145</v>
      </c>
      <c r="BB160">
        <v>1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CV160">
        <v>0</v>
      </c>
      <c r="CW160">
        <v>0</v>
      </c>
      <c r="CX160">
        <f>ROUND(Y160*Source!I73,7)</f>
        <v>0</v>
      </c>
      <c r="CY160">
        <f t="shared" si="67"/>
        <v>74903.56</v>
      </c>
      <c r="CZ160">
        <f t="shared" si="68"/>
        <v>55898.18</v>
      </c>
      <c r="DA160">
        <f t="shared" si="69"/>
        <v>1.34</v>
      </c>
      <c r="DB160">
        <f t="shared" si="57"/>
        <v>0</v>
      </c>
      <c r="DC160">
        <f t="shared" si="58"/>
        <v>0</v>
      </c>
      <c r="DD160" t="s">
        <v>3</v>
      </c>
      <c r="DE160" t="s">
        <v>3</v>
      </c>
      <c r="DF160">
        <f t="shared" si="70"/>
        <v>0</v>
      </c>
      <c r="DG160">
        <f t="shared" si="66"/>
        <v>0</v>
      </c>
      <c r="DH160">
        <f t="shared" si="52"/>
        <v>0</v>
      </c>
      <c r="DI160">
        <f t="shared" si="53"/>
        <v>0</v>
      </c>
      <c r="DJ160">
        <f t="shared" si="71"/>
        <v>0</v>
      </c>
      <c r="DK160">
        <v>0</v>
      </c>
      <c r="DL160" t="s">
        <v>3</v>
      </c>
      <c r="DM160">
        <v>0</v>
      </c>
      <c r="DN160" t="s">
        <v>3</v>
      </c>
      <c r="DO160">
        <v>0</v>
      </c>
    </row>
    <row r="161" spans="1:119" x14ac:dyDescent="0.2">
      <c r="A161">
        <f>ROW(Source!A73)</f>
        <v>73</v>
      </c>
      <c r="B161">
        <v>60854600</v>
      </c>
      <c r="C161">
        <v>60854900</v>
      </c>
      <c r="D161">
        <v>59165626</v>
      </c>
      <c r="E161">
        <v>1</v>
      </c>
      <c r="F161">
        <v>1</v>
      </c>
      <c r="G161">
        <v>1</v>
      </c>
      <c r="H161">
        <v>3</v>
      </c>
      <c r="I161" t="s">
        <v>439</v>
      </c>
      <c r="J161" t="s">
        <v>440</v>
      </c>
      <c r="K161" t="s">
        <v>441</v>
      </c>
      <c r="L161">
        <v>1348</v>
      </c>
      <c r="N161">
        <v>1009</v>
      </c>
      <c r="O161" t="s">
        <v>90</v>
      </c>
      <c r="P161" t="s">
        <v>90</v>
      </c>
      <c r="Q161">
        <v>1000</v>
      </c>
      <c r="W161">
        <v>0</v>
      </c>
      <c r="X161">
        <v>-1249732843</v>
      </c>
      <c r="Y161">
        <f t="shared" si="56"/>
        <v>0</v>
      </c>
      <c r="AA161">
        <v>133437.85</v>
      </c>
      <c r="AB161">
        <v>0</v>
      </c>
      <c r="AC161">
        <v>0</v>
      </c>
      <c r="AD161">
        <v>0</v>
      </c>
      <c r="AE161">
        <v>149930.17000000001</v>
      </c>
      <c r="AF161">
        <v>0</v>
      </c>
      <c r="AG161">
        <v>0</v>
      </c>
      <c r="AH161">
        <v>0</v>
      </c>
      <c r="AI161">
        <v>0.89</v>
      </c>
      <c r="AJ161">
        <v>1</v>
      </c>
      <c r="AK161">
        <v>1</v>
      </c>
      <c r="AL161">
        <v>1</v>
      </c>
      <c r="AM161">
        <v>2</v>
      </c>
      <c r="AN161">
        <v>0</v>
      </c>
      <c r="AO161">
        <v>0</v>
      </c>
      <c r="AP161">
        <v>1</v>
      </c>
      <c r="AQ161">
        <v>1</v>
      </c>
      <c r="AR161">
        <v>0</v>
      </c>
      <c r="AS161" t="s">
        <v>3</v>
      </c>
      <c r="AT161">
        <v>0</v>
      </c>
      <c r="AU161" t="s">
        <v>3</v>
      </c>
      <c r="AV161">
        <v>0</v>
      </c>
      <c r="AW161">
        <v>2</v>
      </c>
      <c r="AX161">
        <v>60854907</v>
      </c>
      <c r="AY161">
        <v>1</v>
      </c>
      <c r="AZ161">
        <v>6144</v>
      </c>
      <c r="BA161">
        <v>146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CV161">
        <v>0</v>
      </c>
      <c r="CW161">
        <v>0</v>
      </c>
      <c r="CX161">
        <f>ROUND(Y161*Source!I73,7)</f>
        <v>0</v>
      </c>
      <c r="CY161">
        <f t="shared" si="67"/>
        <v>133437.85</v>
      </c>
      <c r="CZ161">
        <f t="shared" si="68"/>
        <v>149930.17000000001</v>
      </c>
      <c r="DA161">
        <f t="shared" si="69"/>
        <v>0.89</v>
      </c>
      <c r="DB161">
        <f t="shared" si="57"/>
        <v>0</v>
      </c>
      <c r="DC161">
        <f t="shared" si="58"/>
        <v>0</v>
      </c>
      <c r="DD161" t="s">
        <v>3</v>
      </c>
      <c r="DE161" t="s">
        <v>3</v>
      </c>
      <c r="DF161">
        <f t="shared" si="70"/>
        <v>0</v>
      </c>
      <c r="DG161">
        <f t="shared" si="66"/>
        <v>0</v>
      </c>
      <c r="DH161">
        <f t="shared" si="52"/>
        <v>0</v>
      </c>
      <c r="DI161">
        <f t="shared" si="53"/>
        <v>0</v>
      </c>
      <c r="DJ161">
        <f t="shared" si="71"/>
        <v>0</v>
      </c>
      <c r="DK161">
        <v>0</v>
      </c>
      <c r="DL161" t="s">
        <v>3</v>
      </c>
      <c r="DM161">
        <v>0</v>
      </c>
      <c r="DN161" t="s">
        <v>3</v>
      </c>
      <c r="DO161">
        <v>0</v>
      </c>
    </row>
    <row r="162" spans="1:119" x14ac:dyDescent="0.2">
      <c r="A162">
        <f>ROW(Source!A73)</f>
        <v>73</v>
      </c>
      <c r="B162">
        <v>60854600</v>
      </c>
      <c r="C162">
        <v>60854900</v>
      </c>
      <c r="D162">
        <v>59169035</v>
      </c>
      <c r="E162">
        <v>1</v>
      </c>
      <c r="F162">
        <v>1</v>
      </c>
      <c r="G162">
        <v>1</v>
      </c>
      <c r="H162">
        <v>3</v>
      </c>
      <c r="I162" t="s">
        <v>144</v>
      </c>
      <c r="J162" t="s">
        <v>147</v>
      </c>
      <c r="K162" t="s">
        <v>145</v>
      </c>
      <c r="L162">
        <v>1371</v>
      </c>
      <c r="N162">
        <v>1013</v>
      </c>
      <c r="O162" t="s">
        <v>146</v>
      </c>
      <c r="P162" t="s">
        <v>146</v>
      </c>
      <c r="Q162">
        <v>1</v>
      </c>
      <c r="W162">
        <v>0</v>
      </c>
      <c r="X162">
        <v>742845043</v>
      </c>
      <c r="Y162">
        <f t="shared" si="56"/>
        <v>200</v>
      </c>
      <c r="AA162">
        <v>121.09</v>
      </c>
      <c r="AB162">
        <v>0</v>
      </c>
      <c r="AC162">
        <v>0</v>
      </c>
      <c r="AD162">
        <v>0</v>
      </c>
      <c r="AE162">
        <v>116.43</v>
      </c>
      <c r="AF162">
        <v>0</v>
      </c>
      <c r="AG162">
        <v>0</v>
      </c>
      <c r="AH162">
        <v>0</v>
      </c>
      <c r="AI162">
        <v>1.04</v>
      </c>
      <c r="AJ162">
        <v>1</v>
      </c>
      <c r="AK162">
        <v>1</v>
      </c>
      <c r="AL162">
        <v>1</v>
      </c>
      <c r="AM162">
        <v>0</v>
      </c>
      <c r="AN162">
        <v>0</v>
      </c>
      <c r="AO162">
        <v>0</v>
      </c>
      <c r="AP162">
        <v>1</v>
      </c>
      <c r="AQ162">
        <v>0</v>
      </c>
      <c r="AR162">
        <v>0</v>
      </c>
      <c r="AS162" t="s">
        <v>3</v>
      </c>
      <c r="AT162">
        <v>200</v>
      </c>
      <c r="AU162" t="s">
        <v>3</v>
      </c>
      <c r="AV162">
        <v>0</v>
      </c>
      <c r="AW162">
        <v>1</v>
      </c>
      <c r="AX162">
        <v>-1</v>
      </c>
      <c r="AY162">
        <v>0</v>
      </c>
      <c r="AZ162">
        <v>0</v>
      </c>
      <c r="BA162" t="s">
        <v>3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CV162">
        <v>0</v>
      </c>
      <c r="CW162">
        <v>0</v>
      </c>
      <c r="CX162">
        <f>ROUND(Y162*Source!I73,7)</f>
        <v>240</v>
      </c>
      <c r="CY162">
        <f t="shared" si="67"/>
        <v>121.09</v>
      </c>
      <c r="CZ162">
        <f t="shared" si="68"/>
        <v>116.43</v>
      </c>
      <c r="DA162">
        <f t="shared" si="69"/>
        <v>1.04</v>
      </c>
      <c r="DB162">
        <f t="shared" si="57"/>
        <v>23286</v>
      </c>
      <c r="DC162">
        <f t="shared" si="58"/>
        <v>0</v>
      </c>
      <c r="DD162" t="s">
        <v>3</v>
      </c>
      <c r="DE162" t="s">
        <v>3</v>
      </c>
      <c r="DF162">
        <f t="shared" si="70"/>
        <v>29061.599999999999</v>
      </c>
      <c r="DG162">
        <f t="shared" si="66"/>
        <v>0</v>
      </c>
      <c r="DH162">
        <f t="shared" si="52"/>
        <v>0</v>
      </c>
      <c r="DI162">
        <f t="shared" si="53"/>
        <v>0</v>
      </c>
      <c r="DJ162">
        <f t="shared" si="71"/>
        <v>29061.599999999999</v>
      </c>
      <c r="DK162">
        <v>0</v>
      </c>
      <c r="DL162" t="s">
        <v>3</v>
      </c>
      <c r="DM162">
        <v>0</v>
      </c>
      <c r="DN162" t="s">
        <v>3</v>
      </c>
      <c r="DO162">
        <v>0</v>
      </c>
    </row>
    <row r="163" spans="1:119" x14ac:dyDescent="0.2">
      <c r="A163">
        <f>ROW(Source!A73)</f>
        <v>73</v>
      </c>
      <c r="B163">
        <v>60854600</v>
      </c>
      <c r="C163">
        <v>60854900</v>
      </c>
      <c r="D163">
        <v>59169054</v>
      </c>
      <c r="E163">
        <v>1</v>
      </c>
      <c r="F163">
        <v>1</v>
      </c>
      <c r="G163">
        <v>1</v>
      </c>
      <c r="H163">
        <v>3</v>
      </c>
      <c r="I163" t="s">
        <v>149</v>
      </c>
      <c r="J163" t="s">
        <v>151</v>
      </c>
      <c r="K163" t="s">
        <v>150</v>
      </c>
      <c r="L163">
        <v>1371</v>
      </c>
      <c r="N163">
        <v>1013</v>
      </c>
      <c r="O163" t="s">
        <v>146</v>
      </c>
      <c r="P163" t="s">
        <v>146</v>
      </c>
      <c r="Q163">
        <v>1</v>
      </c>
      <c r="W163">
        <v>0</v>
      </c>
      <c r="X163">
        <v>53291801</v>
      </c>
      <c r="Y163">
        <f t="shared" si="56"/>
        <v>33.3333333</v>
      </c>
      <c r="AA163">
        <v>905.23</v>
      </c>
      <c r="AB163">
        <v>0</v>
      </c>
      <c r="AC163">
        <v>0</v>
      </c>
      <c r="AD163">
        <v>0</v>
      </c>
      <c r="AE163">
        <v>870.41</v>
      </c>
      <c r="AF163">
        <v>0</v>
      </c>
      <c r="AG163">
        <v>0</v>
      </c>
      <c r="AH163">
        <v>0</v>
      </c>
      <c r="AI163">
        <v>1.04</v>
      </c>
      <c r="AJ163">
        <v>1</v>
      </c>
      <c r="AK163">
        <v>1</v>
      </c>
      <c r="AL163">
        <v>1</v>
      </c>
      <c r="AM163">
        <v>0</v>
      </c>
      <c r="AN163">
        <v>0</v>
      </c>
      <c r="AO163">
        <v>0</v>
      </c>
      <c r="AP163">
        <v>1</v>
      </c>
      <c r="AQ163">
        <v>0</v>
      </c>
      <c r="AR163">
        <v>0</v>
      </c>
      <c r="AS163" t="s">
        <v>3</v>
      </c>
      <c r="AT163">
        <v>33.3333333</v>
      </c>
      <c r="AU163" t="s">
        <v>3</v>
      </c>
      <c r="AV163">
        <v>0</v>
      </c>
      <c r="AW163">
        <v>1</v>
      </c>
      <c r="AX163">
        <v>-1</v>
      </c>
      <c r="AY163">
        <v>0</v>
      </c>
      <c r="AZ163">
        <v>0</v>
      </c>
      <c r="BA163" t="s">
        <v>3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CV163">
        <v>0</v>
      </c>
      <c r="CW163">
        <v>0</v>
      </c>
      <c r="CX163">
        <f>ROUND(Y163*Source!I73,7)</f>
        <v>40</v>
      </c>
      <c r="CY163">
        <f t="shared" si="67"/>
        <v>905.23</v>
      </c>
      <c r="CZ163">
        <f t="shared" si="68"/>
        <v>870.41</v>
      </c>
      <c r="DA163">
        <f t="shared" si="69"/>
        <v>1.04</v>
      </c>
      <c r="DB163">
        <f t="shared" si="57"/>
        <v>29013.67</v>
      </c>
      <c r="DC163">
        <f t="shared" si="58"/>
        <v>0</v>
      </c>
      <c r="DD163" t="s">
        <v>3</v>
      </c>
      <c r="DE163" t="s">
        <v>3</v>
      </c>
      <c r="DF163">
        <f t="shared" si="70"/>
        <v>36209.199999999997</v>
      </c>
      <c r="DG163">
        <f t="shared" si="66"/>
        <v>0</v>
      </c>
      <c r="DH163">
        <f t="shared" si="52"/>
        <v>0</v>
      </c>
      <c r="DI163">
        <f t="shared" si="53"/>
        <v>0</v>
      </c>
      <c r="DJ163">
        <f t="shared" si="71"/>
        <v>36209.199999999997</v>
      </c>
      <c r="DK163">
        <v>0</v>
      </c>
      <c r="DL163" t="s">
        <v>3</v>
      </c>
      <c r="DM163">
        <v>0</v>
      </c>
      <c r="DN163" t="s">
        <v>3</v>
      </c>
      <c r="DO163">
        <v>0</v>
      </c>
    </row>
    <row r="164" spans="1:119" x14ac:dyDescent="0.2">
      <c r="A164">
        <f>ROW(Source!A73)</f>
        <v>73</v>
      </c>
      <c r="B164">
        <v>60854600</v>
      </c>
      <c r="C164">
        <v>60854900</v>
      </c>
      <c r="D164">
        <v>59169061</v>
      </c>
      <c r="E164">
        <v>1</v>
      </c>
      <c r="F164">
        <v>1</v>
      </c>
      <c r="G164">
        <v>1</v>
      </c>
      <c r="H164">
        <v>3</v>
      </c>
      <c r="I164" t="s">
        <v>153</v>
      </c>
      <c r="J164" t="s">
        <v>155</v>
      </c>
      <c r="K164" t="s">
        <v>154</v>
      </c>
      <c r="L164">
        <v>1371</v>
      </c>
      <c r="N164">
        <v>1013</v>
      </c>
      <c r="O164" t="s">
        <v>146</v>
      </c>
      <c r="P164" t="s">
        <v>146</v>
      </c>
      <c r="Q164">
        <v>1</v>
      </c>
      <c r="W164">
        <v>0</v>
      </c>
      <c r="X164">
        <v>1872550327</v>
      </c>
      <c r="Y164">
        <f t="shared" si="56"/>
        <v>3.3333333000000001</v>
      </c>
      <c r="AA164">
        <v>97.67</v>
      </c>
      <c r="AB164">
        <v>0</v>
      </c>
      <c r="AC164">
        <v>0</v>
      </c>
      <c r="AD164">
        <v>0</v>
      </c>
      <c r="AE164">
        <v>93.91</v>
      </c>
      <c r="AF164">
        <v>0</v>
      </c>
      <c r="AG164">
        <v>0</v>
      </c>
      <c r="AH164">
        <v>0</v>
      </c>
      <c r="AI164">
        <v>1.04</v>
      </c>
      <c r="AJ164">
        <v>1</v>
      </c>
      <c r="AK164">
        <v>1</v>
      </c>
      <c r="AL164">
        <v>1</v>
      </c>
      <c r="AM164">
        <v>0</v>
      </c>
      <c r="AN164">
        <v>0</v>
      </c>
      <c r="AO164">
        <v>0</v>
      </c>
      <c r="AP164">
        <v>1</v>
      </c>
      <c r="AQ164">
        <v>0</v>
      </c>
      <c r="AR164">
        <v>0</v>
      </c>
      <c r="AS164" t="s">
        <v>3</v>
      </c>
      <c r="AT164">
        <v>3.3333333000000001</v>
      </c>
      <c r="AU164" t="s">
        <v>3</v>
      </c>
      <c r="AV164">
        <v>0</v>
      </c>
      <c r="AW164">
        <v>1</v>
      </c>
      <c r="AX164">
        <v>-1</v>
      </c>
      <c r="AY164">
        <v>0</v>
      </c>
      <c r="AZ164">
        <v>0</v>
      </c>
      <c r="BA164" t="s">
        <v>3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CV164">
        <v>0</v>
      </c>
      <c r="CW164">
        <v>0</v>
      </c>
      <c r="CX164">
        <f>ROUND(Y164*Source!I73,7)</f>
        <v>4</v>
      </c>
      <c r="CY164">
        <f t="shared" si="67"/>
        <v>97.67</v>
      </c>
      <c r="CZ164">
        <f t="shared" si="68"/>
        <v>93.91</v>
      </c>
      <c r="DA164">
        <f t="shared" si="69"/>
        <v>1.04</v>
      </c>
      <c r="DB164">
        <f t="shared" si="57"/>
        <v>313.02999999999997</v>
      </c>
      <c r="DC164">
        <f t="shared" si="58"/>
        <v>0</v>
      </c>
      <c r="DD164" t="s">
        <v>3</v>
      </c>
      <c r="DE164" t="s">
        <v>3</v>
      </c>
      <c r="DF164">
        <f t="shared" si="70"/>
        <v>390.68</v>
      </c>
      <c r="DG164">
        <f t="shared" si="66"/>
        <v>0</v>
      </c>
      <c r="DH164">
        <f t="shared" si="52"/>
        <v>0</v>
      </c>
      <c r="DI164">
        <f t="shared" si="53"/>
        <v>0</v>
      </c>
      <c r="DJ164">
        <f t="shared" si="71"/>
        <v>390.68</v>
      </c>
      <c r="DK164">
        <v>0</v>
      </c>
      <c r="DL164" t="s">
        <v>3</v>
      </c>
      <c r="DM164">
        <v>0</v>
      </c>
      <c r="DN164" t="s">
        <v>3</v>
      </c>
      <c r="DO164">
        <v>0</v>
      </c>
    </row>
    <row r="165" spans="1:119" x14ac:dyDescent="0.2">
      <c r="A165">
        <f>ROW(Source!A73)</f>
        <v>73</v>
      </c>
      <c r="B165">
        <v>60854600</v>
      </c>
      <c r="C165">
        <v>60854900</v>
      </c>
      <c r="D165">
        <v>59169088</v>
      </c>
      <c r="E165">
        <v>1</v>
      </c>
      <c r="F165">
        <v>1</v>
      </c>
      <c r="G165">
        <v>1</v>
      </c>
      <c r="H165">
        <v>3</v>
      </c>
      <c r="I165" t="s">
        <v>157</v>
      </c>
      <c r="J165" t="s">
        <v>159</v>
      </c>
      <c r="K165" t="s">
        <v>158</v>
      </c>
      <c r="L165">
        <v>1371</v>
      </c>
      <c r="N165">
        <v>1013</v>
      </c>
      <c r="O165" t="s">
        <v>146</v>
      </c>
      <c r="P165" t="s">
        <v>146</v>
      </c>
      <c r="Q165">
        <v>1</v>
      </c>
      <c r="W165">
        <v>0</v>
      </c>
      <c r="X165">
        <v>-104363092</v>
      </c>
      <c r="Y165">
        <f t="shared" si="56"/>
        <v>3.3333333000000001</v>
      </c>
      <c r="AA165">
        <v>653.22</v>
      </c>
      <c r="AB165">
        <v>0</v>
      </c>
      <c r="AC165">
        <v>0</v>
      </c>
      <c r="AD165">
        <v>0</v>
      </c>
      <c r="AE165">
        <v>628.1</v>
      </c>
      <c r="AF165">
        <v>0</v>
      </c>
      <c r="AG165">
        <v>0</v>
      </c>
      <c r="AH165">
        <v>0</v>
      </c>
      <c r="AI165">
        <v>1.04</v>
      </c>
      <c r="AJ165">
        <v>1</v>
      </c>
      <c r="AK165">
        <v>1</v>
      </c>
      <c r="AL165">
        <v>1</v>
      </c>
      <c r="AM165">
        <v>0</v>
      </c>
      <c r="AN165">
        <v>0</v>
      </c>
      <c r="AO165">
        <v>0</v>
      </c>
      <c r="AP165">
        <v>1</v>
      </c>
      <c r="AQ165">
        <v>0</v>
      </c>
      <c r="AR165">
        <v>0</v>
      </c>
      <c r="AS165" t="s">
        <v>3</v>
      </c>
      <c r="AT165">
        <v>3.3333333000000001</v>
      </c>
      <c r="AU165" t="s">
        <v>3</v>
      </c>
      <c r="AV165">
        <v>0</v>
      </c>
      <c r="AW165">
        <v>1</v>
      </c>
      <c r="AX165">
        <v>-1</v>
      </c>
      <c r="AY165">
        <v>0</v>
      </c>
      <c r="AZ165">
        <v>0</v>
      </c>
      <c r="BA165" t="s">
        <v>3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CV165">
        <v>0</v>
      </c>
      <c r="CW165">
        <v>0</v>
      </c>
      <c r="CX165">
        <f>ROUND(Y165*Source!I73,7)</f>
        <v>4</v>
      </c>
      <c r="CY165">
        <f t="shared" si="67"/>
        <v>653.22</v>
      </c>
      <c r="CZ165">
        <f t="shared" si="68"/>
        <v>628.1</v>
      </c>
      <c r="DA165">
        <f t="shared" si="69"/>
        <v>1.04</v>
      </c>
      <c r="DB165">
        <f t="shared" si="57"/>
        <v>2093.67</v>
      </c>
      <c r="DC165">
        <f t="shared" si="58"/>
        <v>0</v>
      </c>
      <c r="DD165" t="s">
        <v>3</v>
      </c>
      <c r="DE165" t="s">
        <v>3</v>
      </c>
      <c r="DF165">
        <f t="shared" si="70"/>
        <v>2612.88</v>
      </c>
      <c r="DG165">
        <f t="shared" si="66"/>
        <v>0</v>
      </c>
      <c r="DH165">
        <f t="shared" si="52"/>
        <v>0</v>
      </c>
      <c r="DI165">
        <f t="shared" si="53"/>
        <v>0</v>
      </c>
      <c r="DJ165">
        <f t="shared" si="71"/>
        <v>2612.88</v>
      </c>
      <c r="DK165">
        <v>0</v>
      </c>
      <c r="DL165" t="s">
        <v>3</v>
      </c>
      <c r="DM165">
        <v>0</v>
      </c>
      <c r="DN165" t="s">
        <v>3</v>
      </c>
      <c r="DO165">
        <v>0</v>
      </c>
    </row>
    <row r="166" spans="1:119" x14ac:dyDescent="0.2">
      <c r="A166">
        <f>ROW(Source!A73)</f>
        <v>73</v>
      </c>
      <c r="B166">
        <v>60854600</v>
      </c>
      <c r="C166">
        <v>60854900</v>
      </c>
      <c r="D166">
        <v>59090114</v>
      </c>
      <c r="E166">
        <v>119</v>
      </c>
      <c r="F166">
        <v>1</v>
      </c>
      <c r="G166">
        <v>1</v>
      </c>
      <c r="H166">
        <v>3</v>
      </c>
      <c r="I166" t="s">
        <v>88</v>
      </c>
      <c r="J166" t="s">
        <v>3</v>
      </c>
      <c r="K166" t="s">
        <v>89</v>
      </c>
      <c r="L166">
        <v>1348</v>
      </c>
      <c r="N166">
        <v>1009</v>
      </c>
      <c r="O166" t="s">
        <v>90</v>
      </c>
      <c r="P166" t="s">
        <v>90</v>
      </c>
      <c r="Q166">
        <v>1000</v>
      </c>
      <c r="W166">
        <v>0</v>
      </c>
      <c r="X166">
        <v>2102561428</v>
      </c>
      <c r="Y166">
        <f t="shared" si="56"/>
        <v>0.35799999999999998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</v>
      </c>
      <c r="AJ166">
        <v>1</v>
      </c>
      <c r="AK166">
        <v>1</v>
      </c>
      <c r="AL166">
        <v>1</v>
      </c>
      <c r="AM166">
        <v>0</v>
      </c>
      <c r="AN166">
        <v>0</v>
      </c>
      <c r="AO166">
        <v>0</v>
      </c>
      <c r="AP166">
        <v>1</v>
      </c>
      <c r="AQ166">
        <v>0</v>
      </c>
      <c r="AR166">
        <v>0</v>
      </c>
      <c r="AS166" t="s">
        <v>3</v>
      </c>
      <c r="AT166">
        <v>0.35799999999999998</v>
      </c>
      <c r="AU166" t="s">
        <v>3</v>
      </c>
      <c r="AV166">
        <v>0</v>
      </c>
      <c r="AW166">
        <v>2</v>
      </c>
      <c r="AX166">
        <v>60854909</v>
      </c>
      <c r="AY166">
        <v>1</v>
      </c>
      <c r="AZ166">
        <v>0</v>
      </c>
      <c r="BA166">
        <v>148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CV166">
        <v>0</v>
      </c>
      <c r="CW166">
        <v>0</v>
      </c>
      <c r="CX166">
        <f>ROUND(Y166*Source!I73,7)</f>
        <v>0.42959999999999998</v>
      </c>
      <c r="CY166">
        <f t="shared" si="67"/>
        <v>0</v>
      </c>
      <c r="CZ166">
        <f t="shared" si="68"/>
        <v>0</v>
      </c>
      <c r="DA166">
        <f t="shared" si="69"/>
        <v>1</v>
      </c>
      <c r="DB166">
        <f t="shared" si="57"/>
        <v>0</v>
      </c>
      <c r="DC166">
        <f t="shared" si="58"/>
        <v>0</v>
      </c>
      <c r="DD166" t="s">
        <v>3</v>
      </c>
      <c r="DE166" t="s">
        <v>3</v>
      </c>
      <c r="DF166">
        <f>ROUND(ROUND(AE166,2)*CX166,2)</f>
        <v>0</v>
      </c>
      <c r="DG166">
        <f t="shared" si="66"/>
        <v>0</v>
      </c>
      <c r="DH166">
        <f t="shared" si="52"/>
        <v>0</v>
      </c>
      <c r="DI166">
        <f t="shared" si="53"/>
        <v>0</v>
      </c>
      <c r="DJ166">
        <f t="shared" si="71"/>
        <v>0</v>
      </c>
      <c r="DK166">
        <v>0</v>
      </c>
      <c r="DL166" t="s">
        <v>3</v>
      </c>
      <c r="DM166">
        <v>0</v>
      </c>
      <c r="DN166" t="s">
        <v>3</v>
      </c>
      <c r="DO166">
        <v>0</v>
      </c>
    </row>
    <row r="167" spans="1:119" x14ac:dyDescent="0.2">
      <c r="A167">
        <f>ROW(Source!A84)</f>
        <v>84</v>
      </c>
      <c r="B167">
        <v>60841590</v>
      </c>
      <c r="C167">
        <v>60854920</v>
      </c>
      <c r="D167">
        <v>59083887</v>
      </c>
      <c r="E167">
        <v>119</v>
      </c>
      <c r="F167">
        <v>1</v>
      </c>
      <c r="G167">
        <v>1</v>
      </c>
      <c r="H167">
        <v>1</v>
      </c>
      <c r="I167" t="s">
        <v>433</v>
      </c>
      <c r="J167" t="s">
        <v>3</v>
      </c>
      <c r="K167" t="s">
        <v>434</v>
      </c>
      <c r="L167">
        <v>1191</v>
      </c>
      <c r="N167">
        <v>1013</v>
      </c>
      <c r="O167" t="s">
        <v>369</v>
      </c>
      <c r="P167" t="s">
        <v>369</v>
      </c>
      <c r="Q167">
        <v>1</v>
      </c>
      <c r="W167">
        <v>0</v>
      </c>
      <c r="X167">
        <v>-1833565283</v>
      </c>
      <c r="Y167">
        <f t="shared" si="56"/>
        <v>45.1</v>
      </c>
      <c r="AA167">
        <v>0</v>
      </c>
      <c r="AB167">
        <v>0</v>
      </c>
      <c r="AC167">
        <v>0</v>
      </c>
      <c r="AD167">
        <v>359.65</v>
      </c>
      <c r="AE167">
        <v>0</v>
      </c>
      <c r="AF167">
        <v>0</v>
      </c>
      <c r="AG167">
        <v>0</v>
      </c>
      <c r="AH167">
        <v>359.65</v>
      </c>
      <c r="AI167">
        <v>1</v>
      </c>
      <c r="AJ167">
        <v>1</v>
      </c>
      <c r="AK167">
        <v>1</v>
      </c>
      <c r="AL167">
        <v>1</v>
      </c>
      <c r="AM167">
        <v>-2</v>
      </c>
      <c r="AN167">
        <v>0</v>
      </c>
      <c r="AO167">
        <v>0</v>
      </c>
      <c r="AP167">
        <v>1</v>
      </c>
      <c r="AQ167">
        <v>1</v>
      </c>
      <c r="AR167">
        <v>0</v>
      </c>
      <c r="AS167" t="s">
        <v>3</v>
      </c>
      <c r="AT167">
        <v>45.1</v>
      </c>
      <c r="AU167" t="s">
        <v>3</v>
      </c>
      <c r="AV167">
        <v>1</v>
      </c>
      <c r="AW167">
        <v>2</v>
      </c>
      <c r="AX167">
        <v>60854921</v>
      </c>
      <c r="AY167">
        <v>1</v>
      </c>
      <c r="AZ167">
        <v>0</v>
      </c>
      <c r="BA167">
        <v>149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16220.215</v>
      </c>
      <c r="BN167">
        <v>45.1</v>
      </c>
      <c r="BO167">
        <v>0</v>
      </c>
      <c r="BP167">
        <v>1</v>
      </c>
      <c r="BQ167">
        <v>0</v>
      </c>
      <c r="BR167">
        <v>0</v>
      </c>
      <c r="BS167">
        <v>0</v>
      </c>
      <c r="BT167">
        <v>16220.215</v>
      </c>
      <c r="BU167">
        <v>45.1</v>
      </c>
      <c r="BV167">
        <v>0</v>
      </c>
      <c r="BW167">
        <v>1</v>
      </c>
      <c r="CU167">
        <f>ROUND(AT167*Source!I84*AH167*AL167,2)</f>
        <v>648.80999999999995</v>
      </c>
      <c r="CV167">
        <f>ROUND(Y167*Source!I84,7)</f>
        <v>1.804</v>
      </c>
      <c r="CW167">
        <v>0</v>
      </c>
      <c r="CX167">
        <f>ROUND(Y167*Source!I84,7)</f>
        <v>1.804</v>
      </c>
      <c r="CY167">
        <f>AD167</f>
        <v>359.65</v>
      </c>
      <c r="CZ167">
        <f>AH167</f>
        <v>359.65</v>
      </c>
      <c r="DA167">
        <f>AL167</f>
        <v>1</v>
      </c>
      <c r="DB167">
        <f t="shared" si="57"/>
        <v>16220.22</v>
      </c>
      <c r="DC167">
        <f t="shared" si="58"/>
        <v>0</v>
      </c>
      <c r="DD167" t="s">
        <v>3</v>
      </c>
      <c r="DE167" t="s">
        <v>3</v>
      </c>
      <c r="DF167">
        <f>ROUND(ROUND(AE167,2)*CX167,2)</f>
        <v>0</v>
      </c>
      <c r="DG167">
        <f t="shared" si="66"/>
        <v>0</v>
      </c>
      <c r="DH167">
        <f t="shared" si="52"/>
        <v>0</v>
      </c>
      <c r="DI167">
        <f t="shared" si="53"/>
        <v>648.80999999999995</v>
      </c>
      <c r="DJ167">
        <f>DI167</f>
        <v>648.80999999999995</v>
      </c>
      <c r="DK167">
        <v>1</v>
      </c>
      <c r="DL167" t="s">
        <v>3</v>
      </c>
      <c r="DM167">
        <v>0</v>
      </c>
      <c r="DN167" t="s">
        <v>3</v>
      </c>
      <c r="DO167">
        <v>0</v>
      </c>
    </row>
    <row r="168" spans="1:119" x14ac:dyDescent="0.2">
      <c r="A168">
        <f>ROW(Source!A84)</f>
        <v>84</v>
      </c>
      <c r="B168">
        <v>60841590</v>
      </c>
      <c r="C168">
        <v>60854920</v>
      </c>
      <c r="D168">
        <v>59084083</v>
      </c>
      <c r="E168">
        <v>119</v>
      </c>
      <c r="F168">
        <v>1</v>
      </c>
      <c r="G168">
        <v>1</v>
      </c>
      <c r="H168">
        <v>1</v>
      </c>
      <c r="I168" t="s">
        <v>376</v>
      </c>
      <c r="J168" t="s">
        <v>3</v>
      </c>
      <c r="K168" t="s">
        <v>377</v>
      </c>
      <c r="L168">
        <v>1191</v>
      </c>
      <c r="N168">
        <v>1013</v>
      </c>
      <c r="O168" t="s">
        <v>369</v>
      </c>
      <c r="P168" t="s">
        <v>369</v>
      </c>
      <c r="Q168">
        <v>1</v>
      </c>
      <c r="W168">
        <v>0</v>
      </c>
      <c r="X168">
        <v>-1417349443</v>
      </c>
      <c r="Y168">
        <f t="shared" si="56"/>
        <v>0.08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1</v>
      </c>
      <c r="AJ168">
        <v>1</v>
      </c>
      <c r="AK168">
        <v>1</v>
      </c>
      <c r="AL168">
        <v>1</v>
      </c>
      <c r="AM168">
        <v>-2</v>
      </c>
      <c r="AN168">
        <v>0</v>
      </c>
      <c r="AO168">
        <v>0</v>
      </c>
      <c r="AP168">
        <v>1</v>
      </c>
      <c r="AQ168">
        <v>1</v>
      </c>
      <c r="AR168">
        <v>0</v>
      </c>
      <c r="AS168" t="s">
        <v>3</v>
      </c>
      <c r="AT168">
        <v>0.08</v>
      </c>
      <c r="AU168" t="s">
        <v>3</v>
      </c>
      <c r="AV168">
        <v>2</v>
      </c>
      <c r="AW168">
        <v>2</v>
      </c>
      <c r="AX168">
        <v>60854922</v>
      </c>
      <c r="AY168">
        <v>1</v>
      </c>
      <c r="AZ168">
        <v>0</v>
      </c>
      <c r="BA168">
        <v>150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CV168">
        <v>0</v>
      </c>
      <c r="CW168">
        <v>0</v>
      </c>
      <c r="CX168">
        <f>ROUND(Y168*Source!I84,7)</f>
        <v>3.2000000000000002E-3</v>
      </c>
      <c r="CY168">
        <f>AD168</f>
        <v>0</v>
      </c>
      <c r="CZ168">
        <f>AH168</f>
        <v>0</v>
      </c>
      <c r="DA168">
        <f>AL168</f>
        <v>1</v>
      </c>
      <c r="DB168">
        <f t="shared" si="57"/>
        <v>0</v>
      </c>
      <c r="DC168">
        <f t="shared" si="58"/>
        <v>0</v>
      </c>
      <c r="DD168" t="s">
        <v>3</v>
      </c>
      <c r="DE168" t="s">
        <v>3</v>
      </c>
      <c r="DF168">
        <f>ROUND(ROUND(AE168,2)*CX168,2)</f>
        <v>0</v>
      </c>
      <c r="DG168">
        <f t="shared" si="66"/>
        <v>0</v>
      </c>
      <c r="DH168">
        <f t="shared" si="52"/>
        <v>0</v>
      </c>
      <c r="DI168">
        <f t="shared" si="53"/>
        <v>0</v>
      </c>
      <c r="DJ168">
        <f>DI168</f>
        <v>0</v>
      </c>
      <c r="DK168">
        <v>0</v>
      </c>
      <c r="DL168" t="s">
        <v>3</v>
      </c>
      <c r="DM168">
        <v>0</v>
      </c>
      <c r="DN168" t="s">
        <v>3</v>
      </c>
      <c r="DO168">
        <v>0</v>
      </c>
    </row>
    <row r="169" spans="1:119" x14ac:dyDescent="0.2">
      <c r="A169">
        <f>ROW(Source!A84)</f>
        <v>84</v>
      </c>
      <c r="B169">
        <v>60841590</v>
      </c>
      <c r="C169">
        <v>60854920</v>
      </c>
      <c r="D169">
        <v>59212187</v>
      </c>
      <c r="E169">
        <v>1</v>
      </c>
      <c r="F169">
        <v>1</v>
      </c>
      <c r="G169">
        <v>1</v>
      </c>
      <c r="H169">
        <v>2</v>
      </c>
      <c r="I169" t="s">
        <v>385</v>
      </c>
      <c r="J169" t="s">
        <v>386</v>
      </c>
      <c r="K169" t="s">
        <v>387</v>
      </c>
      <c r="L169">
        <v>1368</v>
      </c>
      <c r="N169">
        <v>1011</v>
      </c>
      <c r="O169" t="s">
        <v>373</v>
      </c>
      <c r="P169" t="s">
        <v>373</v>
      </c>
      <c r="Q169">
        <v>1</v>
      </c>
      <c r="W169">
        <v>0</v>
      </c>
      <c r="X169">
        <v>4063365</v>
      </c>
      <c r="Y169">
        <f t="shared" si="56"/>
        <v>0.08</v>
      </c>
      <c r="AA169">
        <v>0</v>
      </c>
      <c r="AB169">
        <v>680.75</v>
      </c>
      <c r="AC169">
        <v>404.99</v>
      </c>
      <c r="AD169">
        <v>0</v>
      </c>
      <c r="AE169">
        <v>0</v>
      </c>
      <c r="AF169">
        <v>680.75</v>
      </c>
      <c r="AG169">
        <v>404.99</v>
      </c>
      <c r="AH169">
        <v>0</v>
      </c>
      <c r="AI169">
        <v>1</v>
      </c>
      <c r="AJ169">
        <v>1</v>
      </c>
      <c r="AK169">
        <v>1</v>
      </c>
      <c r="AL169">
        <v>1</v>
      </c>
      <c r="AM169">
        <v>-2</v>
      </c>
      <c r="AN169">
        <v>0</v>
      </c>
      <c r="AO169">
        <v>0</v>
      </c>
      <c r="AP169">
        <v>1</v>
      </c>
      <c r="AQ169">
        <v>1</v>
      </c>
      <c r="AR169">
        <v>0</v>
      </c>
      <c r="AS169" t="s">
        <v>3</v>
      </c>
      <c r="AT169">
        <v>0.08</v>
      </c>
      <c r="AU169" t="s">
        <v>3</v>
      </c>
      <c r="AV169">
        <v>1</v>
      </c>
      <c r="AW169">
        <v>2</v>
      </c>
      <c r="AX169">
        <v>60854923</v>
      </c>
      <c r="AY169">
        <v>1</v>
      </c>
      <c r="AZ169">
        <v>0</v>
      </c>
      <c r="BA169">
        <v>151</v>
      </c>
      <c r="BB169">
        <v>1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54.46</v>
      </c>
      <c r="BL169">
        <v>32.3992</v>
      </c>
      <c r="BM169">
        <v>0</v>
      </c>
      <c r="BN169">
        <v>0</v>
      </c>
      <c r="BO169">
        <v>0.08</v>
      </c>
      <c r="BP169">
        <v>1</v>
      </c>
      <c r="BQ169">
        <v>0</v>
      </c>
      <c r="BR169">
        <v>54.46</v>
      </c>
      <c r="BS169">
        <v>32.3992</v>
      </c>
      <c r="BT169">
        <v>0</v>
      </c>
      <c r="BU169">
        <v>0</v>
      </c>
      <c r="BV169">
        <v>0.08</v>
      </c>
      <c r="BW169">
        <v>1</v>
      </c>
      <c r="CV169">
        <v>0</v>
      </c>
      <c r="CW169">
        <f>ROUND(Y169*Source!I84*DO169,7)</f>
        <v>3.2000000000000002E-3</v>
      </c>
      <c r="CX169">
        <f>ROUND(Y169*Source!I84,7)</f>
        <v>3.2000000000000002E-3</v>
      </c>
      <c r="CY169">
        <f>AB169</f>
        <v>680.75</v>
      </c>
      <c r="CZ169">
        <f>AF169</f>
        <v>680.75</v>
      </c>
      <c r="DA169">
        <f>AJ169</f>
        <v>1</v>
      </c>
      <c r="DB169">
        <f t="shared" si="57"/>
        <v>54.46</v>
      </c>
      <c r="DC169">
        <f t="shared" si="58"/>
        <v>32.4</v>
      </c>
      <c r="DD169" t="s">
        <v>3</v>
      </c>
      <c r="DE169" t="s">
        <v>3</v>
      </c>
      <c r="DF169">
        <f>ROUND(ROUND(AE169,2)*CX169,2)</f>
        <v>0</v>
      </c>
      <c r="DG169">
        <f t="shared" si="66"/>
        <v>2.1800000000000002</v>
      </c>
      <c r="DH169">
        <f t="shared" si="52"/>
        <v>1.3</v>
      </c>
      <c r="DI169">
        <f t="shared" si="53"/>
        <v>0</v>
      </c>
      <c r="DJ169">
        <f>DG169+DH169</f>
        <v>3.4800000000000004</v>
      </c>
      <c r="DK169">
        <v>1</v>
      </c>
      <c r="DL169" t="s">
        <v>388</v>
      </c>
      <c r="DM169">
        <v>4</v>
      </c>
      <c r="DN169" t="s">
        <v>369</v>
      </c>
      <c r="DO169">
        <v>1</v>
      </c>
    </row>
    <row r="170" spans="1:119" x14ac:dyDescent="0.2">
      <c r="A170">
        <f>ROW(Source!A84)</f>
        <v>84</v>
      </c>
      <c r="B170">
        <v>60841590</v>
      </c>
      <c r="C170">
        <v>60854920</v>
      </c>
      <c r="D170">
        <v>59158105</v>
      </c>
      <c r="E170">
        <v>1</v>
      </c>
      <c r="F170">
        <v>1</v>
      </c>
      <c r="G170">
        <v>1</v>
      </c>
      <c r="H170">
        <v>3</v>
      </c>
      <c r="I170" t="s">
        <v>472</v>
      </c>
      <c r="J170" t="s">
        <v>473</v>
      </c>
      <c r="K170" t="s">
        <v>474</v>
      </c>
      <c r="L170">
        <v>1348</v>
      </c>
      <c r="N170">
        <v>1009</v>
      </c>
      <c r="O170" t="s">
        <v>90</v>
      </c>
      <c r="P170" t="s">
        <v>90</v>
      </c>
      <c r="Q170">
        <v>1000</v>
      </c>
      <c r="W170">
        <v>0</v>
      </c>
      <c r="X170">
        <v>343645761</v>
      </c>
      <c r="Y170">
        <f t="shared" si="56"/>
        <v>0.03</v>
      </c>
      <c r="AA170">
        <v>151135.03</v>
      </c>
      <c r="AB170">
        <v>0</v>
      </c>
      <c r="AC170">
        <v>0</v>
      </c>
      <c r="AD170">
        <v>0</v>
      </c>
      <c r="AE170">
        <v>132574.59</v>
      </c>
      <c r="AF170">
        <v>0</v>
      </c>
      <c r="AG170">
        <v>0</v>
      </c>
      <c r="AH170">
        <v>0</v>
      </c>
      <c r="AI170">
        <v>1.1399999999999999</v>
      </c>
      <c r="AJ170">
        <v>1</v>
      </c>
      <c r="AK170">
        <v>1</v>
      </c>
      <c r="AL170">
        <v>1</v>
      </c>
      <c r="AM170">
        <v>2</v>
      </c>
      <c r="AN170">
        <v>0</v>
      </c>
      <c r="AO170">
        <v>0</v>
      </c>
      <c r="AP170">
        <v>1</v>
      </c>
      <c r="AQ170">
        <v>1</v>
      </c>
      <c r="AR170">
        <v>0</v>
      </c>
      <c r="AS170" t="s">
        <v>3</v>
      </c>
      <c r="AT170">
        <v>0.03</v>
      </c>
      <c r="AU170" t="s">
        <v>3</v>
      </c>
      <c r="AV170">
        <v>0</v>
      </c>
      <c r="AW170">
        <v>2</v>
      </c>
      <c r="AX170">
        <v>60854924</v>
      </c>
      <c r="AY170">
        <v>1</v>
      </c>
      <c r="AZ170">
        <v>0</v>
      </c>
      <c r="BA170">
        <v>152</v>
      </c>
      <c r="BB170">
        <v>1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3977.2376999999997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1</v>
      </c>
      <c r="BQ170">
        <v>3977.2376999999997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1</v>
      </c>
      <c r="CV170">
        <v>0</v>
      </c>
      <c r="CW170">
        <v>0</v>
      </c>
      <c r="CX170">
        <f>ROUND(Y170*Source!I84,7)</f>
        <v>1.1999999999999999E-3</v>
      </c>
      <c r="CY170">
        <f>AA170</f>
        <v>151135.03</v>
      </c>
      <c r="CZ170">
        <f>AE170</f>
        <v>132574.59</v>
      </c>
      <c r="DA170">
        <f>AI170</f>
        <v>1.1399999999999999</v>
      </c>
      <c r="DB170">
        <f t="shared" si="57"/>
        <v>3977.24</v>
      </c>
      <c r="DC170">
        <f t="shared" si="58"/>
        <v>0</v>
      </c>
      <c r="DD170" t="s">
        <v>3</v>
      </c>
      <c r="DE170" t="s">
        <v>3</v>
      </c>
      <c r="DF170">
        <f>ROUND(ROUND(AE170*AI170,2)*CX170,2)</f>
        <v>181.36</v>
      </c>
      <c r="DG170">
        <f t="shared" si="66"/>
        <v>0</v>
      </c>
      <c r="DH170">
        <f t="shared" si="52"/>
        <v>0</v>
      </c>
      <c r="DI170">
        <f t="shared" si="53"/>
        <v>0</v>
      </c>
      <c r="DJ170">
        <f>DF170</f>
        <v>181.36</v>
      </c>
      <c r="DK170">
        <v>0</v>
      </c>
      <c r="DL170" t="s">
        <v>3</v>
      </c>
      <c r="DM170">
        <v>0</v>
      </c>
      <c r="DN170" t="s">
        <v>3</v>
      </c>
      <c r="DO170">
        <v>0</v>
      </c>
    </row>
    <row r="171" spans="1:119" x14ac:dyDescent="0.2">
      <c r="A171">
        <f>ROW(Source!A84)</f>
        <v>84</v>
      </c>
      <c r="B171">
        <v>60841590</v>
      </c>
      <c r="C171">
        <v>60854920</v>
      </c>
      <c r="D171">
        <v>59164120</v>
      </c>
      <c r="E171">
        <v>1</v>
      </c>
      <c r="F171">
        <v>1</v>
      </c>
      <c r="G171">
        <v>1</v>
      </c>
      <c r="H171">
        <v>3</v>
      </c>
      <c r="I171" t="s">
        <v>166</v>
      </c>
      <c r="J171" t="s">
        <v>168</v>
      </c>
      <c r="K171" t="s">
        <v>167</v>
      </c>
      <c r="L171">
        <v>1371</v>
      </c>
      <c r="N171">
        <v>1013</v>
      </c>
      <c r="O171" t="s">
        <v>146</v>
      </c>
      <c r="P171" t="s">
        <v>146</v>
      </c>
      <c r="Q171">
        <v>1</v>
      </c>
      <c r="W171">
        <v>0</v>
      </c>
      <c r="X171">
        <v>941038799</v>
      </c>
      <c r="Y171">
        <f t="shared" si="56"/>
        <v>100</v>
      </c>
      <c r="AA171">
        <v>452.19</v>
      </c>
      <c r="AB171">
        <v>0</v>
      </c>
      <c r="AC171">
        <v>0</v>
      </c>
      <c r="AD171">
        <v>0</v>
      </c>
      <c r="AE171">
        <v>426.59</v>
      </c>
      <c r="AF171">
        <v>0</v>
      </c>
      <c r="AG171">
        <v>0</v>
      </c>
      <c r="AH171">
        <v>0</v>
      </c>
      <c r="AI171">
        <v>1.06</v>
      </c>
      <c r="AJ171">
        <v>1</v>
      </c>
      <c r="AK171">
        <v>1</v>
      </c>
      <c r="AL171">
        <v>1</v>
      </c>
      <c r="AM171">
        <v>0</v>
      </c>
      <c r="AN171">
        <v>0</v>
      </c>
      <c r="AO171">
        <v>0</v>
      </c>
      <c r="AP171">
        <v>1</v>
      </c>
      <c r="AQ171">
        <v>0</v>
      </c>
      <c r="AR171">
        <v>0</v>
      </c>
      <c r="AS171" t="s">
        <v>3</v>
      </c>
      <c r="AT171">
        <v>100</v>
      </c>
      <c r="AU171" t="s">
        <v>3</v>
      </c>
      <c r="AV171">
        <v>0</v>
      </c>
      <c r="AW171">
        <v>1</v>
      </c>
      <c r="AX171">
        <v>-1</v>
      </c>
      <c r="AY171">
        <v>0</v>
      </c>
      <c r="AZ171">
        <v>0</v>
      </c>
      <c r="BA171" t="s">
        <v>3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CV171">
        <v>0</v>
      </c>
      <c r="CW171">
        <v>0</v>
      </c>
      <c r="CX171">
        <f>ROUND(Y171*Source!I84,7)</f>
        <v>4</v>
      </c>
      <c r="CY171">
        <f>AA171</f>
        <v>452.19</v>
      </c>
      <c r="CZ171">
        <f>AE171</f>
        <v>426.59</v>
      </c>
      <c r="DA171">
        <f>AI171</f>
        <v>1.06</v>
      </c>
      <c r="DB171">
        <f t="shared" si="57"/>
        <v>42659</v>
      </c>
      <c r="DC171">
        <f t="shared" si="58"/>
        <v>0</v>
      </c>
      <c r="DD171" t="s">
        <v>3</v>
      </c>
      <c r="DE171" t="s">
        <v>3</v>
      </c>
      <c r="DF171">
        <f>ROUND(ROUND(AE171*AI171,2)*CX171,2)</f>
        <v>1808.76</v>
      </c>
      <c r="DG171">
        <f t="shared" si="66"/>
        <v>0</v>
      </c>
      <c r="DH171">
        <f t="shared" si="52"/>
        <v>0</v>
      </c>
      <c r="DI171">
        <f t="shared" si="53"/>
        <v>0</v>
      </c>
      <c r="DJ171">
        <f>DF171</f>
        <v>1808.76</v>
      </c>
      <c r="DK171">
        <v>0</v>
      </c>
      <c r="DL171" t="s">
        <v>3</v>
      </c>
      <c r="DM171">
        <v>0</v>
      </c>
      <c r="DN171" t="s">
        <v>3</v>
      </c>
      <c r="DO171">
        <v>0</v>
      </c>
    </row>
    <row r="172" spans="1:119" x14ac:dyDescent="0.2">
      <c r="A172">
        <f>ROW(Source!A84)</f>
        <v>84</v>
      </c>
      <c r="B172">
        <v>60841590</v>
      </c>
      <c r="C172">
        <v>60854920</v>
      </c>
      <c r="D172">
        <v>59090114</v>
      </c>
      <c r="E172">
        <v>119</v>
      </c>
      <c r="F172">
        <v>1</v>
      </c>
      <c r="G172">
        <v>1</v>
      </c>
      <c r="H172">
        <v>3</v>
      </c>
      <c r="I172" t="s">
        <v>88</v>
      </c>
      <c r="J172" t="s">
        <v>3</v>
      </c>
      <c r="K172" t="s">
        <v>89</v>
      </c>
      <c r="L172">
        <v>1348</v>
      </c>
      <c r="N172">
        <v>1009</v>
      </c>
      <c r="O172" t="s">
        <v>90</v>
      </c>
      <c r="P172" t="s">
        <v>90</v>
      </c>
      <c r="Q172">
        <v>1000</v>
      </c>
      <c r="W172">
        <v>0</v>
      </c>
      <c r="X172">
        <v>2102561428</v>
      </c>
      <c r="Y172">
        <f t="shared" si="56"/>
        <v>0.08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</v>
      </c>
      <c r="AJ172">
        <v>1</v>
      </c>
      <c r="AK172">
        <v>1</v>
      </c>
      <c r="AL172">
        <v>1</v>
      </c>
      <c r="AM172">
        <v>0</v>
      </c>
      <c r="AN172">
        <v>0</v>
      </c>
      <c r="AO172">
        <v>0</v>
      </c>
      <c r="AP172">
        <v>1</v>
      </c>
      <c r="AQ172">
        <v>0</v>
      </c>
      <c r="AR172">
        <v>0</v>
      </c>
      <c r="AS172" t="s">
        <v>3</v>
      </c>
      <c r="AT172">
        <v>0.08</v>
      </c>
      <c r="AU172" t="s">
        <v>3</v>
      </c>
      <c r="AV172">
        <v>0</v>
      </c>
      <c r="AW172">
        <v>2</v>
      </c>
      <c r="AX172">
        <v>60854926</v>
      </c>
      <c r="AY172">
        <v>1</v>
      </c>
      <c r="AZ172">
        <v>0</v>
      </c>
      <c r="BA172">
        <v>154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CV172">
        <v>0</v>
      </c>
      <c r="CW172">
        <v>0</v>
      </c>
      <c r="CX172">
        <f>ROUND(Y172*Source!I84,7)</f>
        <v>3.2000000000000002E-3</v>
      </c>
      <c r="CY172">
        <f>AA172</f>
        <v>0</v>
      </c>
      <c r="CZ172">
        <f>AE172</f>
        <v>0</v>
      </c>
      <c r="DA172">
        <f>AI172</f>
        <v>1</v>
      </c>
      <c r="DB172">
        <f t="shared" si="57"/>
        <v>0</v>
      </c>
      <c r="DC172">
        <f t="shared" si="58"/>
        <v>0</v>
      </c>
      <c r="DD172" t="s">
        <v>3</v>
      </c>
      <c r="DE172" t="s">
        <v>3</v>
      </c>
      <c r="DF172">
        <f>ROUND(ROUND(AE172,2)*CX172,2)</f>
        <v>0</v>
      </c>
      <c r="DG172">
        <f t="shared" si="66"/>
        <v>0</v>
      </c>
      <c r="DH172">
        <f t="shared" si="52"/>
        <v>0</v>
      </c>
      <c r="DI172">
        <f t="shared" si="53"/>
        <v>0</v>
      </c>
      <c r="DJ172">
        <f>DF172</f>
        <v>0</v>
      </c>
      <c r="DK172">
        <v>0</v>
      </c>
      <c r="DL172" t="s">
        <v>3</v>
      </c>
      <c r="DM172">
        <v>0</v>
      </c>
      <c r="DN172" t="s">
        <v>3</v>
      </c>
      <c r="DO172">
        <v>0</v>
      </c>
    </row>
    <row r="173" spans="1:119" x14ac:dyDescent="0.2">
      <c r="A173">
        <f>ROW(Source!A85)</f>
        <v>85</v>
      </c>
      <c r="B173">
        <v>60854600</v>
      </c>
      <c r="C173">
        <v>60854920</v>
      </c>
      <c r="D173">
        <v>59083887</v>
      </c>
      <c r="E173">
        <v>119</v>
      </c>
      <c r="F173">
        <v>1</v>
      </c>
      <c r="G173">
        <v>1</v>
      </c>
      <c r="H173">
        <v>1</v>
      </c>
      <c r="I173" t="s">
        <v>433</v>
      </c>
      <c r="J173" t="s">
        <v>3</v>
      </c>
      <c r="K173" t="s">
        <v>434</v>
      </c>
      <c r="L173">
        <v>1191</v>
      </c>
      <c r="N173">
        <v>1013</v>
      </c>
      <c r="O173" t="s">
        <v>369</v>
      </c>
      <c r="P173" t="s">
        <v>369</v>
      </c>
      <c r="Q173">
        <v>1</v>
      </c>
      <c r="W173">
        <v>0</v>
      </c>
      <c r="X173">
        <v>-1833565283</v>
      </c>
      <c r="Y173">
        <f t="shared" ref="Y173:Y190" si="72">AT173</f>
        <v>45.1</v>
      </c>
      <c r="AA173">
        <v>0</v>
      </c>
      <c r="AB173">
        <v>0</v>
      </c>
      <c r="AC173">
        <v>0</v>
      </c>
      <c r="AD173">
        <v>383.18</v>
      </c>
      <c r="AE173">
        <v>0</v>
      </c>
      <c r="AF173">
        <v>0</v>
      </c>
      <c r="AG173">
        <v>0</v>
      </c>
      <c r="AH173">
        <v>383.18</v>
      </c>
      <c r="AI173">
        <v>1</v>
      </c>
      <c r="AJ173">
        <v>1</v>
      </c>
      <c r="AK173">
        <v>1</v>
      </c>
      <c r="AL173">
        <v>1</v>
      </c>
      <c r="AM173">
        <v>-2</v>
      </c>
      <c r="AN173">
        <v>0</v>
      </c>
      <c r="AO173">
        <v>0</v>
      </c>
      <c r="AP173">
        <v>1</v>
      </c>
      <c r="AQ173">
        <v>1</v>
      </c>
      <c r="AR173">
        <v>0</v>
      </c>
      <c r="AS173" t="s">
        <v>3</v>
      </c>
      <c r="AT173">
        <v>45.1</v>
      </c>
      <c r="AU173" t="s">
        <v>3</v>
      </c>
      <c r="AV173">
        <v>1</v>
      </c>
      <c r="AW173">
        <v>2</v>
      </c>
      <c r="AX173">
        <v>60854921</v>
      </c>
      <c r="AY173">
        <v>1</v>
      </c>
      <c r="AZ173">
        <v>0</v>
      </c>
      <c r="BA173">
        <v>155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17281.418000000001</v>
      </c>
      <c r="BN173">
        <v>45.1</v>
      </c>
      <c r="BO173">
        <v>0</v>
      </c>
      <c r="BP173">
        <v>1</v>
      </c>
      <c r="BQ173">
        <v>0</v>
      </c>
      <c r="BR173">
        <v>0</v>
      </c>
      <c r="BS173">
        <v>0</v>
      </c>
      <c r="BT173">
        <v>17281.418000000001</v>
      </c>
      <c r="BU173">
        <v>45.1</v>
      </c>
      <c r="BV173">
        <v>0</v>
      </c>
      <c r="BW173">
        <v>1</v>
      </c>
      <c r="CU173">
        <f>ROUND(AT173*Source!I85*AH173*AL173,2)</f>
        <v>691.26</v>
      </c>
      <c r="CV173">
        <f>ROUND(Y173*Source!I85,7)</f>
        <v>1.804</v>
      </c>
      <c r="CW173">
        <v>0</v>
      </c>
      <c r="CX173">
        <f>ROUND(Y173*Source!I85,7)</f>
        <v>1.804</v>
      </c>
      <c r="CY173">
        <f>AD173</f>
        <v>383.18</v>
      </c>
      <c r="CZ173">
        <f>AH173</f>
        <v>383.18</v>
      </c>
      <c r="DA173">
        <f>AL173</f>
        <v>1</v>
      </c>
      <c r="DB173">
        <f t="shared" ref="DB173:DB190" si="73">ROUND(ROUND(AT173*CZ173,2),6)</f>
        <v>17281.419999999998</v>
      </c>
      <c r="DC173">
        <f t="shared" ref="DC173:DC190" si="74">ROUND(ROUND(AT173*AG173,2),6)</f>
        <v>0</v>
      </c>
      <c r="DD173" t="s">
        <v>3</v>
      </c>
      <c r="DE173" t="s">
        <v>3</v>
      </c>
      <c r="DF173">
        <f>ROUND(ROUND(AE173,2)*CX173,2)</f>
        <v>0</v>
      </c>
      <c r="DG173">
        <f t="shared" si="66"/>
        <v>0</v>
      </c>
      <c r="DH173">
        <f t="shared" si="52"/>
        <v>0</v>
      </c>
      <c r="DI173">
        <f t="shared" si="53"/>
        <v>691.26</v>
      </c>
      <c r="DJ173">
        <f>DI173</f>
        <v>691.26</v>
      </c>
      <c r="DK173">
        <v>1</v>
      </c>
      <c r="DL173" t="s">
        <v>3</v>
      </c>
      <c r="DM173">
        <v>0</v>
      </c>
      <c r="DN173" t="s">
        <v>3</v>
      </c>
      <c r="DO173">
        <v>0</v>
      </c>
    </row>
    <row r="174" spans="1:119" x14ac:dyDescent="0.2">
      <c r="A174">
        <f>ROW(Source!A85)</f>
        <v>85</v>
      </c>
      <c r="B174">
        <v>60854600</v>
      </c>
      <c r="C174">
        <v>60854920</v>
      </c>
      <c r="D174">
        <v>59084083</v>
      </c>
      <c r="E174">
        <v>119</v>
      </c>
      <c r="F174">
        <v>1</v>
      </c>
      <c r="G174">
        <v>1</v>
      </c>
      <c r="H174">
        <v>1</v>
      </c>
      <c r="I174" t="s">
        <v>376</v>
      </c>
      <c r="J174" t="s">
        <v>3</v>
      </c>
      <c r="K174" t="s">
        <v>377</v>
      </c>
      <c r="L174">
        <v>1191</v>
      </c>
      <c r="N174">
        <v>1013</v>
      </c>
      <c r="O174" t="s">
        <v>369</v>
      </c>
      <c r="P174" t="s">
        <v>369</v>
      </c>
      <c r="Q174">
        <v>1</v>
      </c>
      <c r="W174">
        <v>0</v>
      </c>
      <c r="X174">
        <v>-1417349443</v>
      </c>
      <c r="Y174">
        <f t="shared" si="72"/>
        <v>0.08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1</v>
      </c>
      <c r="AK174">
        <v>1</v>
      </c>
      <c r="AL174">
        <v>1</v>
      </c>
      <c r="AM174">
        <v>-2</v>
      </c>
      <c r="AN174">
        <v>0</v>
      </c>
      <c r="AO174">
        <v>0</v>
      </c>
      <c r="AP174">
        <v>1</v>
      </c>
      <c r="AQ174">
        <v>1</v>
      </c>
      <c r="AR174">
        <v>0</v>
      </c>
      <c r="AS174" t="s">
        <v>3</v>
      </c>
      <c r="AT174">
        <v>0.08</v>
      </c>
      <c r="AU174" t="s">
        <v>3</v>
      </c>
      <c r="AV174">
        <v>2</v>
      </c>
      <c r="AW174">
        <v>2</v>
      </c>
      <c r="AX174">
        <v>60854922</v>
      </c>
      <c r="AY174">
        <v>1</v>
      </c>
      <c r="AZ174">
        <v>0</v>
      </c>
      <c r="BA174">
        <v>156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CV174">
        <v>0</v>
      </c>
      <c r="CW174">
        <v>0</v>
      </c>
      <c r="CX174">
        <f>ROUND(Y174*Source!I85,7)</f>
        <v>3.2000000000000002E-3</v>
      </c>
      <c r="CY174">
        <f>AD174</f>
        <v>0</v>
      </c>
      <c r="CZ174">
        <f>AH174</f>
        <v>0</v>
      </c>
      <c r="DA174">
        <f>AL174</f>
        <v>1</v>
      </c>
      <c r="DB174">
        <f t="shared" si="73"/>
        <v>0</v>
      </c>
      <c r="DC174">
        <f t="shared" si="74"/>
        <v>0</v>
      </c>
      <c r="DD174" t="s">
        <v>3</v>
      </c>
      <c r="DE174" t="s">
        <v>3</v>
      </c>
      <c r="DF174">
        <f>ROUND(ROUND(AE174,2)*CX174,2)</f>
        <v>0</v>
      </c>
      <c r="DG174">
        <f t="shared" si="66"/>
        <v>0</v>
      </c>
      <c r="DH174">
        <f t="shared" si="52"/>
        <v>0</v>
      </c>
      <c r="DI174">
        <f t="shared" si="53"/>
        <v>0</v>
      </c>
      <c r="DJ174">
        <f>DI174</f>
        <v>0</v>
      </c>
      <c r="DK174">
        <v>0</v>
      </c>
      <c r="DL174" t="s">
        <v>3</v>
      </c>
      <c r="DM174">
        <v>0</v>
      </c>
      <c r="DN174" t="s">
        <v>3</v>
      </c>
      <c r="DO174">
        <v>0</v>
      </c>
    </row>
    <row r="175" spans="1:119" x14ac:dyDescent="0.2">
      <c r="A175">
        <f>ROW(Source!A85)</f>
        <v>85</v>
      </c>
      <c r="B175">
        <v>60854600</v>
      </c>
      <c r="C175">
        <v>60854920</v>
      </c>
      <c r="D175">
        <v>59212187</v>
      </c>
      <c r="E175">
        <v>1</v>
      </c>
      <c r="F175">
        <v>1</v>
      </c>
      <c r="G175">
        <v>1</v>
      </c>
      <c r="H175">
        <v>2</v>
      </c>
      <c r="I175" t="s">
        <v>385</v>
      </c>
      <c r="J175" t="s">
        <v>386</v>
      </c>
      <c r="K175" t="s">
        <v>387</v>
      </c>
      <c r="L175">
        <v>1368</v>
      </c>
      <c r="N175">
        <v>1011</v>
      </c>
      <c r="O175" t="s">
        <v>373</v>
      </c>
      <c r="P175" t="s">
        <v>373</v>
      </c>
      <c r="Q175">
        <v>1</v>
      </c>
      <c r="W175">
        <v>0</v>
      </c>
      <c r="X175">
        <v>4063365</v>
      </c>
      <c r="Y175">
        <f t="shared" si="72"/>
        <v>0.08</v>
      </c>
      <c r="AA175">
        <v>0</v>
      </c>
      <c r="AB175">
        <v>656.9</v>
      </c>
      <c r="AC175">
        <v>431.48</v>
      </c>
      <c r="AD175">
        <v>0</v>
      </c>
      <c r="AE175">
        <v>0</v>
      </c>
      <c r="AF175">
        <v>656.9</v>
      </c>
      <c r="AG175">
        <v>431.48</v>
      </c>
      <c r="AH175">
        <v>0</v>
      </c>
      <c r="AI175">
        <v>1</v>
      </c>
      <c r="AJ175">
        <v>1</v>
      </c>
      <c r="AK175">
        <v>1</v>
      </c>
      <c r="AL175">
        <v>1</v>
      </c>
      <c r="AM175">
        <v>-2</v>
      </c>
      <c r="AN175">
        <v>0</v>
      </c>
      <c r="AO175">
        <v>0</v>
      </c>
      <c r="AP175">
        <v>1</v>
      </c>
      <c r="AQ175">
        <v>1</v>
      </c>
      <c r="AR175">
        <v>0</v>
      </c>
      <c r="AS175" t="s">
        <v>3</v>
      </c>
      <c r="AT175">
        <v>0.08</v>
      </c>
      <c r="AU175" t="s">
        <v>3</v>
      </c>
      <c r="AV175">
        <v>1</v>
      </c>
      <c r="AW175">
        <v>2</v>
      </c>
      <c r="AX175">
        <v>60854923</v>
      </c>
      <c r="AY175">
        <v>1</v>
      </c>
      <c r="AZ175">
        <v>0</v>
      </c>
      <c r="BA175">
        <v>157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52.552</v>
      </c>
      <c r="BL175">
        <v>34.5184</v>
      </c>
      <c r="BM175">
        <v>0</v>
      </c>
      <c r="BN175">
        <v>0</v>
      </c>
      <c r="BO175">
        <v>0.08</v>
      </c>
      <c r="BP175">
        <v>1</v>
      </c>
      <c r="BQ175">
        <v>0</v>
      </c>
      <c r="BR175">
        <v>52.552</v>
      </c>
      <c r="BS175">
        <v>34.5184</v>
      </c>
      <c r="BT175">
        <v>0</v>
      </c>
      <c r="BU175">
        <v>0</v>
      </c>
      <c r="BV175">
        <v>0.08</v>
      </c>
      <c r="BW175">
        <v>1</v>
      </c>
      <c r="CV175">
        <v>0</v>
      </c>
      <c r="CW175">
        <f>ROUND(Y175*Source!I85*DO175,7)</f>
        <v>3.2000000000000002E-3</v>
      </c>
      <c r="CX175">
        <f>ROUND(Y175*Source!I85,7)</f>
        <v>3.2000000000000002E-3</v>
      </c>
      <c r="CY175">
        <f>AB175</f>
        <v>656.9</v>
      </c>
      <c r="CZ175">
        <f>AF175</f>
        <v>656.9</v>
      </c>
      <c r="DA175">
        <f>AJ175</f>
        <v>1</v>
      </c>
      <c r="DB175">
        <f t="shared" si="73"/>
        <v>52.55</v>
      </c>
      <c r="DC175">
        <f t="shared" si="74"/>
        <v>34.520000000000003</v>
      </c>
      <c r="DD175" t="s">
        <v>3</v>
      </c>
      <c r="DE175" t="s">
        <v>3</v>
      </c>
      <c r="DF175">
        <f>ROUND(ROUND(AE175,2)*CX175,2)</f>
        <v>0</v>
      </c>
      <c r="DG175">
        <f t="shared" si="66"/>
        <v>2.1</v>
      </c>
      <c r="DH175">
        <f t="shared" si="52"/>
        <v>1.38</v>
      </c>
      <c r="DI175">
        <f t="shared" si="53"/>
        <v>0</v>
      </c>
      <c r="DJ175">
        <f>DG175+DH175</f>
        <v>3.48</v>
      </c>
      <c r="DK175">
        <v>1</v>
      </c>
      <c r="DL175" t="s">
        <v>388</v>
      </c>
      <c r="DM175">
        <v>4</v>
      </c>
      <c r="DN175" t="s">
        <v>369</v>
      </c>
      <c r="DO175">
        <v>1</v>
      </c>
    </row>
    <row r="176" spans="1:119" x14ac:dyDescent="0.2">
      <c r="A176">
        <f>ROW(Source!A85)</f>
        <v>85</v>
      </c>
      <c r="B176">
        <v>60854600</v>
      </c>
      <c r="C176">
        <v>60854920</v>
      </c>
      <c r="D176">
        <v>59158105</v>
      </c>
      <c r="E176">
        <v>1</v>
      </c>
      <c r="F176">
        <v>1</v>
      </c>
      <c r="G176">
        <v>1</v>
      </c>
      <c r="H176">
        <v>3</v>
      </c>
      <c r="I176" t="s">
        <v>472</v>
      </c>
      <c r="J176" t="s">
        <v>473</v>
      </c>
      <c r="K176" t="s">
        <v>474</v>
      </c>
      <c r="L176">
        <v>1348</v>
      </c>
      <c r="N176">
        <v>1009</v>
      </c>
      <c r="O176" t="s">
        <v>90</v>
      </c>
      <c r="P176" t="s">
        <v>90</v>
      </c>
      <c r="Q176">
        <v>1000</v>
      </c>
      <c r="W176">
        <v>0</v>
      </c>
      <c r="X176">
        <v>343645761</v>
      </c>
      <c r="Y176">
        <f t="shared" si="72"/>
        <v>0.03</v>
      </c>
      <c r="AA176">
        <v>149809.29</v>
      </c>
      <c r="AB176">
        <v>0</v>
      </c>
      <c r="AC176">
        <v>0</v>
      </c>
      <c r="AD176">
        <v>0</v>
      </c>
      <c r="AE176">
        <v>132574.59</v>
      </c>
      <c r="AF176">
        <v>0</v>
      </c>
      <c r="AG176">
        <v>0</v>
      </c>
      <c r="AH176">
        <v>0</v>
      </c>
      <c r="AI176">
        <v>1.1299999999999999</v>
      </c>
      <c r="AJ176">
        <v>1</v>
      </c>
      <c r="AK176">
        <v>1</v>
      </c>
      <c r="AL176">
        <v>1</v>
      </c>
      <c r="AM176">
        <v>2</v>
      </c>
      <c r="AN176">
        <v>0</v>
      </c>
      <c r="AO176">
        <v>0</v>
      </c>
      <c r="AP176">
        <v>1</v>
      </c>
      <c r="AQ176">
        <v>1</v>
      </c>
      <c r="AR176">
        <v>0</v>
      </c>
      <c r="AS176" t="s">
        <v>3</v>
      </c>
      <c r="AT176">
        <v>0.03</v>
      </c>
      <c r="AU176" t="s">
        <v>3</v>
      </c>
      <c r="AV176">
        <v>0</v>
      </c>
      <c r="AW176">
        <v>2</v>
      </c>
      <c r="AX176">
        <v>60854924</v>
      </c>
      <c r="AY176">
        <v>1</v>
      </c>
      <c r="AZ176">
        <v>0</v>
      </c>
      <c r="BA176">
        <v>158</v>
      </c>
      <c r="BB176">
        <v>1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3977.2376999999997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</v>
      </c>
      <c r="BQ176">
        <v>3977.2376999999997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1</v>
      </c>
      <c r="CV176">
        <v>0</v>
      </c>
      <c r="CW176">
        <v>0</v>
      </c>
      <c r="CX176">
        <f>ROUND(Y176*Source!I85,7)</f>
        <v>1.1999999999999999E-3</v>
      </c>
      <c r="CY176">
        <f>AA176</f>
        <v>149809.29</v>
      </c>
      <c r="CZ176">
        <f>AE176</f>
        <v>132574.59</v>
      </c>
      <c r="DA176">
        <f>AI176</f>
        <v>1.1299999999999999</v>
      </c>
      <c r="DB176">
        <f t="shared" si="73"/>
        <v>3977.24</v>
      </c>
      <c r="DC176">
        <f t="shared" si="74"/>
        <v>0</v>
      </c>
      <c r="DD176" t="s">
        <v>3</v>
      </c>
      <c r="DE176" t="s">
        <v>3</v>
      </c>
      <c r="DF176">
        <f>ROUND(ROUND(AE176*AI176,2)*CX176,2)</f>
        <v>179.77</v>
      </c>
      <c r="DG176">
        <f t="shared" si="66"/>
        <v>0</v>
      </c>
      <c r="DH176">
        <f t="shared" si="52"/>
        <v>0</v>
      </c>
      <c r="DI176">
        <f t="shared" si="53"/>
        <v>0</v>
      </c>
      <c r="DJ176">
        <f>DF176</f>
        <v>179.77</v>
      </c>
      <c r="DK176">
        <v>0</v>
      </c>
      <c r="DL176" t="s">
        <v>3</v>
      </c>
      <c r="DM176">
        <v>0</v>
      </c>
      <c r="DN176" t="s">
        <v>3</v>
      </c>
      <c r="DO176">
        <v>0</v>
      </c>
    </row>
    <row r="177" spans="1:119" x14ac:dyDescent="0.2">
      <c r="A177">
        <f>ROW(Source!A85)</f>
        <v>85</v>
      </c>
      <c r="B177">
        <v>60854600</v>
      </c>
      <c r="C177">
        <v>60854920</v>
      </c>
      <c r="D177">
        <v>59164120</v>
      </c>
      <c r="E177">
        <v>1</v>
      </c>
      <c r="F177">
        <v>1</v>
      </c>
      <c r="G177">
        <v>1</v>
      </c>
      <c r="H177">
        <v>3</v>
      </c>
      <c r="I177" t="s">
        <v>166</v>
      </c>
      <c r="J177" t="s">
        <v>168</v>
      </c>
      <c r="K177" t="s">
        <v>167</v>
      </c>
      <c r="L177">
        <v>1371</v>
      </c>
      <c r="N177">
        <v>1013</v>
      </c>
      <c r="O177" t="s">
        <v>146</v>
      </c>
      <c r="P177" t="s">
        <v>146</v>
      </c>
      <c r="Q177">
        <v>1</v>
      </c>
      <c r="W177">
        <v>0</v>
      </c>
      <c r="X177">
        <v>941038799</v>
      </c>
      <c r="Y177">
        <f t="shared" si="72"/>
        <v>100</v>
      </c>
      <c r="AA177">
        <v>443.65</v>
      </c>
      <c r="AB177">
        <v>0</v>
      </c>
      <c r="AC177">
        <v>0</v>
      </c>
      <c r="AD177">
        <v>0</v>
      </c>
      <c r="AE177">
        <v>426.59</v>
      </c>
      <c r="AF177">
        <v>0</v>
      </c>
      <c r="AG177">
        <v>0</v>
      </c>
      <c r="AH177">
        <v>0</v>
      </c>
      <c r="AI177">
        <v>1.04</v>
      </c>
      <c r="AJ177">
        <v>1</v>
      </c>
      <c r="AK177">
        <v>1</v>
      </c>
      <c r="AL177">
        <v>1</v>
      </c>
      <c r="AM177">
        <v>0</v>
      </c>
      <c r="AN177">
        <v>0</v>
      </c>
      <c r="AO177">
        <v>0</v>
      </c>
      <c r="AP177">
        <v>1</v>
      </c>
      <c r="AQ177">
        <v>0</v>
      </c>
      <c r="AR177">
        <v>0</v>
      </c>
      <c r="AS177" t="s">
        <v>3</v>
      </c>
      <c r="AT177">
        <v>100</v>
      </c>
      <c r="AU177" t="s">
        <v>3</v>
      </c>
      <c r="AV177">
        <v>0</v>
      </c>
      <c r="AW177">
        <v>1</v>
      </c>
      <c r="AX177">
        <v>-1</v>
      </c>
      <c r="AY177">
        <v>0</v>
      </c>
      <c r="AZ177">
        <v>0</v>
      </c>
      <c r="BA177" t="s">
        <v>3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CV177">
        <v>0</v>
      </c>
      <c r="CW177">
        <v>0</v>
      </c>
      <c r="CX177">
        <f>ROUND(Y177*Source!I85,7)</f>
        <v>4</v>
      </c>
      <c r="CY177">
        <f>AA177</f>
        <v>443.65</v>
      </c>
      <c r="CZ177">
        <f>AE177</f>
        <v>426.59</v>
      </c>
      <c r="DA177">
        <f>AI177</f>
        <v>1.04</v>
      </c>
      <c r="DB177">
        <f t="shared" si="73"/>
        <v>42659</v>
      </c>
      <c r="DC177">
        <f t="shared" si="74"/>
        <v>0</v>
      </c>
      <c r="DD177" t="s">
        <v>3</v>
      </c>
      <c r="DE177" t="s">
        <v>3</v>
      </c>
      <c r="DF177">
        <f>ROUND(ROUND(AE177*AI177,2)*CX177,2)</f>
        <v>1774.6</v>
      </c>
      <c r="DG177">
        <f t="shared" si="66"/>
        <v>0</v>
      </c>
      <c r="DH177">
        <f t="shared" si="52"/>
        <v>0</v>
      </c>
      <c r="DI177">
        <f t="shared" si="53"/>
        <v>0</v>
      </c>
      <c r="DJ177">
        <f>DF177</f>
        <v>1774.6</v>
      </c>
      <c r="DK177">
        <v>0</v>
      </c>
      <c r="DL177" t="s">
        <v>3</v>
      </c>
      <c r="DM177">
        <v>0</v>
      </c>
      <c r="DN177" t="s">
        <v>3</v>
      </c>
      <c r="DO177">
        <v>0</v>
      </c>
    </row>
    <row r="178" spans="1:119" x14ac:dyDescent="0.2">
      <c r="A178">
        <f>ROW(Source!A85)</f>
        <v>85</v>
      </c>
      <c r="B178">
        <v>60854600</v>
      </c>
      <c r="C178">
        <v>60854920</v>
      </c>
      <c r="D178">
        <v>59090114</v>
      </c>
      <c r="E178">
        <v>119</v>
      </c>
      <c r="F178">
        <v>1</v>
      </c>
      <c r="G178">
        <v>1</v>
      </c>
      <c r="H178">
        <v>3</v>
      </c>
      <c r="I178" t="s">
        <v>88</v>
      </c>
      <c r="J178" t="s">
        <v>3</v>
      </c>
      <c r="K178" t="s">
        <v>89</v>
      </c>
      <c r="L178">
        <v>1348</v>
      </c>
      <c r="N178">
        <v>1009</v>
      </c>
      <c r="O178" t="s">
        <v>90</v>
      </c>
      <c r="P178" t="s">
        <v>90</v>
      </c>
      <c r="Q178">
        <v>1000</v>
      </c>
      <c r="W178">
        <v>0</v>
      </c>
      <c r="X178">
        <v>2102561428</v>
      </c>
      <c r="Y178">
        <f t="shared" si="72"/>
        <v>0.08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</v>
      </c>
      <c r="AJ178">
        <v>1</v>
      </c>
      <c r="AK178">
        <v>1</v>
      </c>
      <c r="AL178">
        <v>1</v>
      </c>
      <c r="AM178">
        <v>0</v>
      </c>
      <c r="AN178">
        <v>0</v>
      </c>
      <c r="AO178">
        <v>0</v>
      </c>
      <c r="AP178">
        <v>1</v>
      </c>
      <c r="AQ178">
        <v>0</v>
      </c>
      <c r="AR178">
        <v>0</v>
      </c>
      <c r="AS178" t="s">
        <v>3</v>
      </c>
      <c r="AT178">
        <v>0.08</v>
      </c>
      <c r="AU178" t="s">
        <v>3</v>
      </c>
      <c r="AV178">
        <v>0</v>
      </c>
      <c r="AW178">
        <v>2</v>
      </c>
      <c r="AX178">
        <v>60854926</v>
      </c>
      <c r="AY178">
        <v>1</v>
      </c>
      <c r="AZ178">
        <v>0</v>
      </c>
      <c r="BA178">
        <v>160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CV178">
        <v>0</v>
      </c>
      <c r="CW178">
        <v>0</v>
      </c>
      <c r="CX178">
        <f>ROUND(Y178*Source!I85,7)</f>
        <v>3.2000000000000002E-3</v>
      </c>
      <c r="CY178">
        <f>AA178</f>
        <v>0</v>
      </c>
      <c r="CZ178">
        <f>AE178</f>
        <v>0</v>
      </c>
      <c r="DA178">
        <f>AI178</f>
        <v>1</v>
      </c>
      <c r="DB178">
        <f t="shared" si="73"/>
        <v>0</v>
      </c>
      <c r="DC178">
        <f t="shared" si="74"/>
        <v>0</v>
      </c>
      <c r="DD178" t="s">
        <v>3</v>
      </c>
      <c r="DE178" t="s">
        <v>3</v>
      </c>
      <c r="DF178">
        <f>ROUND(ROUND(AE178,2)*CX178,2)</f>
        <v>0</v>
      </c>
      <c r="DG178">
        <f t="shared" si="66"/>
        <v>0</v>
      </c>
      <c r="DH178">
        <f t="shared" si="52"/>
        <v>0</v>
      </c>
      <c r="DI178">
        <f t="shared" si="53"/>
        <v>0</v>
      </c>
      <c r="DJ178">
        <f>DF178</f>
        <v>0</v>
      </c>
      <c r="DK178">
        <v>0</v>
      </c>
      <c r="DL178" t="s">
        <v>3</v>
      </c>
      <c r="DM178">
        <v>0</v>
      </c>
      <c r="DN178" t="s">
        <v>3</v>
      </c>
      <c r="DO178">
        <v>0</v>
      </c>
    </row>
    <row r="179" spans="1:119" x14ac:dyDescent="0.2">
      <c r="A179">
        <f>ROW(Source!A90)</f>
        <v>90</v>
      </c>
      <c r="B179">
        <v>60841590</v>
      </c>
      <c r="C179">
        <v>60854807</v>
      </c>
      <c r="D179">
        <v>59083887</v>
      </c>
      <c r="E179">
        <v>119</v>
      </c>
      <c r="F179">
        <v>1</v>
      </c>
      <c r="G179">
        <v>1</v>
      </c>
      <c r="H179">
        <v>1</v>
      </c>
      <c r="I179" t="s">
        <v>433</v>
      </c>
      <c r="J179" t="s">
        <v>3</v>
      </c>
      <c r="K179" t="s">
        <v>434</v>
      </c>
      <c r="L179">
        <v>1191</v>
      </c>
      <c r="N179">
        <v>1013</v>
      </c>
      <c r="O179" t="s">
        <v>369</v>
      </c>
      <c r="P179" t="s">
        <v>369</v>
      </c>
      <c r="Q179">
        <v>1</v>
      </c>
      <c r="W179">
        <v>0</v>
      </c>
      <c r="X179">
        <v>-1833565283</v>
      </c>
      <c r="Y179">
        <f t="shared" si="72"/>
        <v>36.799999999999997</v>
      </c>
      <c r="AA179">
        <v>0</v>
      </c>
      <c r="AB179">
        <v>0</v>
      </c>
      <c r="AC179">
        <v>0</v>
      </c>
      <c r="AD179">
        <v>359.65</v>
      </c>
      <c r="AE179">
        <v>0</v>
      </c>
      <c r="AF179">
        <v>0</v>
      </c>
      <c r="AG179">
        <v>0</v>
      </c>
      <c r="AH179">
        <v>359.65</v>
      </c>
      <c r="AI179">
        <v>1</v>
      </c>
      <c r="AJ179">
        <v>1</v>
      </c>
      <c r="AK179">
        <v>1</v>
      </c>
      <c r="AL179">
        <v>1</v>
      </c>
      <c r="AM179">
        <v>-2</v>
      </c>
      <c r="AN179">
        <v>0</v>
      </c>
      <c r="AO179">
        <v>0</v>
      </c>
      <c r="AP179">
        <v>0</v>
      </c>
      <c r="AQ179">
        <v>1</v>
      </c>
      <c r="AR179">
        <v>0</v>
      </c>
      <c r="AS179" t="s">
        <v>3</v>
      </c>
      <c r="AT179">
        <v>36.799999999999997</v>
      </c>
      <c r="AU179" t="s">
        <v>3</v>
      </c>
      <c r="AV179">
        <v>1</v>
      </c>
      <c r="AW179">
        <v>2</v>
      </c>
      <c r="AX179">
        <v>60854808</v>
      </c>
      <c r="AY179">
        <v>1</v>
      </c>
      <c r="AZ179">
        <v>0</v>
      </c>
      <c r="BA179">
        <v>161</v>
      </c>
      <c r="BB179">
        <v>1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13235.119999999999</v>
      </c>
      <c r="BN179">
        <v>36.799999999999997</v>
      </c>
      <c r="BO179">
        <v>0</v>
      </c>
      <c r="BP179">
        <v>1</v>
      </c>
      <c r="BQ179">
        <v>0</v>
      </c>
      <c r="BR179">
        <v>0</v>
      </c>
      <c r="BS179">
        <v>0</v>
      </c>
      <c r="BT179">
        <v>13235.119999999999</v>
      </c>
      <c r="BU179">
        <v>36.799999999999997</v>
      </c>
      <c r="BV179">
        <v>0</v>
      </c>
      <c r="BW179">
        <v>1</v>
      </c>
      <c r="CU179">
        <f>ROUND(AT179*Source!I90*AH179*AL179,2)</f>
        <v>3970.54</v>
      </c>
      <c r="CV179">
        <f>ROUND(Y179*Source!I90,7)</f>
        <v>11.04</v>
      </c>
      <c r="CW179">
        <v>0</v>
      </c>
      <c r="CX179">
        <f>ROUND(Y179*Source!I90,7)</f>
        <v>11.04</v>
      </c>
      <c r="CY179">
        <f>AD179</f>
        <v>359.65</v>
      </c>
      <c r="CZ179">
        <f>AH179</f>
        <v>359.65</v>
      </c>
      <c r="DA179">
        <f>AL179</f>
        <v>1</v>
      </c>
      <c r="DB179">
        <f t="shared" si="73"/>
        <v>13235.12</v>
      </c>
      <c r="DC179">
        <f t="shared" si="74"/>
        <v>0</v>
      </c>
      <c r="DD179" t="s">
        <v>3</v>
      </c>
      <c r="DE179" t="s">
        <v>3</v>
      </c>
      <c r="DF179">
        <f>ROUND(ROUND(AE179,2)*CX179,2)</f>
        <v>0</v>
      </c>
      <c r="DG179">
        <f t="shared" si="66"/>
        <v>0</v>
      </c>
      <c r="DH179">
        <f t="shared" si="52"/>
        <v>0</v>
      </c>
      <c r="DI179">
        <f t="shared" si="53"/>
        <v>3970.54</v>
      </c>
      <c r="DJ179">
        <f>DI179</f>
        <v>3970.54</v>
      </c>
      <c r="DK179">
        <v>1</v>
      </c>
      <c r="DL179" t="s">
        <v>3</v>
      </c>
      <c r="DM179">
        <v>0</v>
      </c>
      <c r="DN179" t="s">
        <v>3</v>
      </c>
      <c r="DO179">
        <v>0</v>
      </c>
    </row>
    <row r="180" spans="1:119" x14ac:dyDescent="0.2">
      <c r="A180">
        <f>ROW(Source!A90)</f>
        <v>90</v>
      </c>
      <c r="B180">
        <v>60841590</v>
      </c>
      <c r="C180">
        <v>60854807</v>
      </c>
      <c r="D180">
        <v>59084083</v>
      </c>
      <c r="E180">
        <v>119</v>
      </c>
      <c r="F180">
        <v>1</v>
      </c>
      <c r="G180">
        <v>1</v>
      </c>
      <c r="H180">
        <v>1</v>
      </c>
      <c r="I180" t="s">
        <v>376</v>
      </c>
      <c r="J180" t="s">
        <v>3</v>
      </c>
      <c r="K180" t="s">
        <v>377</v>
      </c>
      <c r="L180">
        <v>1191</v>
      </c>
      <c r="N180">
        <v>1013</v>
      </c>
      <c r="O180" t="s">
        <v>369</v>
      </c>
      <c r="P180" t="s">
        <v>369</v>
      </c>
      <c r="Q180">
        <v>1</v>
      </c>
      <c r="W180">
        <v>0</v>
      </c>
      <c r="X180">
        <v>-1417349443</v>
      </c>
      <c r="Y180">
        <f t="shared" si="72"/>
        <v>0.13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1</v>
      </c>
      <c r="AJ180">
        <v>1</v>
      </c>
      <c r="AK180">
        <v>1</v>
      </c>
      <c r="AL180">
        <v>1</v>
      </c>
      <c r="AM180">
        <v>-2</v>
      </c>
      <c r="AN180">
        <v>0</v>
      </c>
      <c r="AO180">
        <v>0</v>
      </c>
      <c r="AP180">
        <v>0</v>
      </c>
      <c r="AQ180">
        <v>1</v>
      </c>
      <c r="AR180">
        <v>0</v>
      </c>
      <c r="AS180" t="s">
        <v>3</v>
      </c>
      <c r="AT180">
        <v>0.13</v>
      </c>
      <c r="AU180" t="s">
        <v>3</v>
      </c>
      <c r="AV180">
        <v>2</v>
      </c>
      <c r="AW180">
        <v>2</v>
      </c>
      <c r="AX180">
        <v>60854809</v>
      </c>
      <c r="AY180">
        <v>1</v>
      </c>
      <c r="AZ180">
        <v>0</v>
      </c>
      <c r="BA180">
        <v>162</v>
      </c>
      <c r="BB180">
        <v>1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CV180">
        <v>0</v>
      </c>
      <c r="CW180">
        <v>0</v>
      </c>
      <c r="CX180">
        <f>ROUND(Y180*Source!I90,7)</f>
        <v>3.9E-2</v>
      </c>
      <c r="CY180">
        <f>AD180</f>
        <v>0</v>
      </c>
      <c r="CZ180">
        <f>AH180</f>
        <v>0</v>
      </c>
      <c r="DA180">
        <f>AL180</f>
        <v>1</v>
      </c>
      <c r="DB180">
        <f t="shared" si="73"/>
        <v>0</v>
      </c>
      <c r="DC180">
        <f t="shared" si="74"/>
        <v>0</v>
      </c>
      <c r="DD180" t="s">
        <v>3</v>
      </c>
      <c r="DE180" t="s">
        <v>3</v>
      </c>
      <c r="DF180">
        <f>ROUND(ROUND(AE180,2)*CX180,2)</f>
        <v>0</v>
      </c>
      <c r="DG180">
        <f t="shared" si="66"/>
        <v>0</v>
      </c>
      <c r="DH180">
        <f t="shared" si="52"/>
        <v>0</v>
      </c>
      <c r="DI180">
        <f t="shared" si="53"/>
        <v>0</v>
      </c>
      <c r="DJ180">
        <f>DI180</f>
        <v>0</v>
      </c>
      <c r="DK180">
        <v>0</v>
      </c>
      <c r="DL180" t="s">
        <v>3</v>
      </c>
      <c r="DM180">
        <v>0</v>
      </c>
      <c r="DN180" t="s">
        <v>3</v>
      </c>
      <c r="DO180">
        <v>0</v>
      </c>
    </row>
    <row r="181" spans="1:119" x14ac:dyDescent="0.2">
      <c r="A181">
        <f>ROW(Source!A90)</f>
        <v>90</v>
      </c>
      <c r="B181">
        <v>60841590</v>
      </c>
      <c r="C181">
        <v>60854807</v>
      </c>
      <c r="D181">
        <v>59212187</v>
      </c>
      <c r="E181">
        <v>1</v>
      </c>
      <c r="F181">
        <v>1</v>
      </c>
      <c r="G181">
        <v>1</v>
      </c>
      <c r="H181">
        <v>2</v>
      </c>
      <c r="I181" t="s">
        <v>385</v>
      </c>
      <c r="J181" t="s">
        <v>386</v>
      </c>
      <c r="K181" t="s">
        <v>387</v>
      </c>
      <c r="L181">
        <v>1368</v>
      </c>
      <c r="N181">
        <v>1011</v>
      </c>
      <c r="O181" t="s">
        <v>373</v>
      </c>
      <c r="P181" t="s">
        <v>373</v>
      </c>
      <c r="Q181">
        <v>1</v>
      </c>
      <c r="W181">
        <v>0</v>
      </c>
      <c r="X181">
        <v>4063365</v>
      </c>
      <c r="Y181">
        <f t="shared" si="72"/>
        <v>0.13</v>
      </c>
      <c r="AA181">
        <v>0</v>
      </c>
      <c r="AB181">
        <v>680.75</v>
      </c>
      <c r="AC181">
        <v>404.99</v>
      </c>
      <c r="AD181">
        <v>0</v>
      </c>
      <c r="AE181">
        <v>0</v>
      </c>
      <c r="AF181">
        <v>680.75</v>
      </c>
      <c r="AG181">
        <v>404.99</v>
      </c>
      <c r="AH181">
        <v>0</v>
      </c>
      <c r="AI181">
        <v>1</v>
      </c>
      <c r="AJ181">
        <v>1</v>
      </c>
      <c r="AK181">
        <v>1</v>
      </c>
      <c r="AL181">
        <v>1</v>
      </c>
      <c r="AM181">
        <v>-2</v>
      </c>
      <c r="AN181">
        <v>0</v>
      </c>
      <c r="AO181">
        <v>0</v>
      </c>
      <c r="AP181">
        <v>0</v>
      </c>
      <c r="AQ181">
        <v>1</v>
      </c>
      <c r="AR181">
        <v>0</v>
      </c>
      <c r="AS181" t="s">
        <v>3</v>
      </c>
      <c r="AT181">
        <v>0.13</v>
      </c>
      <c r="AU181" t="s">
        <v>3</v>
      </c>
      <c r="AV181">
        <v>1</v>
      </c>
      <c r="AW181">
        <v>2</v>
      </c>
      <c r="AX181">
        <v>60854810</v>
      </c>
      <c r="AY181">
        <v>1</v>
      </c>
      <c r="AZ181">
        <v>0</v>
      </c>
      <c r="BA181">
        <v>163</v>
      </c>
      <c r="BB181">
        <v>1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88.497500000000002</v>
      </c>
      <c r="BL181">
        <v>52.648700000000005</v>
      </c>
      <c r="BM181">
        <v>0</v>
      </c>
      <c r="BN181">
        <v>0</v>
      </c>
      <c r="BO181">
        <v>0.13</v>
      </c>
      <c r="BP181">
        <v>1</v>
      </c>
      <c r="BQ181">
        <v>0</v>
      </c>
      <c r="BR181">
        <v>88.497500000000002</v>
      </c>
      <c r="BS181">
        <v>52.648700000000005</v>
      </c>
      <c r="BT181">
        <v>0</v>
      </c>
      <c r="BU181">
        <v>0</v>
      </c>
      <c r="BV181">
        <v>0.13</v>
      </c>
      <c r="BW181">
        <v>1</v>
      </c>
      <c r="CV181">
        <v>0</v>
      </c>
      <c r="CW181">
        <f>ROUND(Y181*Source!I90*DO181,7)</f>
        <v>3.9E-2</v>
      </c>
      <c r="CX181">
        <f>ROUND(Y181*Source!I90,7)</f>
        <v>3.9E-2</v>
      </c>
      <c r="CY181">
        <f>AB181</f>
        <v>680.75</v>
      </c>
      <c r="CZ181">
        <f>AF181</f>
        <v>680.75</v>
      </c>
      <c r="DA181">
        <f>AJ181</f>
        <v>1</v>
      </c>
      <c r="DB181">
        <f t="shared" si="73"/>
        <v>88.5</v>
      </c>
      <c r="DC181">
        <f t="shared" si="74"/>
        <v>52.65</v>
      </c>
      <c r="DD181" t="s">
        <v>3</v>
      </c>
      <c r="DE181" t="s">
        <v>3</v>
      </c>
      <c r="DF181">
        <f>ROUND(ROUND(AE181,2)*CX181,2)</f>
        <v>0</v>
      </c>
      <c r="DG181">
        <f t="shared" si="66"/>
        <v>26.55</v>
      </c>
      <c r="DH181">
        <f t="shared" si="52"/>
        <v>15.79</v>
      </c>
      <c r="DI181">
        <f t="shared" si="53"/>
        <v>0</v>
      </c>
      <c r="DJ181">
        <f>DG181+DH181</f>
        <v>42.34</v>
      </c>
      <c r="DK181">
        <v>1</v>
      </c>
      <c r="DL181" t="s">
        <v>388</v>
      </c>
      <c r="DM181">
        <v>4</v>
      </c>
      <c r="DN181" t="s">
        <v>369</v>
      </c>
      <c r="DO181">
        <v>1</v>
      </c>
    </row>
    <row r="182" spans="1:119" x14ac:dyDescent="0.2">
      <c r="A182">
        <f>ROW(Source!A90)</f>
        <v>90</v>
      </c>
      <c r="B182">
        <v>60841590</v>
      </c>
      <c r="C182">
        <v>60854807</v>
      </c>
      <c r="D182">
        <v>59165639</v>
      </c>
      <c r="E182">
        <v>1</v>
      </c>
      <c r="F182">
        <v>1</v>
      </c>
      <c r="G182">
        <v>1</v>
      </c>
      <c r="H182">
        <v>3</v>
      </c>
      <c r="I182" t="s">
        <v>475</v>
      </c>
      <c r="J182" t="s">
        <v>476</v>
      </c>
      <c r="K182" t="s">
        <v>477</v>
      </c>
      <c r="L182">
        <v>1348</v>
      </c>
      <c r="N182">
        <v>1009</v>
      </c>
      <c r="O182" t="s">
        <v>90</v>
      </c>
      <c r="P182" t="s">
        <v>90</v>
      </c>
      <c r="Q182">
        <v>1000</v>
      </c>
      <c r="W182">
        <v>0</v>
      </c>
      <c r="X182">
        <v>-920134698</v>
      </c>
      <c r="Y182">
        <f t="shared" si="72"/>
        <v>5.0000000000000001E-4</v>
      </c>
      <c r="AA182">
        <v>59053.04</v>
      </c>
      <c r="AB182">
        <v>0</v>
      </c>
      <c r="AC182">
        <v>0</v>
      </c>
      <c r="AD182">
        <v>0</v>
      </c>
      <c r="AE182">
        <v>60258.2</v>
      </c>
      <c r="AF182">
        <v>0</v>
      </c>
      <c r="AG182">
        <v>0</v>
      </c>
      <c r="AH182">
        <v>0</v>
      </c>
      <c r="AI182">
        <v>0.98</v>
      </c>
      <c r="AJ182">
        <v>1</v>
      </c>
      <c r="AK182">
        <v>1</v>
      </c>
      <c r="AL182">
        <v>1</v>
      </c>
      <c r="AM182">
        <v>2</v>
      </c>
      <c r="AN182">
        <v>0</v>
      </c>
      <c r="AO182">
        <v>0</v>
      </c>
      <c r="AP182">
        <v>0</v>
      </c>
      <c r="AQ182">
        <v>1</v>
      </c>
      <c r="AR182">
        <v>0</v>
      </c>
      <c r="AS182" t="s">
        <v>3</v>
      </c>
      <c r="AT182">
        <v>5.0000000000000001E-4</v>
      </c>
      <c r="AU182" t="s">
        <v>3</v>
      </c>
      <c r="AV182">
        <v>0</v>
      </c>
      <c r="AW182">
        <v>2</v>
      </c>
      <c r="AX182">
        <v>60854812</v>
      </c>
      <c r="AY182">
        <v>1</v>
      </c>
      <c r="AZ182">
        <v>0</v>
      </c>
      <c r="BA182">
        <v>165</v>
      </c>
      <c r="BB182">
        <v>1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30.129099999999998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1</v>
      </c>
      <c r="BQ182">
        <v>30.129099999999998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1</v>
      </c>
      <c r="CV182">
        <v>0</v>
      </c>
      <c r="CW182">
        <v>0</v>
      </c>
      <c r="CX182">
        <f>ROUND(Y182*Source!I90,7)</f>
        <v>1.4999999999999999E-4</v>
      </c>
      <c r="CY182">
        <f>AA182</f>
        <v>59053.04</v>
      </c>
      <c r="CZ182">
        <f>AE182</f>
        <v>60258.2</v>
      </c>
      <c r="DA182">
        <f>AI182</f>
        <v>0.98</v>
      </c>
      <c r="DB182">
        <f t="shared" si="73"/>
        <v>30.13</v>
      </c>
      <c r="DC182">
        <f t="shared" si="74"/>
        <v>0</v>
      </c>
      <c r="DD182" t="s">
        <v>3</v>
      </c>
      <c r="DE182" t="s">
        <v>3</v>
      </c>
      <c r="DF182">
        <f>ROUND(ROUND(AE182*AI182,2)*CX182,2)</f>
        <v>8.86</v>
      </c>
      <c r="DG182">
        <f t="shared" si="66"/>
        <v>0</v>
      </c>
      <c r="DH182">
        <f t="shared" si="52"/>
        <v>0</v>
      </c>
      <c r="DI182">
        <f t="shared" si="53"/>
        <v>0</v>
      </c>
      <c r="DJ182">
        <f>DF182</f>
        <v>8.86</v>
      </c>
      <c r="DK182">
        <v>0</v>
      </c>
      <c r="DL182" t="s">
        <v>3</v>
      </c>
      <c r="DM182">
        <v>0</v>
      </c>
      <c r="DN182" t="s">
        <v>3</v>
      </c>
      <c r="DO182">
        <v>0</v>
      </c>
    </row>
    <row r="183" spans="1:119" x14ac:dyDescent="0.2">
      <c r="A183">
        <f>ROW(Source!A90)</f>
        <v>90</v>
      </c>
      <c r="B183">
        <v>60841590</v>
      </c>
      <c r="C183">
        <v>60854807</v>
      </c>
      <c r="D183">
        <v>59169041</v>
      </c>
      <c r="E183">
        <v>1</v>
      </c>
      <c r="F183">
        <v>1</v>
      </c>
      <c r="G183">
        <v>1</v>
      </c>
      <c r="H183">
        <v>3</v>
      </c>
      <c r="I183" t="s">
        <v>179</v>
      </c>
      <c r="J183" t="s">
        <v>181</v>
      </c>
      <c r="K183" t="s">
        <v>180</v>
      </c>
      <c r="L183">
        <v>1371</v>
      </c>
      <c r="N183">
        <v>1013</v>
      </c>
      <c r="O183" t="s">
        <v>146</v>
      </c>
      <c r="P183" t="s">
        <v>146</v>
      </c>
      <c r="Q183">
        <v>1</v>
      </c>
      <c r="W183">
        <v>0</v>
      </c>
      <c r="X183">
        <v>-1108283750</v>
      </c>
      <c r="Y183">
        <f t="shared" si="72"/>
        <v>200</v>
      </c>
      <c r="AA183">
        <v>182.54</v>
      </c>
      <c r="AB183">
        <v>0</v>
      </c>
      <c r="AC183">
        <v>0</v>
      </c>
      <c r="AD183">
        <v>0</v>
      </c>
      <c r="AE183">
        <v>172.21</v>
      </c>
      <c r="AF183">
        <v>0</v>
      </c>
      <c r="AG183">
        <v>0</v>
      </c>
      <c r="AH183">
        <v>0</v>
      </c>
      <c r="AI183">
        <v>1.06</v>
      </c>
      <c r="AJ183">
        <v>1</v>
      </c>
      <c r="AK183">
        <v>1</v>
      </c>
      <c r="AL183">
        <v>1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 t="s">
        <v>3</v>
      </c>
      <c r="AT183">
        <v>200</v>
      </c>
      <c r="AU183" t="s">
        <v>3</v>
      </c>
      <c r="AV183">
        <v>0</v>
      </c>
      <c r="AW183">
        <v>1</v>
      </c>
      <c r="AX183">
        <v>-1</v>
      </c>
      <c r="AY183">
        <v>0</v>
      </c>
      <c r="AZ183">
        <v>0</v>
      </c>
      <c r="BA183" t="s">
        <v>3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CV183">
        <v>0</v>
      </c>
      <c r="CW183">
        <v>0</v>
      </c>
      <c r="CX183">
        <f>ROUND(Y183*Source!I90,7)</f>
        <v>60</v>
      </c>
      <c r="CY183">
        <f>AA183</f>
        <v>182.54</v>
      </c>
      <c r="CZ183">
        <f>AE183</f>
        <v>172.21</v>
      </c>
      <c r="DA183">
        <f>AI183</f>
        <v>1.06</v>
      </c>
      <c r="DB183">
        <f t="shared" si="73"/>
        <v>34442</v>
      </c>
      <c r="DC183">
        <f t="shared" si="74"/>
        <v>0</v>
      </c>
      <c r="DD183" t="s">
        <v>3</v>
      </c>
      <c r="DE183" t="s">
        <v>3</v>
      </c>
      <c r="DF183">
        <f>ROUND(ROUND(AE183*AI183,2)*CX183,2)</f>
        <v>10952.4</v>
      </c>
      <c r="DG183">
        <f t="shared" si="66"/>
        <v>0</v>
      </c>
      <c r="DH183">
        <f t="shared" si="52"/>
        <v>0</v>
      </c>
      <c r="DI183">
        <f t="shared" si="53"/>
        <v>0</v>
      </c>
      <c r="DJ183">
        <f>DF183</f>
        <v>10952.4</v>
      </c>
      <c r="DK183">
        <v>0</v>
      </c>
      <c r="DL183" t="s">
        <v>3</v>
      </c>
      <c r="DM183">
        <v>0</v>
      </c>
      <c r="DN183" t="s">
        <v>3</v>
      </c>
      <c r="DO183">
        <v>0</v>
      </c>
    </row>
    <row r="184" spans="1:119" x14ac:dyDescent="0.2">
      <c r="A184">
        <f>ROW(Source!A90)</f>
        <v>90</v>
      </c>
      <c r="B184">
        <v>60841590</v>
      </c>
      <c r="C184">
        <v>60854807</v>
      </c>
      <c r="D184">
        <v>59169075</v>
      </c>
      <c r="E184">
        <v>1</v>
      </c>
      <c r="F184">
        <v>1</v>
      </c>
      <c r="G184">
        <v>1</v>
      </c>
      <c r="H184">
        <v>3</v>
      </c>
      <c r="I184" t="s">
        <v>175</v>
      </c>
      <c r="J184" t="s">
        <v>177</v>
      </c>
      <c r="K184" t="s">
        <v>176</v>
      </c>
      <c r="L184">
        <v>1371</v>
      </c>
      <c r="N184">
        <v>1013</v>
      </c>
      <c r="O184" t="s">
        <v>146</v>
      </c>
      <c r="P184" t="s">
        <v>146</v>
      </c>
      <c r="Q184">
        <v>1</v>
      </c>
      <c r="W184">
        <v>0</v>
      </c>
      <c r="X184">
        <v>-1442394100</v>
      </c>
      <c r="Y184">
        <f t="shared" si="72"/>
        <v>50</v>
      </c>
      <c r="AA184">
        <v>724.78</v>
      </c>
      <c r="AB184">
        <v>0</v>
      </c>
      <c r="AC184">
        <v>0</v>
      </c>
      <c r="AD184">
        <v>0</v>
      </c>
      <c r="AE184">
        <v>683.75</v>
      </c>
      <c r="AF184">
        <v>0</v>
      </c>
      <c r="AG184">
        <v>0</v>
      </c>
      <c r="AH184">
        <v>0</v>
      </c>
      <c r="AI184">
        <v>1.06</v>
      </c>
      <c r="AJ184">
        <v>1</v>
      </c>
      <c r="AK184">
        <v>1</v>
      </c>
      <c r="AL184">
        <v>1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 t="s">
        <v>3</v>
      </c>
      <c r="AT184">
        <v>50</v>
      </c>
      <c r="AU184" t="s">
        <v>3</v>
      </c>
      <c r="AV184">
        <v>0</v>
      </c>
      <c r="AW184">
        <v>1</v>
      </c>
      <c r="AX184">
        <v>-1</v>
      </c>
      <c r="AY184">
        <v>0</v>
      </c>
      <c r="AZ184">
        <v>0</v>
      </c>
      <c r="BA184" t="s">
        <v>3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CV184">
        <v>0</v>
      </c>
      <c r="CW184">
        <v>0</v>
      </c>
      <c r="CX184">
        <f>ROUND(Y184*Source!I90,7)</f>
        <v>15</v>
      </c>
      <c r="CY184">
        <f>AA184</f>
        <v>724.78</v>
      </c>
      <c r="CZ184">
        <f>AE184</f>
        <v>683.75</v>
      </c>
      <c r="DA184">
        <f>AI184</f>
        <v>1.06</v>
      </c>
      <c r="DB184">
        <f t="shared" si="73"/>
        <v>34187.5</v>
      </c>
      <c r="DC184">
        <f t="shared" si="74"/>
        <v>0</v>
      </c>
      <c r="DD184" t="s">
        <v>3</v>
      </c>
      <c r="DE184" t="s">
        <v>3</v>
      </c>
      <c r="DF184">
        <f>ROUND(ROUND(AE184*AI184,2)*CX184,2)</f>
        <v>10871.7</v>
      </c>
      <c r="DG184">
        <f t="shared" si="66"/>
        <v>0</v>
      </c>
      <c r="DH184">
        <f t="shared" si="52"/>
        <v>0</v>
      </c>
      <c r="DI184">
        <f t="shared" si="53"/>
        <v>0</v>
      </c>
      <c r="DJ184">
        <f>DF184</f>
        <v>10871.7</v>
      </c>
      <c r="DK184">
        <v>0</v>
      </c>
      <c r="DL184" t="s">
        <v>3</v>
      </c>
      <c r="DM184">
        <v>0</v>
      </c>
      <c r="DN184" t="s">
        <v>3</v>
      </c>
      <c r="DO184">
        <v>0</v>
      </c>
    </row>
    <row r="185" spans="1:119" x14ac:dyDescent="0.2">
      <c r="A185">
        <f>ROW(Source!A91)</f>
        <v>91</v>
      </c>
      <c r="B185">
        <v>60854600</v>
      </c>
      <c r="C185">
        <v>60854807</v>
      </c>
      <c r="D185">
        <v>59083887</v>
      </c>
      <c r="E185">
        <v>119</v>
      </c>
      <c r="F185">
        <v>1</v>
      </c>
      <c r="G185">
        <v>1</v>
      </c>
      <c r="H185">
        <v>1</v>
      </c>
      <c r="I185" t="s">
        <v>433</v>
      </c>
      <c r="J185" t="s">
        <v>3</v>
      </c>
      <c r="K185" t="s">
        <v>434</v>
      </c>
      <c r="L185">
        <v>1191</v>
      </c>
      <c r="N185">
        <v>1013</v>
      </c>
      <c r="O185" t="s">
        <v>369</v>
      </c>
      <c r="P185" t="s">
        <v>369</v>
      </c>
      <c r="Q185">
        <v>1</v>
      </c>
      <c r="W185">
        <v>0</v>
      </c>
      <c r="X185">
        <v>-1833565283</v>
      </c>
      <c r="Y185">
        <f t="shared" si="72"/>
        <v>36.799999999999997</v>
      </c>
      <c r="AA185">
        <v>0</v>
      </c>
      <c r="AB185">
        <v>0</v>
      </c>
      <c r="AC185">
        <v>0</v>
      </c>
      <c r="AD185">
        <v>383.18</v>
      </c>
      <c r="AE185">
        <v>0</v>
      </c>
      <c r="AF185">
        <v>0</v>
      </c>
      <c r="AG185">
        <v>0</v>
      </c>
      <c r="AH185">
        <v>383.18</v>
      </c>
      <c r="AI185">
        <v>1</v>
      </c>
      <c r="AJ185">
        <v>1</v>
      </c>
      <c r="AK185">
        <v>1</v>
      </c>
      <c r="AL185">
        <v>1</v>
      </c>
      <c r="AM185">
        <v>-2</v>
      </c>
      <c r="AN185">
        <v>0</v>
      </c>
      <c r="AO185">
        <v>0</v>
      </c>
      <c r="AP185">
        <v>0</v>
      </c>
      <c r="AQ185">
        <v>1</v>
      </c>
      <c r="AR185">
        <v>0</v>
      </c>
      <c r="AS185" t="s">
        <v>3</v>
      </c>
      <c r="AT185">
        <v>36.799999999999997</v>
      </c>
      <c r="AU185" t="s">
        <v>3</v>
      </c>
      <c r="AV185">
        <v>1</v>
      </c>
      <c r="AW185">
        <v>2</v>
      </c>
      <c r="AX185">
        <v>60854808</v>
      </c>
      <c r="AY185">
        <v>1</v>
      </c>
      <c r="AZ185">
        <v>0</v>
      </c>
      <c r="BA185">
        <v>166</v>
      </c>
      <c r="BB185">
        <v>1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14101.023999999999</v>
      </c>
      <c r="BN185">
        <v>36.799999999999997</v>
      </c>
      <c r="BO185">
        <v>0</v>
      </c>
      <c r="BP185">
        <v>1</v>
      </c>
      <c r="BQ185">
        <v>0</v>
      </c>
      <c r="BR185">
        <v>0</v>
      </c>
      <c r="BS185">
        <v>0</v>
      </c>
      <c r="BT185">
        <v>14101.023999999999</v>
      </c>
      <c r="BU185">
        <v>36.799999999999997</v>
      </c>
      <c r="BV185">
        <v>0</v>
      </c>
      <c r="BW185">
        <v>1</v>
      </c>
      <c r="CU185">
        <f>ROUND(AT185*Source!I91*AH185*AL185,2)</f>
        <v>4230.3100000000004</v>
      </c>
      <c r="CV185">
        <f>ROUND(Y185*Source!I91,7)</f>
        <v>11.04</v>
      </c>
      <c r="CW185">
        <v>0</v>
      </c>
      <c r="CX185">
        <f>ROUND(Y185*Source!I91,7)</f>
        <v>11.04</v>
      </c>
      <c r="CY185">
        <f>AD185</f>
        <v>383.18</v>
      </c>
      <c r="CZ185">
        <f>AH185</f>
        <v>383.18</v>
      </c>
      <c r="DA185">
        <f>AL185</f>
        <v>1</v>
      </c>
      <c r="DB185">
        <f t="shared" si="73"/>
        <v>14101.02</v>
      </c>
      <c r="DC185">
        <f t="shared" si="74"/>
        <v>0</v>
      </c>
      <c r="DD185" t="s">
        <v>3</v>
      </c>
      <c r="DE185" t="s">
        <v>3</v>
      </c>
      <c r="DF185">
        <f>ROUND(ROUND(AE185,2)*CX185,2)</f>
        <v>0</v>
      </c>
      <c r="DG185">
        <f t="shared" si="66"/>
        <v>0</v>
      </c>
      <c r="DH185">
        <f t="shared" si="52"/>
        <v>0</v>
      </c>
      <c r="DI185">
        <f t="shared" si="53"/>
        <v>4230.3100000000004</v>
      </c>
      <c r="DJ185">
        <f>DI185</f>
        <v>4230.3100000000004</v>
      </c>
      <c r="DK185">
        <v>1</v>
      </c>
      <c r="DL185" t="s">
        <v>3</v>
      </c>
      <c r="DM185">
        <v>0</v>
      </c>
      <c r="DN185" t="s">
        <v>3</v>
      </c>
      <c r="DO185">
        <v>0</v>
      </c>
    </row>
    <row r="186" spans="1:119" x14ac:dyDescent="0.2">
      <c r="A186">
        <f>ROW(Source!A91)</f>
        <v>91</v>
      </c>
      <c r="B186">
        <v>60854600</v>
      </c>
      <c r="C186">
        <v>60854807</v>
      </c>
      <c r="D186">
        <v>59084083</v>
      </c>
      <c r="E186">
        <v>119</v>
      </c>
      <c r="F186">
        <v>1</v>
      </c>
      <c r="G186">
        <v>1</v>
      </c>
      <c r="H186">
        <v>1</v>
      </c>
      <c r="I186" t="s">
        <v>376</v>
      </c>
      <c r="J186" t="s">
        <v>3</v>
      </c>
      <c r="K186" t="s">
        <v>377</v>
      </c>
      <c r="L186">
        <v>1191</v>
      </c>
      <c r="N186">
        <v>1013</v>
      </c>
      <c r="O186" t="s">
        <v>369</v>
      </c>
      <c r="P186" t="s">
        <v>369</v>
      </c>
      <c r="Q186">
        <v>1</v>
      </c>
      <c r="W186">
        <v>0</v>
      </c>
      <c r="X186">
        <v>-1417349443</v>
      </c>
      <c r="Y186">
        <f t="shared" si="72"/>
        <v>0.13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1</v>
      </c>
      <c r="AJ186">
        <v>1</v>
      </c>
      <c r="AK186">
        <v>1</v>
      </c>
      <c r="AL186">
        <v>1</v>
      </c>
      <c r="AM186">
        <v>-2</v>
      </c>
      <c r="AN186">
        <v>0</v>
      </c>
      <c r="AO186">
        <v>0</v>
      </c>
      <c r="AP186">
        <v>0</v>
      </c>
      <c r="AQ186">
        <v>1</v>
      </c>
      <c r="AR186">
        <v>0</v>
      </c>
      <c r="AS186" t="s">
        <v>3</v>
      </c>
      <c r="AT186">
        <v>0.13</v>
      </c>
      <c r="AU186" t="s">
        <v>3</v>
      </c>
      <c r="AV186">
        <v>2</v>
      </c>
      <c r="AW186">
        <v>2</v>
      </c>
      <c r="AX186">
        <v>60854809</v>
      </c>
      <c r="AY186">
        <v>1</v>
      </c>
      <c r="AZ186">
        <v>0</v>
      </c>
      <c r="BA186">
        <v>167</v>
      </c>
      <c r="BB186">
        <v>1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CV186">
        <v>0</v>
      </c>
      <c r="CW186">
        <v>0</v>
      </c>
      <c r="CX186">
        <f>ROUND(Y186*Source!I91,7)</f>
        <v>3.9E-2</v>
      </c>
      <c r="CY186">
        <f>AD186</f>
        <v>0</v>
      </c>
      <c r="CZ186">
        <f>AH186</f>
        <v>0</v>
      </c>
      <c r="DA186">
        <f>AL186</f>
        <v>1</v>
      </c>
      <c r="DB186">
        <f t="shared" si="73"/>
        <v>0</v>
      </c>
      <c r="DC186">
        <f t="shared" si="74"/>
        <v>0</v>
      </c>
      <c r="DD186" t="s">
        <v>3</v>
      </c>
      <c r="DE186" t="s">
        <v>3</v>
      </c>
      <c r="DF186">
        <f>ROUND(ROUND(AE186,2)*CX186,2)</f>
        <v>0</v>
      </c>
      <c r="DG186">
        <f t="shared" si="66"/>
        <v>0</v>
      </c>
      <c r="DH186">
        <f t="shared" si="52"/>
        <v>0</v>
      </c>
      <c r="DI186">
        <f t="shared" si="53"/>
        <v>0</v>
      </c>
      <c r="DJ186">
        <f>DI186</f>
        <v>0</v>
      </c>
      <c r="DK186">
        <v>0</v>
      </c>
      <c r="DL186" t="s">
        <v>3</v>
      </c>
      <c r="DM186">
        <v>0</v>
      </c>
      <c r="DN186" t="s">
        <v>3</v>
      </c>
      <c r="DO186">
        <v>0</v>
      </c>
    </row>
    <row r="187" spans="1:119" x14ac:dyDescent="0.2">
      <c r="A187">
        <f>ROW(Source!A91)</f>
        <v>91</v>
      </c>
      <c r="B187">
        <v>60854600</v>
      </c>
      <c r="C187">
        <v>60854807</v>
      </c>
      <c r="D187">
        <v>59212187</v>
      </c>
      <c r="E187">
        <v>1</v>
      </c>
      <c r="F187">
        <v>1</v>
      </c>
      <c r="G187">
        <v>1</v>
      </c>
      <c r="H187">
        <v>2</v>
      </c>
      <c r="I187" t="s">
        <v>385</v>
      </c>
      <c r="J187" t="s">
        <v>386</v>
      </c>
      <c r="K187" t="s">
        <v>387</v>
      </c>
      <c r="L187">
        <v>1368</v>
      </c>
      <c r="N187">
        <v>1011</v>
      </c>
      <c r="O187" t="s">
        <v>373</v>
      </c>
      <c r="P187" t="s">
        <v>373</v>
      </c>
      <c r="Q187">
        <v>1</v>
      </c>
      <c r="W187">
        <v>0</v>
      </c>
      <c r="X187">
        <v>4063365</v>
      </c>
      <c r="Y187">
        <f t="shared" si="72"/>
        <v>0.13</v>
      </c>
      <c r="AA187">
        <v>0</v>
      </c>
      <c r="AB187">
        <v>656.9</v>
      </c>
      <c r="AC187">
        <v>431.48</v>
      </c>
      <c r="AD187">
        <v>0</v>
      </c>
      <c r="AE187">
        <v>0</v>
      </c>
      <c r="AF187">
        <v>656.9</v>
      </c>
      <c r="AG187">
        <v>431.48</v>
      </c>
      <c r="AH187">
        <v>0</v>
      </c>
      <c r="AI187">
        <v>1</v>
      </c>
      <c r="AJ187">
        <v>1</v>
      </c>
      <c r="AK187">
        <v>1</v>
      </c>
      <c r="AL187">
        <v>1</v>
      </c>
      <c r="AM187">
        <v>-2</v>
      </c>
      <c r="AN187">
        <v>0</v>
      </c>
      <c r="AO187">
        <v>0</v>
      </c>
      <c r="AP187">
        <v>0</v>
      </c>
      <c r="AQ187">
        <v>1</v>
      </c>
      <c r="AR187">
        <v>0</v>
      </c>
      <c r="AS187" t="s">
        <v>3</v>
      </c>
      <c r="AT187">
        <v>0.13</v>
      </c>
      <c r="AU187" t="s">
        <v>3</v>
      </c>
      <c r="AV187">
        <v>1</v>
      </c>
      <c r="AW187">
        <v>2</v>
      </c>
      <c r="AX187">
        <v>60854810</v>
      </c>
      <c r="AY187">
        <v>1</v>
      </c>
      <c r="AZ187">
        <v>0</v>
      </c>
      <c r="BA187">
        <v>168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85.397000000000006</v>
      </c>
      <c r="BL187">
        <v>56.092400000000005</v>
      </c>
      <c r="BM187">
        <v>0</v>
      </c>
      <c r="BN187">
        <v>0</v>
      </c>
      <c r="BO187">
        <v>0.13</v>
      </c>
      <c r="BP187">
        <v>1</v>
      </c>
      <c r="BQ187">
        <v>0</v>
      </c>
      <c r="BR187">
        <v>85.397000000000006</v>
      </c>
      <c r="BS187">
        <v>56.092400000000005</v>
      </c>
      <c r="BT187">
        <v>0</v>
      </c>
      <c r="BU187">
        <v>0</v>
      </c>
      <c r="BV187">
        <v>0.13</v>
      </c>
      <c r="BW187">
        <v>1</v>
      </c>
      <c r="CV187">
        <v>0</v>
      </c>
      <c r="CW187">
        <f>ROUND(Y187*Source!I91*DO187,7)</f>
        <v>3.9E-2</v>
      </c>
      <c r="CX187">
        <f>ROUND(Y187*Source!I91,7)</f>
        <v>3.9E-2</v>
      </c>
      <c r="CY187">
        <f>AB187</f>
        <v>656.9</v>
      </c>
      <c r="CZ187">
        <f>AF187</f>
        <v>656.9</v>
      </c>
      <c r="DA187">
        <f>AJ187</f>
        <v>1</v>
      </c>
      <c r="DB187">
        <f t="shared" si="73"/>
        <v>85.4</v>
      </c>
      <c r="DC187">
        <f t="shared" si="74"/>
        <v>56.09</v>
      </c>
      <c r="DD187" t="s">
        <v>3</v>
      </c>
      <c r="DE187" t="s">
        <v>3</v>
      </c>
      <c r="DF187">
        <f>ROUND(ROUND(AE187,2)*CX187,2)</f>
        <v>0</v>
      </c>
      <c r="DG187">
        <f t="shared" si="66"/>
        <v>25.62</v>
      </c>
      <c r="DH187">
        <f t="shared" si="52"/>
        <v>16.829999999999998</v>
      </c>
      <c r="DI187">
        <f t="shared" si="53"/>
        <v>0</v>
      </c>
      <c r="DJ187">
        <f>DG187+DH187</f>
        <v>42.45</v>
      </c>
      <c r="DK187">
        <v>1</v>
      </c>
      <c r="DL187" t="s">
        <v>388</v>
      </c>
      <c r="DM187">
        <v>4</v>
      </c>
      <c r="DN187" t="s">
        <v>369</v>
      </c>
      <c r="DO187">
        <v>1</v>
      </c>
    </row>
    <row r="188" spans="1:119" x14ac:dyDescent="0.2">
      <c r="A188">
        <f>ROW(Source!A91)</f>
        <v>91</v>
      </c>
      <c r="B188">
        <v>60854600</v>
      </c>
      <c r="C188">
        <v>60854807</v>
      </c>
      <c r="D188">
        <v>59165639</v>
      </c>
      <c r="E188">
        <v>1</v>
      </c>
      <c r="F188">
        <v>1</v>
      </c>
      <c r="G188">
        <v>1</v>
      </c>
      <c r="H188">
        <v>3</v>
      </c>
      <c r="I188" t="s">
        <v>475</v>
      </c>
      <c r="J188" t="s">
        <v>476</v>
      </c>
      <c r="K188" t="s">
        <v>477</v>
      </c>
      <c r="L188">
        <v>1348</v>
      </c>
      <c r="N188">
        <v>1009</v>
      </c>
      <c r="O188" t="s">
        <v>90</v>
      </c>
      <c r="P188" t="s">
        <v>90</v>
      </c>
      <c r="Q188">
        <v>1000</v>
      </c>
      <c r="W188">
        <v>0</v>
      </c>
      <c r="X188">
        <v>-920134698</v>
      </c>
      <c r="Y188">
        <f t="shared" si="72"/>
        <v>5.0000000000000001E-4</v>
      </c>
      <c r="AA188">
        <v>53629.8</v>
      </c>
      <c r="AB188">
        <v>0</v>
      </c>
      <c r="AC188">
        <v>0</v>
      </c>
      <c r="AD188">
        <v>0</v>
      </c>
      <c r="AE188">
        <v>60258.2</v>
      </c>
      <c r="AF188">
        <v>0</v>
      </c>
      <c r="AG188">
        <v>0</v>
      </c>
      <c r="AH188">
        <v>0</v>
      </c>
      <c r="AI188">
        <v>0.89</v>
      </c>
      <c r="AJ188">
        <v>1</v>
      </c>
      <c r="AK188">
        <v>1</v>
      </c>
      <c r="AL188">
        <v>1</v>
      </c>
      <c r="AM188">
        <v>2</v>
      </c>
      <c r="AN188">
        <v>0</v>
      </c>
      <c r="AO188">
        <v>0</v>
      </c>
      <c r="AP188">
        <v>0</v>
      </c>
      <c r="AQ188">
        <v>1</v>
      </c>
      <c r="AR188">
        <v>0</v>
      </c>
      <c r="AS188" t="s">
        <v>3</v>
      </c>
      <c r="AT188">
        <v>5.0000000000000001E-4</v>
      </c>
      <c r="AU188" t="s">
        <v>3</v>
      </c>
      <c r="AV188">
        <v>0</v>
      </c>
      <c r="AW188">
        <v>2</v>
      </c>
      <c r="AX188">
        <v>60854812</v>
      </c>
      <c r="AY188">
        <v>1</v>
      </c>
      <c r="AZ188">
        <v>0</v>
      </c>
      <c r="BA188">
        <v>170</v>
      </c>
      <c r="BB188">
        <v>1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30.129099999999998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1</v>
      </c>
      <c r="BQ188">
        <v>30.129099999999998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1</v>
      </c>
      <c r="CV188">
        <v>0</v>
      </c>
      <c r="CW188">
        <v>0</v>
      </c>
      <c r="CX188">
        <f>ROUND(Y188*Source!I91,7)</f>
        <v>1.4999999999999999E-4</v>
      </c>
      <c r="CY188">
        <f>AA188</f>
        <v>53629.8</v>
      </c>
      <c r="CZ188">
        <f>AE188</f>
        <v>60258.2</v>
      </c>
      <c r="DA188">
        <f>AI188</f>
        <v>0.89</v>
      </c>
      <c r="DB188">
        <f t="shared" si="73"/>
        <v>30.13</v>
      </c>
      <c r="DC188">
        <f t="shared" si="74"/>
        <v>0</v>
      </c>
      <c r="DD188" t="s">
        <v>3</v>
      </c>
      <c r="DE188" t="s">
        <v>3</v>
      </c>
      <c r="DF188">
        <f>ROUND(ROUND(AE188*AI188,2)*CX188,2)</f>
        <v>8.0399999999999991</v>
      </c>
      <c r="DG188">
        <f t="shared" si="66"/>
        <v>0</v>
      </c>
      <c r="DH188">
        <f t="shared" si="52"/>
        <v>0</v>
      </c>
      <c r="DI188">
        <f t="shared" si="53"/>
        <v>0</v>
      </c>
      <c r="DJ188">
        <f>DF188</f>
        <v>8.0399999999999991</v>
      </c>
      <c r="DK188">
        <v>0</v>
      </c>
      <c r="DL188" t="s">
        <v>3</v>
      </c>
      <c r="DM188">
        <v>0</v>
      </c>
      <c r="DN188" t="s">
        <v>3</v>
      </c>
      <c r="DO188">
        <v>0</v>
      </c>
    </row>
    <row r="189" spans="1:119" x14ac:dyDescent="0.2">
      <c r="A189">
        <f>ROW(Source!A91)</f>
        <v>91</v>
      </c>
      <c r="B189">
        <v>60854600</v>
      </c>
      <c r="C189">
        <v>60854807</v>
      </c>
      <c r="D189">
        <v>59169041</v>
      </c>
      <c r="E189">
        <v>1</v>
      </c>
      <c r="F189">
        <v>1</v>
      </c>
      <c r="G189">
        <v>1</v>
      </c>
      <c r="H189">
        <v>3</v>
      </c>
      <c r="I189" t="s">
        <v>179</v>
      </c>
      <c r="J189" t="s">
        <v>181</v>
      </c>
      <c r="K189" t="s">
        <v>180</v>
      </c>
      <c r="L189">
        <v>1371</v>
      </c>
      <c r="N189">
        <v>1013</v>
      </c>
      <c r="O189" t="s">
        <v>146</v>
      </c>
      <c r="P189" t="s">
        <v>146</v>
      </c>
      <c r="Q189">
        <v>1</v>
      </c>
      <c r="W189">
        <v>0</v>
      </c>
      <c r="X189">
        <v>-1108283750</v>
      </c>
      <c r="Y189">
        <f t="shared" si="72"/>
        <v>200</v>
      </c>
      <c r="AA189">
        <v>179.1</v>
      </c>
      <c r="AB189">
        <v>0</v>
      </c>
      <c r="AC189">
        <v>0</v>
      </c>
      <c r="AD189">
        <v>0</v>
      </c>
      <c r="AE189">
        <v>172.21</v>
      </c>
      <c r="AF189">
        <v>0</v>
      </c>
      <c r="AG189">
        <v>0</v>
      </c>
      <c r="AH189">
        <v>0</v>
      </c>
      <c r="AI189">
        <v>1.04</v>
      </c>
      <c r="AJ189">
        <v>1</v>
      </c>
      <c r="AK189">
        <v>1</v>
      </c>
      <c r="AL189">
        <v>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 t="s">
        <v>3</v>
      </c>
      <c r="AT189">
        <v>200</v>
      </c>
      <c r="AU189" t="s">
        <v>3</v>
      </c>
      <c r="AV189">
        <v>0</v>
      </c>
      <c r="AW189">
        <v>1</v>
      </c>
      <c r="AX189">
        <v>-1</v>
      </c>
      <c r="AY189">
        <v>0</v>
      </c>
      <c r="AZ189">
        <v>0</v>
      </c>
      <c r="BA189" t="s">
        <v>3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CV189">
        <v>0</v>
      </c>
      <c r="CW189">
        <v>0</v>
      </c>
      <c r="CX189">
        <f>ROUND(Y189*Source!I91,7)</f>
        <v>60</v>
      </c>
      <c r="CY189">
        <f>AA189</f>
        <v>179.1</v>
      </c>
      <c r="CZ189">
        <f>AE189</f>
        <v>172.21</v>
      </c>
      <c r="DA189">
        <f>AI189</f>
        <v>1.04</v>
      </c>
      <c r="DB189">
        <f t="shared" si="73"/>
        <v>34442</v>
      </c>
      <c r="DC189">
        <f t="shared" si="74"/>
        <v>0</v>
      </c>
      <c r="DD189" t="s">
        <v>3</v>
      </c>
      <c r="DE189" t="s">
        <v>3</v>
      </c>
      <c r="DF189">
        <f>ROUND(ROUND(AE189*AI189,2)*CX189,2)</f>
        <v>10746</v>
      </c>
      <c r="DG189">
        <f t="shared" si="66"/>
        <v>0</v>
      </c>
      <c r="DH189">
        <f t="shared" si="52"/>
        <v>0</v>
      </c>
      <c r="DI189">
        <f t="shared" si="53"/>
        <v>0</v>
      </c>
      <c r="DJ189">
        <f>DF189</f>
        <v>10746</v>
      </c>
      <c r="DK189">
        <v>0</v>
      </c>
      <c r="DL189" t="s">
        <v>3</v>
      </c>
      <c r="DM189">
        <v>0</v>
      </c>
      <c r="DN189" t="s">
        <v>3</v>
      </c>
      <c r="DO189">
        <v>0</v>
      </c>
    </row>
    <row r="190" spans="1:119" x14ac:dyDescent="0.2">
      <c r="A190">
        <f>ROW(Source!A91)</f>
        <v>91</v>
      </c>
      <c r="B190">
        <v>60854600</v>
      </c>
      <c r="C190">
        <v>60854807</v>
      </c>
      <c r="D190">
        <v>59169075</v>
      </c>
      <c r="E190">
        <v>1</v>
      </c>
      <c r="F190">
        <v>1</v>
      </c>
      <c r="G190">
        <v>1</v>
      </c>
      <c r="H190">
        <v>3</v>
      </c>
      <c r="I190" t="s">
        <v>175</v>
      </c>
      <c r="J190" t="s">
        <v>177</v>
      </c>
      <c r="K190" t="s">
        <v>176</v>
      </c>
      <c r="L190">
        <v>1371</v>
      </c>
      <c r="N190">
        <v>1013</v>
      </c>
      <c r="O190" t="s">
        <v>146</v>
      </c>
      <c r="P190" t="s">
        <v>146</v>
      </c>
      <c r="Q190">
        <v>1</v>
      </c>
      <c r="W190">
        <v>0</v>
      </c>
      <c r="X190">
        <v>-1442394100</v>
      </c>
      <c r="Y190">
        <f t="shared" si="72"/>
        <v>50</v>
      </c>
      <c r="AA190">
        <v>711.1</v>
      </c>
      <c r="AB190">
        <v>0</v>
      </c>
      <c r="AC190">
        <v>0</v>
      </c>
      <c r="AD190">
        <v>0</v>
      </c>
      <c r="AE190">
        <v>683.75</v>
      </c>
      <c r="AF190">
        <v>0</v>
      </c>
      <c r="AG190">
        <v>0</v>
      </c>
      <c r="AH190">
        <v>0</v>
      </c>
      <c r="AI190">
        <v>1.04</v>
      </c>
      <c r="AJ190">
        <v>1</v>
      </c>
      <c r="AK190">
        <v>1</v>
      </c>
      <c r="AL190">
        <v>1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 t="s">
        <v>3</v>
      </c>
      <c r="AT190">
        <v>50</v>
      </c>
      <c r="AU190" t="s">
        <v>3</v>
      </c>
      <c r="AV190">
        <v>0</v>
      </c>
      <c r="AW190">
        <v>1</v>
      </c>
      <c r="AX190">
        <v>-1</v>
      </c>
      <c r="AY190">
        <v>0</v>
      </c>
      <c r="AZ190">
        <v>0</v>
      </c>
      <c r="BA190" t="s">
        <v>3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CV190">
        <v>0</v>
      </c>
      <c r="CW190">
        <v>0</v>
      </c>
      <c r="CX190">
        <f>ROUND(Y190*Source!I91,7)</f>
        <v>15</v>
      </c>
      <c r="CY190">
        <f>AA190</f>
        <v>711.1</v>
      </c>
      <c r="CZ190">
        <f>AE190</f>
        <v>683.75</v>
      </c>
      <c r="DA190">
        <f>AI190</f>
        <v>1.04</v>
      </c>
      <c r="DB190">
        <f t="shared" si="73"/>
        <v>34187.5</v>
      </c>
      <c r="DC190">
        <f t="shared" si="74"/>
        <v>0</v>
      </c>
      <c r="DD190" t="s">
        <v>3</v>
      </c>
      <c r="DE190" t="s">
        <v>3</v>
      </c>
      <c r="DF190">
        <f>ROUND(ROUND(AE190*AI190,2)*CX190,2)</f>
        <v>10666.5</v>
      </c>
      <c r="DG190">
        <f t="shared" si="66"/>
        <v>0</v>
      </c>
      <c r="DH190">
        <f t="shared" si="52"/>
        <v>0</v>
      </c>
      <c r="DI190">
        <f t="shared" si="53"/>
        <v>0</v>
      </c>
      <c r="DJ190">
        <f>DF190</f>
        <v>10666.5</v>
      </c>
      <c r="DK190">
        <v>0</v>
      </c>
      <c r="DL190" t="s">
        <v>3</v>
      </c>
      <c r="DM190">
        <v>0</v>
      </c>
      <c r="DN190" t="s">
        <v>3</v>
      </c>
      <c r="DO190">
        <v>0</v>
      </c>
    </row>
    <row r="191" spans="1:119" x14ac:dyDescent="0.2">
      <c r="A191">
        <f>ROW(Source!A96)</f>
        <v>96</v>
      </c>
      <c r="B191">
        <v>60841590</v>
      </c>
      <c r="C191">
        <v>60842359</v>
      </c>
      <c r="D191">
        <v>35812915</v>
      </c>
      <c r="E191">
        <v>110</v>
      </c>
      <c r="F191">
        <v>1</v>
      </c>
      <c r="G191">
        <v>1</v>
      </c>
      <c r="H191">
        <v>1</v>
      </c>
      <c r="I191" t="s">
        <v>478</v>
      </c>
      <c r="J191" t="s">
        <v>3</v>
      </c>
      <c r="K191" t="s">
        <v>479</v>
      </c>
      <c r="L191">
        <v>1191</v>
      </c>
      <c r="N191">
        <v>1013</v>
      </c>
      <c r="O191" t="s">
        <v>369</v>
      </c>
      <c r="P191" t="s">
        <v>369</v>
      </c>
      <c r="Q191">
        <v>1</v>
      </c>
      <c r="W191">
        <v>0</v>
      </c>
      <c r="X191">
        <v>-1759674247</v>
      </c>
      <c r="Y191">
        <f>(AT191*ROUND(1.15,7))</f>
        <v>6.7850000000000001</v>
      </c>
      <c r="AA191">
        <v>0</v>
      </c>
      <c r="AB191">
        <v>0</v>
      </c>
      <c r="AC191">
        <v>0</v>
      </c>
      <c r="AD191">
        <v>373.25</v>
      </c>
      <c r="AE191">
        <v>0</v>
      </c>
      <c r="AF191">
        <v>0</v>
      </c>
      <c r="AG191">
        <v>0</v>
      </c>
      <c r="AH191">
        <v>373.25</v>
      </c>
      <c r="AI191">
        <v>1</v>
      </c>
      <c r="AJ191">
        <v>1</v>
      </c>
      <c r="AK191">
        <v>1</v>
      </c>
      <c r="AL191">
        <v>1</v>
      </c>
      <c r="AM191">
        <v>-2</v>
      </c>
      <c r="AN191">
        <v>0</v>
      </c>
      <c r="AO191">
        <v>0</v>
      </c>
      <c r="AP191">
        <v>1</v>
      </c>
      <c r="AQ191">
        <v>1</v>
      </c>
      <c r="AR191">
        <v>0</v>
      </c>
      <c r="AS191" t="s">
        <v>3</v>
      </c>
      <c r="AT191">
        <v>5.9</v>
      </c>
      <c r="AU191" t="s">
        <v>187</v>
      </c>
      <c r="AV191">
        <v>1</v>
      </c>
      <c r="AW191">
        <v>2</v>
      </c>
      <c r="AX191">
        <v>60842369</v>
      </c>
      <c r="AY191">
        <v>2</v>
      </c>
      <c r="AZ191">
        <v>131072</v>
      </c>
      <c r="BA191">
        <v>171</v>
      </c>
      <c r="BB191">
        <v>1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2202.1750000000002</v>
      </c>
      <c r="BN191">
        <v>5.9</v>
      </c>
      <c r="BO191">
        <v>0</v>
      </c>
      <c r="BP191">
        <v>1</v>
      </c>
      <c r="BQ191">
        <v>0</v>
      </c>
      <c r="BR191">
        <v>0</v>
      </c>
      <c r="BS191">
        <v>0</v>
      </c>
      <c r="BT191">
        <v>2532.5012500000003</v>
      </c>
      <c r="BU191">
        <v>6.7850000000000001</v>
      </c>
      <c r="BV191">
        <v>0</v>
      </c>
      <c r="BW191">
        <v>1</v>
      </c>
      <c r="CU191">
        <f>ROUND(AT191*Source!I96*AH191*AL191,2)</f>
        <v>2642.61</v>
      </c>
      <c r="CV191">
        <f>ROUND(Y191*Source!I96,7)</f>
        <v>8.1419999999999995</v>
      </c>
      <c r="CW191">
        <v>0</v>
      </c>
      <c r="CX191">
        <f>ROUND(Y191*Source!I96,7)</f>
        <v>8.1419999999999995</v>
      </c>
      <c r="CY191">
        <f>AD191</f>
        <v>373.25</v>
      </c>
      <c r="CZ191">
        <f>AH191</f>
        <v>373.25</v>
      </c>
      <c r="DA191">
        <f>AL191</f>
        <v>1</v>
      </c>
      <c r="DB191">
        <f>ROUND((ROUND(AT191*CZ191,2)*ROUND(1.15,7)),6)</f>
        <v>2532.5070000000001</v>
      </c>
      <c r="DC191">
        <f>ROUND((ROUND(AT191*AG191,2)*ROUND(1.15,7)),6)</f>
        <v>0</v>
      </c>
      <c r="DD191" t="s">
        <v>3</v>
      </c>
      <c r="DE191" t="s">
        <v>3</v>
      </c>
      <c r="DF191">
        <f t="shared" ref="DF191:DF196" si="75">ROUND(ROUND(AE191,2)*CX191,2)</f>
        <v>0</v>
      </c>
      <c r="DG191">
        <f t="shared" si="66"/>
        <v>0</v>
      </c>
      <c r="DH191">
        <f t="shared" si="52"/>
        <v>0</v>
      </c>
      <c r="DI191">
        <f t="shared" si="53"/>
        <v>3039</v>
      </c>
      <c r="DJ191">
        <f>DI191</f>
        <v>3039</v>
      </c>
      <c r="DK191">
        <v>1</v>
      </c>
      <c r="DL191" t="s">
        <v>3</v>
      </c>
      <c r="DM191">
        <v>0</v>
      </c>
      <c r="DN191" t="s">
        <v>3</v>
      </c>
      <c r="DO191">
        <v>0</v>
      </c>
    </row>
    <row r="192" spans="1:119" x14ac:dyDescent="0.2">
      <c r="A192">
        <f>ROW(Source!A96)</f>
        <v>96</v>
      </c>
      <c r="B192">
        <v>60841590</v>
      </c>
      <c r="C192">
        <v>60842359</v>
      </c>
      <c r="D192">
        <v>35812888</v>
      </c>
      <c r="E192">
        <v>110</v>
      </c>
      <c r="F192">
        <v>1</v>
      </c>
      <c r="G192">
        <v>1</v>
      </c>
      <c r="H192">
        <v>1</v>
      </c>
      <c r="I192" t="s">
        <v>376</v>
      </c>
      <c r="J192" t="s">
        <v>3</v>
      </c>
      <c r="K192" t="s">
        <v>377</v>
      </c>
      <c r="L192">
        <v>1191</v>
      </c>
      <c r="N192">
        <v>1013</v>
      </c>
      <c r="O192" t="s">
        <v>369</v>
      </c>
      <c r="P192" t="s">
        <v>369</v>
      </c>
      <c r="Q192">
        <v>1</v>
      </c>
      <c r="W192">
        <v>0</v>
      </c>
      <c r="X192">
        <v>-1417349443</v>
      </c>
      <c r="Y192">
        <f>(AT192*ROUND(1.25,7))</f>
        <v>0.51249999999999996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1</v>
      </c>
      <c r="AJ192">
        <v>1</v>
      </c>
      <c r="AK192">
        <v>1</v>
      </c>
      <c r="AL192">
        <v>1</v>
      </c>
      <c r="AM192">
        <v>-2</v>
      </c>
      <c r="AN192">
        <v>0</v>
      </c>
      <c r="AO192">
        <v>0</v>
      </c>
      <c r="AP192">
        <v>1</v>
      </c>
      <c r="AQ192">
        <v>1</v>
      </c>
      <c r="AR192">
        <v>0</v>
      </c>
      <c r="AS192" t="s">
        <v>3</v>
      </c>
      <c r="AT192">
        <v>0.41</v>
      </c>
      <c r="AU192" t="s">
        <v>186</v>
      </c>
      <c r="AV192">
        <v>2</v>
      </c>
      <c r="AW192">
        <v>2</v>
      </c>
      <c r="AX192">
        <v>60842370</v>
      </c>
      <c r="AY192">
        <v>1</v>
      </c>
      <c r="AZ192">
        <v>0</v>
      </c>
      <c r="BA192">
        <v>172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CV192">
        <v>0</v>
      </c>
      <c r="CW192">
        <v>0</v>
      </c>
      <c r="CX192">
        <f>ROUND(Y192*Source!I96,7)</f>
        <v>0.61499999999999999</v>
      </c>
      <c r="CY192">
        <f>AD192</f>
        <v>0</v>
      </c>
      <c r="CZ192">
        <f>AH192</f>
        <v>0</v>
      </c>
      <c r="DA192">
        <f>AL192</f>
        <v>1</v>
      </c>
      <c r="DB192">
        <f>ROUND((ROUND(AT192*CZ192,2)*ROUND(1.25,7)),6)</f>
        <v>0</v>
      </c>
      <c r="DC192">
        <f>ROUND((ROUND(AT192*AG192,2)*ROUND(1.25,7)),6)</f>
        <v>0</v>
      </c>
      <c r="DD192" t="s">
        <v>3</v>
      </c>
      <c r="DE192" t="s">
        <v>3</v>
      </c>
      <c r="DF192">
        <f t="shared" si="75"/>
        <v>0</v>
      </c>
      <c r="DG192">
        <f t="shared" si="66"/>
        <v>0</v>
      </c>
      <c r="DH192">
        <f t="shared" si="52"/>
        <v>0</v>
      </c>
      <c r="DI192">
        <f t="shared" si="53"/>
        <v>0</v>
      </c>
      <c r="DJ192">
        <f>DI192</f>
        <v>0</v>
      </c>
      <c r="DK192">
        <v>0</v>
      </c>
      <c r="DL192" t="s">
        <v>3</v>
      </c>
      <c r="DM192">
        <v>0</v>
      </c>
      <c r="DN192" t="s">
        <v>3</v>
      </c>
      <c r="DO192">
        <v>0</v>
      </c>
    </row>
    <row r="193" spans="1:119" x14ac:dyDescent="0.2">
      <c r="A193">
        <f>ROW(Source!A96)</f>
        <v>96</v>
      </c>
      <c r="B193">
        <v>60841590</v>
      </c>
      <c r="C193">
        <v>60842359</v>
      </c>
      <c r="D193">
        <v>44461717</v>
      </c>
      <c r="E193">
        <v>1</v>
      </c>
      <c r="F193">
        <v>1</v>
      </c>
      <c r="G193">
        <v>1</v>
      </c>
      <c r="H193">
        <v>2</v>
      </c>
      <c r="I193" t="s">
        <v>378</v>
      </c>
      <c r="J193" t="s">
        <v>379</v>
      </c>
      <c r="K193" t="s">
        <v>380</v>
      </c>
      <c r="L193">
        <v>1368</v>
      </c>
      <c r="N193">
        <v>1011</v>
      </c>
      <c r="O193" t="s">
        <v>373</v>
      </c>
      <c r="P193" t="s">
        <v>373</v>
      </c>
      <c r="Q193">
        <v>1</v>
      </c>
      <c r="W193">
        <v>0</v>
      </c>
      <c r="X193">
        <v>-1439166953</v>
      </c>
      <c r="Y193">
        <f>(AT193*ROUND(1.25,7))</f>
        <v>0.22499999999999998</v>
      </c>
      <c r="AA193">
        <v>0</v>
      </c>
      <c r="AB193">
        <v>1098</v>
      </c>
      <c r="AC193">
        <v>544.01</v>
      </c>
      <c r="AD193">
        <v>0</v>
      </c>
      <c r="AE193">
        <v>0</v>
      </c>
      <c r="AF193">
        <v>1098</v>
      </c>
      <c r="AG193">
        <v>544.01</v>
      </c>
      <c r="AH193">
        <v>0</v>
      </c>
      <c r="AI193">
        <v>1</v>
      </c>
      <c r="AJ193">
        <v>1</v>
      </c>
      <c r="AK193">
        <v>1</v>
      </c>
      <c r="AL193">
        <v>1</v>
      </c>
      <c r="AM193">
        <v>-2</v>
      </c>
      <c r="AN193">
        <v>0</v>
      </c>
      <c r="AO193">
        <v>0</v>
      </c>
      <c r="AP193">
        <v>1</v>
      </c>
      <c r="AQ193">
        <v>1</v>
      </c>
      <c r="AR193">
        <v>0</v>
      </c>
      <c r="AS193" t="s">
        <v>3</v>
      </c>
      <c r="AT193">
        <v>0.18</v>
      </c>
      <c r="AU193" t="s">
        <v>186</v>
      </c>
      <c r="AV193">
        <v>1</v>
      </c>
      <c r="AW193">
        <v>2</v>
      </c>
      <c r="AX193">
        <v>60842371</v>
      </c>
      <c r="AY193">
        <v>2</v>
      </c>
      <c r="AZ193">
        <v>98304</v>
      </c>
      <c r="BA193">
        <v>173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197.64</v>
      </c>
      <c r="BL193">
        <v>97.92179999999999</v>
      </c>
      <c r="BM193">
        <v>0</v>
      </c>
      <c r="BN193">
        <v>0</v>
      </c>
      <c r="BO193">
        <v>0.18</v>
      </c>
      <c r="BP193">
        <v>1</v>
      </c>
      <c r="BQ193">
        <v>0</v>
      </c>
      <c r="BR193">
        <v>247.04999999999998</v>
      </c>
      <c r="BS193">
        <v>122.40224999999998</v>
      </c>
      <c r="BT193">
        <v>0</v>
      </c>
      <c r="BU193">
        <v>0</v>
      </c>
      <c r="BV193">
        <v>0.22499999999999998</v>
      </c>
      <c r="BW193">
        <v>1</v>
      </c>
      <c r="CV193">
        <v>0</v>
      </c>
      <c r="CW193">
        <f>ROUND(Y193*Source!I96*DO193,7)</f>
        <v>0.27</v>
      </c>
      <c r="CX193">
        <f>ROUND(Y193*Source!I96,7)</f>
        <v>0.27</v>
      </c>
      <c r="CY193">
        <f>AB193</f>
        <v>1098</v>
      </c>
      <c r="CZ193">
        <f>AF193</f>
        <v>1098</v>
      </c>
      <c r="DA193">
        <f>AJ193</f>
        <v>1</v>
      </c>
      <c r="DB193">
        <f>ROUND((ROUND(AT193*CZ193,2)*ROUND(1.25,7)),6)</f>
        <v>247.05</v>
      </c>
      <c r="DC193">
        <f>ROUND((ROUND(AT193*AG193,2)*ROUND(1.25,7)),6)</f>
        <v>122.4</v>
      </c>
      <c r="DD193" t="s">
        <v>3</v>
      </c>
      <c r="DE193" t="s">
        <v>3</v>
      </c>
      <c r="DF193">
        <f t="shared" si="75"/>
        <v>0</v>
      </c>
      <c r="DG193">
        <f t="shared" si="66"/>
        <v>296.45999999999998</v>
      </c>
      <c r="DH193">
        <f t="shared" ref="DH193:DH220" si="76">ROUND(ROUND(AG193,2)*CX193,2)</f>
        <v>146.88</v>
      </c>
      <c r="DI193">
        <f t="shared" ref="DI193:DI220" si="77">ROUND(ROUND(AH193,2)*CX193,2)</f>
        <v>0</v>
      </c>
      <c r="DJ193">
        <f>DG193+DH193</f>
        <v>443.34</v>
      </c>
      <c r="DK193">
        <v>1</v>
      </c>
      <c r="DL193" t="s">
        <v>381</v>
      </c>
      <c r="DM193">
        <v>6</v>
      </c>
      <c r="DN193" t="s">
        <v>369</v>
      </c>
      <c r="DO193">
        <v>1</v>
      </c>
    </row>
    <row r="194" spans="1:119" x14ac:dyDescent="0.2">
      <c r="A194">
        <f>ROW(Source!A96)</f>
        <v>96</v>
      </c>
      <c r="B194">
        <v>60841590</v>
      </c>
      <c r="C194">
        <v>60842359</v>
      </c>
      <c r="D194">
        <v>44461769</v>
      </c>
      <c r="E194">
        <v>1</v>
      </c>
      <c r="F194">
        <v>1</v>
      </c>
      <c r="G194">
        <v>1</v>
      </c>
      <c r="H194">
        <v>2</v>
      </c>
      <c r="I194" t="s">
        <v>382</v>
      </c>
      <c r="J194" t="s">
        <v>383</v>
      </c>
      <c r="K194" t="s">
        <v>384</v>
      </c>
      <c r="L194">
        <v>1368</v>
      </c>
      <c r="N194">
        <v>1011</v>
      </c>
      <c r="O194" t="s">
        <v>373</v>
      </c>
      <c r="P194" t="s">
        <v>373</v>
      </c>
      <c r="Q194">
        <v>1</v>
      </c>
      <c r="W194">
        <v>0</v>
      </c>
      <c r="X194">
        <v>-1112845829</v>
      </c>
      <c r="Y194">
        <f>(AT194*ROUND(1.25,7))</f>
        <v>0.125</v>
      </c>
      <c r="AA194">
        <v>0</v>
      </c>
      <c r="AB194">
        <v>1719.93</v>
      </c>
      <c r="AC194">
        <v>544.01</v>
      </c>
      <c r="AD194">
        <v>0</v>
      </c>
      <c r="AE194">
        <v>0</v>
      </c>
      <c r="AF194">
        <v>1719.93</v>
      </c>
      <c r="AG194">
        <v>544.01</v>
      </c>
      <c r="AH194">
        <v>0</v>
      </c>
      <c r="AI194">
        <v>1</v>
      </c>
      <c r="AJ194">
        <v>1</v>
      </c>
      <c r="AK194">
        <v>1</v>
      </c>
      <c r="AL194">
        <v>1</v>
      </c>
      <c r="AM194">
        <v>-2</v>
      </c>
      <c r="AN194">
        <v>0</v>
      </c>
      <c r="AO194">
        <v>0</v>
      </c>
      <c r="AP194">
        <v>1</v>
      </c>
      <c r="AQ194">
        <v>1</v>
      </c>
      <c r="AR194">
        <v>0</v>
      </c>
      <c r="AS194" t="s">
        <v>3</v>
      </c>
      <c r="AT194">
        <v>0.1</v>
      </c>
      <c r="AU194" t="s">
        <v>186</v>
      </c>
      <c r="AV194">
        <v>1</v>
      </c>
      <c r="AW194">
        <v>2</v>
      </c>
      <c r="AX194">
        <v>60842372</v>
      </c>
      <c r="AY194">
        <v>2</v>
      </c>
      <c r="AZ194">
        <v>98304</v>
      </c>
      <c r="BA194">
        <v>174</v>
      </c>
      <c r="BB194">
        <v>1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171.99300000000002</v>
      </c>
      <c r="BL194">
        <v>54.401000000000003</v>
      </c>
      <c r="BM194">
        <v>0</v>
      </c>
      <c r="BN194">
        <v>0</v>
      </c>
      <c r="BO194">
        <v>0.1</v>
      </c>
      <c r="BP194">
        <v>1</v>
      </c>
      <c r="BQ194">
        <v>0</v>
      </c>
      <c r="BR194">
        <v>214.99125000000001</v>
      </c>
      <c r="BS194">
        <v>68.001249999999999</v>
      </c>
      <c r="BT194">
        <v>0</v>
      </c>
      <c r="BU194">
        <v>0</v>
      </c>
      <c r="BV194">
        <v>0.125</v>
      </c>
      <c r="BW194">
        <v>1</v>
      </c>
      <c r="CV194">
        <v>0</v>
      </c>
      <c r="CW194">
        <f>ROUND(Y194*Source!I96*DO194,7)</f>
        <v>0.15</v>
      </c>
      <c r="CX194">
        <f>ROUND(Y194*Source!I96,7)</f>
        <v>0.15</v>
      </c>
      <c r="CY194">
        <f>AB194</f>
        <v>1719.93</v>
      </c>
      <c r="CZ194">
        <f>AF194</f>
        <v>1719.93</v>
      </c>
      <c r="DA194">
        <f>AJ194</f>
        <v>1</v>
      </c>
      <c r="DB194">
        <f>ROUND((ROUND(AT194*CZ194,2)*ROUND(1.25,7)),6)</f>
        <v>214.98750000000001</v>
      </c>
      <c r="DC194">
        <f>ROUND((ROUND(AT194*AG194,2)*ROUND(1.25,7)),6)</f>
        <v>68</v>
      </c>
      <c r="DD194" t="s">
        <v>3</v>
      </c>
      <c r="DE194" t="s">
        <v>3</v>
      </c>
      <c r="DF194">
        <f t="shared" si="75"/>
        <v>0</v>
      </c>
      <c r="DG194">
        <f t="shared" si="66"/>
        <v>257.99</v>
      </c>
      <c r="DH194">
        <f t="shared" si="76"/>
        <v>81.599999999999994</v>
      </c>
      <c r="DI194">
        <f t="shared" si="77"/>
        <v>0</v>
      </c>
      <c r="DJ194">
        <f>DG194+DH194</f>
        <v>339.59000000000003</v>
      </c>
      <c r="DK194">
        <v>1</v>
      </c>
      <c r="DL194" t="s">
        <v>381</v>
      </c>
      <c r="DM194">
        <v>6</v>
      </c>
      <c r="DN194" t="s">
        <v>369</v>
      </c>
      <c r="DO194">
        <v>1</v>
      </c>
    </row>
    <row r="195" spans="1:119" x14ac:dyDescent="0.2">
      <c r="A195">
        <f>ROW(Source!A96)</f>
        <v>96</v>
      </c>
      <c r="B195">
        <v>60841590</v>
      </c>
      <c r="C195">
        <v>60842359</v>
      </c>
      <c r="D195">
        <v>44462654</v>
      </c>
      <c r="E195">
        <v>1</v>
      </c>
      <c r="F195">
        <v>1</v>
      </c>
      <c r="G195">
        <v>1</v>
      </c>
      <c r="H195">
        <v>2</v>
      </c>
      <c r="I195" t="s">
        <v>385</v>
      </c>
      <c r="J195" t="s">
        <v>386</v>
      </c>
      <c r="K195" t="s">
        <v>387</v>
      </c>
      <c r="L195">
        <v>1368</v>
      </c>
      <c r="N195">
        <v>1011</v>
      </c>
      <c r="O195" t="s">
        <v>373</v>
      </c>
      <c r="P195" t="s">
        <v>373</v>
      </c>
      <c r="Q195">
        <v>1</v>
      </c>
      <c r="W195">
        <v>0</v>
      </c>
      <c r="X195">
        <v>-1006353707</v>
      </c>
      <c r="Y195">
        <f>(AT195*ROUND(1.25,7))</f>
        <v>0.16250000000000001</v>
      </c>
      <c r="AA195">
        <v>0</v>
      </c>
      <c r="AB195">
        <v>680.75</v>
      </c>
      <c r="AC195">
        <v>404.99</v>
      </c>
      <c r="AD195">
        <v>0</v>
      </c>
      <c r="AE195">
        <v>0</v>
      </c>
      <c r="AF195">
        <v>680.75</v>
      </c>
      <c r="AG195">
        <v>404.99</v>
      </c>
      <c r="AH195">
        <v>0</v>
      </c>
      <c r="AI195">
        <v>1</v>
      </c>
      <c r="AJ195">
        <v>1</v>
      </c>
      <c r="AK195">
        <v>1</v>
      </c>
      <c r="AL195">
        <v>1</v>
      </c>
      <c r="AM195">
        <v>-2</v>
      </c>
      <c r="AN195">
        <v>0</v>
      </c>
      <c r="AO195">
        <v>0</v>
      </c>
      <c r="AP195">
        <v>1</v>
      </c>
      <c r="AQ195">
        <v>1</v>
      </c>
      <c r="AR195">
        <v>0</v>
      </c>
      <c r="AS195" t="s">
        <v>3</v>
      </c>
      <c r="AT195">
        <v>0.13</v>
      </c>
      <c r="AU195" t="s">
        <v>186</v>
      </c>
      <c r="AV195">
        <v>1</v>
      </c>
      <c r="AW195">
        <v>2</v>
      </c>
      <c r="AX195">
        <v>60842373</v>
      </c>
      <c r="AY195">
        <v>2</v>
      </c>
      <c r="AZ195">
        <v>98304</v>
      </c>
      <c r="BA195">
        <v>175</v>
      </c>
      <c r="BB195">
        <v>1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88.497500000000002</v>
      </c>
      <c r="BL195">
        <v>52.648700000000005</v>
      </c>
      <c r="BM195">
        <v>0</v>
      </c>
      <c r="BN195">
        <v>0</v>
      </c>
      <c r="BO195">
        <v>0.13</v>
      </c>
      <c r="BP195">
        <v>1</v>
      </c>
      <c r="BQ195">
        <v>0</v>
      </c>
      <c r="BR195">
        <v>110.621875</v>
      </c>
      <c r="BS195">
        <v>65.81087500000001</v>
      </c>
      <c r="BT195">
        <v>0</v>
      </c>
      <c r="BU195">
        <v>0</v>
      </c>
      <c r="BV195">
        <v>0.16250000000000001</v>
      </c>
      <c r="BW195">
        <v>1</v>
      </c>
      <c r="CV195">
        <v>0</v>
      </c>
      <c r="CW195">
        <f>ROUND(Y195*Source!I96*DO195,7)</f>
        <v>0.19500000000000001</v>
      </c>
      <c r="CX195">
        <f>ROUND(Y195*Source!I96,7)</f>
        <v>0.19500000000000001</v>
      </c>
      <c r="CY195">
        <f>AB195</f>
        <v>680.75</v>
      </c>
      <c r="CZ195">
        <f>AF195</f>
        <v>680.75</v>
      </c>
      <c r="DA195">
        <f>AJ195</f>
        <v>1</v>
      </c>
      <c r="DB195">
        <f>ROUND((ROUND(AT195*CZ195,2)*ROUND(1.25,7)),6)</f>
        <v>110.625</v>
      </c>
      <c r="DC195">
        <f>ROUND((ROUND(AT195*AG195,2)*ROUND(1.25,7)),6)</f>
        <v>65.8125</v>
      </c>
      <c r="DD195" t="s">
        <v>3</v>
      </c>
      <c r="DE195" t="s">
        <v>3</v>
      </c>
      <c r="DF195">
        <f t="shared" si="75"/>
        <v>0</v>
      </c>
      <c r="DG195">
        <f t="shared" si="66"/>
        <v>132.75</v>
      </c>
      <c r="DH195">
        <f t="shared" si="76"/>
        <v>78.97</v>
      </c>
      <c r="DI195">
        <f t="shared" si="77"/>
        <v>0</v>
      </c>
      <c r="DJ195">
        <f>DG195+DH195</f>
        <v>211.72</v>
      </c>
      <c r="DK195">
        <v>1</v>
      </c>
      <c r="DL195" t="s">
        <v>388</v>
      </c>
      <c r="DM195">
        <v>4</v>
      </c>
      <c r="DN195" t="s">
        <v>369</v>
      </c>
      <c r="DO195">
        <v>1</v>
      </c>
    </row>
    <row r="196" spans="1:119" x14ac:dyDescent="0.2">
      <c r="A196">
        <f>ROW(Source!A96)</f>
        <v>96</v>
      </c>
      <c r="B196">
        <v>60841590</v>
      </c>
      <c r="C196">
        <v>60842359</v>
      </c>
      <c r="D196">
        <v>44462849</v>
      </c>
      <c r="E196">
        <v>1</v>
      </c>
      <c r="F196">
        <v>1</v>
      </c>
      <c r="G196">
        <v>1</v>
      </c>
      <c r="H196">
        <v>2</v>
      </c>
      <c r="I196" t="s">
        <v>480</v>
      </c>
      <c r="J196" t="s">
        <v>481</v>
      </c>
      <c r="K196" t="s">
        <v>482</v>
      </c>
      <c r="L196">
        <v>1368</v>
      </c>
      <c r="N196">
        <v>1011</v>
      </c>
      <c r="O196" t="s">
        <v>373</v>
      </c>
      <c r="P196" t="s">
        <v>373</v>
      </c>
      <c r="Q196">
        <v>1</v>
      </c>
      <c r="W196">
        <v>0</v>
      </c>
      <c r="X196">
        <v>-103238006</v>
      </c>
      <c r="Y196">
        <f>(AT196*ROUND(1.25,7))</f>
        <v>1.9875</v>
      </c>
      <c r="AA196">
        <v>0</v>
      </c>
      <c r="AB196">
        <v>36.46</v>
      </c>
      <c r="AC196">
        <v>0</v>
      </c>
      <c r="AD196">
        <v>0</v>
      </c>
      <c r="AE196">
        <v>0</v>
      </c>
      <c r="AF196">
        <v>36.46</v>
      </c>
      <c r="AG196">
        <v>0</v>
      </c>
      <c r="AH196">
        <v>0</v>
      </c>
      <c r="AI196">
        <v>1</v>
      </c>
      <c r="AJ196">
        <v>1</v>
      </c>
      <c r="AK196">
        <v>1</v>
      </c>
      <c r="AL196">
        <v>1</v>
      </c>
      <c r="AM196">
        <v>-2</v>
      </c>
      <c r="AN196">
        <v>0</v>
      </c>
      <c r="AO196">
        <v>0</v>
      </c>
      <c r="AP196">
        <v>1</v>
      </c>
      <c r="AQ196">
        <v>1</v>
      </c>
      <c r="AR196">
        <v>0</v>
      </c>
      <c r="AS196" t="s">
        <v>3</v>
      </c>
      <c r="AT196">
        <v>1.59</v>
      </c>
      <c r="AU196" t="s">
        <v>186</v>
      </c>
      <c r="AV196">
        <v>1</v>
      </c>
      <c r="AW196">
        <v>2</v>
      </c>
      <c r="AX196">
        <v>60842374</v>
      </c>
      <c r="AY196">
        <v>2</v>
      </c>
      <c r="AZ196">
        <v>32768</v>
      </c>
      <c r="BA196">
        <v>176</v>
      </c>
      <c r="BB196">
        <v>1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57.971400000000003</v>
      </c>
      <c r="BL196">
        <v>0</v>
      </c>
      <c r="BM196">
        <v>0</v>
      </c>
      <c r="BN196">
        <v>0</v>
      </c>
      <c r="BO196">
        <v>0</v>
      </c>
      <c r="BP196">
        <v>1</v>
      </c>
      <c r="BQ196">
        <v>0</v>
      </c>
      <c r="BR196">
        <v>72.464250000000007</v>
      </c>
      <c r="BS196">
        <v>0</v>
      </c>
      <c r="BT196">
        <v>0</v>
      </c>
      <c r="BU196">
        <v>0</v>
      </c>
      <c r="BV196">
        <v>0</v>
      </c>
      <c r="BW196">
        <v>1</v>
      </c>
      <c r="CV196">
        <v>0</v>
      </c>
      <c r="CW196">
        <f>ROUND(Y196*Source!I96*DO196,7)</f>
        <v>0</v>
      </c>
      <c r="CX196">
        <f>ROUND(Y196*Source!I96,7)</f>
        <v>2.3849999999999998</v>
      </c>
      <c r="CY196">
        <f>AB196</f>
        <v>36.46</v>
      </c>
      <c r="CZ196">
        <f>AF196</f>
        <v>36.46</v>
      </c>
      <c r="DA196">
        <f>AJ196</f>
        <v>1</v>
      </c>
      <c r="DB196">
        <f>ROUND((ROUND(AT196*CZ196,2)*ROUND(1.25,7)),6)</f>
        <v>72.462500000000006</v>
      </c>
      <c r="DC196">
        <f>ROUND((ROUND(AT196*AG196,2)*ROUND(1.25,7)),6)</f>
        <v>0</v>
      </c>
      <c r="DD196" t="s">
        <v>3</v>
      </c>
      <c r="DE196" t="s">
        <v>3</v>
      </c>
      <c r="DF196">
        <f t="shared" si="75"/>
        <v>0</v>
      </c>
      <c r="DG196">
        <f t="shared" si="66"/>
        <v>86.96</v>
      </c>
      <c r="DH196">
        <f t="shared" si="76"/>
        <v>0</v>
      </c>
      <c r="DI196">
        <f t="shared" si="77"/>
        <v>0</v>
      </c>
      <c r="DJ196">
        <f>DG196+DH196</f>
        <v>86.96</v>
      </c>
      <c r="DK196">
        <v>1</v>
      </c>
      <c r="DL196" t="s">
        <v>3</v>
      </c>
      <c r="DM196">
        <v>0</v>
      </c>
      <c r="DN196" t="s">
        <v>3</v>
      </c>
      <c r="DO196">
        <v>0</v>
      </c>
    </row>
    <row r="197" spans="1:119" x14ac:dyDescent="0.2">
      <c r="A197">
        <f>ROW(Source!A96)</f>
        <v>96</v>
      </c>
      <c r="B197">
        <v>60841590</v>
      </c>
      <c r="C197">
        <v>60842359</v>
      </c>
      <c r="D197">
        <v>44528841</v>
      </c>
      <c r="E197">
        <v>1</v>
      </c>
      <c r="F197">
        <v>1</v>
      </c>
      <c r="G197">
        <v>1</v>
      </c>
      <c r="H197">
        <v>3</v>
      </c>
      <c r="I197" t="s">
        <v>483</v>
      </c>
      <c r="J197" t="s">
        <v>484</v>
      </c>
      <c r="K197" t="s">
        <v>485</v>
      </c>
      <c r="L197">
        <v>1348</v>
      </c>
      <c r="N197">
        <v>1009</v>
      </c>
      <c r="O197" t="s">
        <v>90</v>
      </c>
      <c r="P197" t="s">
        <v>90</v>
      </c>
      <c r="Q197">
        <v>1000</v>
      </c>
      <c r="W197">
        <v>0</v>
      </c>
      <c r="X197">
        <v>994927212</v>
      </c>
      <c r="Y197">
        <f>AT197</f>
        <v>5.0000000000000001E-4</v>
      </c>
      <c r="AA197">
        <v>134860.20000000001</v>
      </c>
      <c r="AB197">
        <v>0</v>
      </c>
      <c r="AC197">
        <v>0</v>
      </c>
      <c r="AD197">
        <v>0</v>
      </c>
      <c r="AE197">
        <v>148198.01999999999</v>
      </c>
      <c r="AF197">
        <v>0</v>
      </c>
      <c r="AG197">
        <v>0</v>
      </c>
      <c r="AH197">
        <v>0</v>
      </c>
      <c r="AI197">
        <v>0.91</v>
      </c>
      <c r="AJ197">
        <v>1</v>
      </c>
      <c r="AK197">
        <v>1</v>
      </c>
      <c r="AL197">
        <v>1</v>
      </c>
      <c r="AM197">
        <v>2</v>
      </c>
      <c r="AN197">
        <v>0</v>
      </c>
      <c r="AO197">
        <v>0</v>
      </c>
      <c r="AP197">
        <v>1</v>
      </c>
      <c r="AQ197">
        <v>1</v>
      </c>
      <c r="AR197">
        <v>0</v>
      </c>
      <c r="AS197" t="s">
        <v>3</v>
      </c>
      <c r="AT197">
        <v>5.0000000000000001E-4</v>
      </c>
      <c r="AU197" t="s">
        <v>3</v>
      </c>
      <c r="AV197">
        <v>0</v>
      </c>
      <c r="AW197">
        <v>2</v>
      </c>
      <c r="AX197">
        <v>60842375</v>
      </c>
      <c r="AY197">
        <v>1</v>
      </c>
      <c r="AZ197">
        <v>0</v>
      </c>
      <c r="BA197">
        <v>177</v>
      </c>
      <c r="BB197">
        <v>1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74.099009999999993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1</v>
      </c>
      <c r="BQ197">
        <v>74.099009999999993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1</v>
      </c>
      <c r="CV197">
        <v>0</v>
      </c>
      <c r="CW197">
        <v>0</v>
      </c>
      <c r="CX197">
        <f>ROUND(Y197*Source!I96,7)</f>
        <v>5.9999999999999995E-4</v>
      </c>
      <c r="CY197">
        <f>AA197</f>
        <v>134860.20000000001</v>
      </c>
      <c r="CZ197">
        <f>AE197</f>
        <v>148198.01999999999</v>
      </c>
      <c r="DA197">
        <f>AI197</f>
        <v>0.91</v>
      </c>
      <c r="DB197">
        <f>ROUND(ROUND(AT197*CZ197,2),6)</f>
        <v>74.099999999999994</v>
      </c>
      <c r="DC197">
        <f>ROUND(ROUND(AT197*AG197,2),6)</f>
        <v>0</v>
      </c>
      <c r="DD197" t="s">
        <v>3</v>
      </c>
      <c r="DE197" t="s">
        <v>3</v>
      </c>
      <c r="DF197">
        <f>ROUND(ROUND(AE197*AI197,2)*CX197,2)</f>
        <v>80.92</v>
      </c>
      <c r="DG197">
        <f t="shared" si="66"/>
        <v>0</v>
      </c>
      <c r="DH197">
        <f t="shared" si="76"/>
        <v>0</v>
      </c>
      <c r="DI197">
        <f t="shared" si="77"/>
        <v>0</v>
      </c>
      <c r="DJ197">
        <f>DF197</f>
        <v>80.92</v>
      </c>
      <c r="DK197">
        <v>0</v>
      </c>
      <c r="DL197" t="s">
        <v>3</v>
      </c>
      <c r="DM197">
        <v>0</v>
      </c>
      <c r="DN197" t="s">
        <v>3</v>
      </c>
      <c r="DO197">
        <v>0</v>
      </c>
    </row>
    <row r="198" spans="1:119" x14ac:dyDescent="0.2">
      <c r="A198">
        <f>ROW(Source!A96)</f>
        <v>96</v>
      </c>
      <c r="B198">
        <v>60841590</v>
      </c>
      <c r="C198">
        <v>60842359</v>
      </c>
      <c r="D198">
        <v>44530429</v>
      </c>
      <c r="E198">
        <v>1</v>
      </c>
      <c r="F198">
        <v>1</v>
      </c>
      <c r="G198">
        <v>1</v>
      </c>
      <c r="H198">
        <v>3</v>
      </c>
      <c r="I198" t="s">
        <v>486</v>
      </c>
      <c r="J198" t="s">
        <v>487</v>
      </c>
      <c r="K198" t="s">
        <v>488</v>
      </c>
      <c r="L198">
        <v>1346</v>
      </c>
      <c r="N198">
        <v>1009</v>
      </c>
      <c r="O198" t="s">
        <v>127</v>
      </c>
      <c r="P198" t="s">
        <v>127</v>
      </c>
      <c r="Q198">
        <v>1</v>
      </c>
      <c r="W198">
        <v>0</v>
      </c>
      <c r="X198">
        <v>-1259610548</v>
      </c>
      <c r="Y198">
        <f>AT198</f>
        <v>0.52</v>
      </c>
      <c r="AA198">
        <v>216.06</v>
      </c>
      <c r="AB198">
        <v>0</v>
      </c>
      <c r="AC198">
        <v>0</v>
      </c>
      <c r="AD198">
        <v>0</v>
      </c>
      <c r="AE198">
        <v>138.5</v>
      </c>
      <c r="AF198">
        <v>0</v>
      </c>
      <c r="AG198">
        <v>0</v>
      </c>
      <c r="AH198">
        <v>0</v>
      </c>
      <c r="AI198">
        <v>1.56</v>
      </c>
      <c r="AJ198">
        <v>1</v>
      </c>
      <c r="AK198">
        <v>1</v>
      </c>
      <c r="AL198">
        <v>1</v>
      </c>
      <c r="AM198">
        <v>2</v>
      </c>
      <c r="AN198">
        <v>0</v>
      </c>
      <c r="AO198">
        <v>0</v>
      </c>
      <c r="AP198">
        <v>1</v>
      </c>
      <c r="AQ198">
        <v>1</v>
      </c>
      <c r="AR198">
        <v>0</v>
      </c>
      <c r="AS198" t="s">
        <v>3</v>
      </c>
      <c r="AT198">
        <v>0.52</v>
      </c>
      <c r="AU198" t="s">
        <v>3</v>
      </c>
      <c r="AV198">
        <v>0</v>
      </c>
      <c r="AW198">
        <v>2</v>
      </c>
      <c r="AX198">
        <v>60842376</v>
      </c>
      <c r="AY198">
        <v>1</v>
      </c>
      <c r="AZ198">
        <v>0</v>
      </c>
      <c r="BA198">
        <v>178</v>
      </c>
      <c r="BB198">
        <v>1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72.02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1</v>
      </c>
      <c r="BQ198">
        <v>72.02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1</v>
      </c>
      <c r="CV198">
        <v>0</v>
      </c>
      <c r="CW198">
        <v>0</v>
      </c>
      <c r="CX198">
        <f>ROUND(Y198*Source!I96,7)</f>
        <v>0.624</v>
      </c>
      <c r="CY198">
        <f>AA198</f>
        <v>216.06</v>
      </c>
      <c r="CZ198">
        <f>AE198</f>
        <v>138.5</v>
      </c>
      <c r="DA198">
        <f>AI198</f>
        <v>1.56</v>
      </c>
      <c r="DB198">
        <f>ROUND(ROUND(AT198*CZ198,2),6)</f>
        <v>72.02</v>
      </c>
      <c r="DC198">
        <f>ROUND(ROUND(AT198*AG198,2),6)</f>
        <v>0</v>
      </c>
      <c r="DD198" t="s">
        <v>3</v>
      </c>
      <c r="DE198" t="s">
        <v>3</v>
      </c>
      <c r="DF198">
        <f>ROUND(ROUND(AE198*AI198,2)*CX198,2)</f>
        <v>134.82</v>
      </c>
      <c r="DG198">
        <f t="shared" si="66"/>
        <v>0</v>
      </c>
      <c r="DH198">
        <f t="shared" si="76"/>
        <v>0</v>
      </c>
      <c r="DI198">
        <f t="shared" si="77"/>
        <v>0</v>
      </c>
      <c r="DJ198">
        <f>DF198</f>
        <v>134.82</v>
      </c>
      <c r="DK198">
        <v>0</v>
      </c>
      <c r="DL198" t="s">
        <v>3</v>
      </c>
      <c r="DM198">
        <v>0</v>
      </c>
      <c r="DN198" t="s">
        <v>3</v>
      </c>
      <c r="DO198">
        <v>0</v>
      </c>
    </row>
    <row r="199" spans="1:119" x14ac:dyDescent="0.2">
      <c r="A199">
        <f>ROW(Source!A96)</f>
        <v>96</v>
      </c>
      <c r="B199">
        <v>60841590</v>
      </c>
      <c r="C199">
        <v>60842359</v>
      </c>
      <c r="D199">
        <v>54650171</v>
      </c>
      <c r="E199">
        <v>1</v>
      </c>
      <c r="F199">
        <v>1</v>
      </c>
      <c r="G199">
        <v>1</v>
      </c>
      <c r="H199">
        <v>3</v>
      </c>
      <c r="I199" t="s">
        <v>191</v>
      </c>
      <c r="J199" t="s">
        <v>193</v>
      </c>
      <c r="K199" t="s">
        <v>192</v>
      </c>
      <c r="L199">
        <v>1301</v>
      </c>
      <c r="N199">
        <v>1003</v>
      </c>
      <c r="O199" t="s">
        <v>60</v>
      </c>
      <c r="P199" t="s">
        <v>60</v>
      </c>
      <c r="Q199">
        <v>1</v>
      </c>
      <c r="W199">
        <v>0</v>
      </c>
      <c r="X199">
        <v>965389058</v>
      </c>
      <c r="Y199">
        <f>AT199</f>
        <v>100</v>
      </c>
      <c r="AA199">
        <v>2560.5500000000002</v>
      </c>
      <c r="AB199">
        <v>0</v>
      </c>
      <c r="AC199">
        <v>0</v>
      </c>
      <c r="AD199">
        <v>0</v>
      </c>
      <c r="AE199">
        <v>1882.76</v>
      </c>
      <c r="AF199">
        <v>0</v>
      </c>
      <c r="AG199">
        <v>0</v>
      </c>
      <c r="AH199">
        <v>0</v>
      </c>
      <c r="AI199">
        <v>1.36</v>
      </c>
      <c r="AJ199">
        <v>1</v>
      </c>
      <c r="AK199">
        <v>1</v>
      </c>
      <c r="AL199">
        <v>1</v>
      </c>
      <c r="AM199">
        <v>0</v>
      </c>
      <c r="AN199">
        <v>0</v>
      </c>
      <c r="AO199">
        <v>0</v>
      </c>
      <c r="AP199">
        <v>1</v>
      </c>
      <c r="AQ199">
        <v>0</v>
      </c>
      <c r="AR199">
        <v>0</v>
      </c>
      <c r="AS199" t="s">
        <v>3</v>
      </c>
      <c r="AT199">
        <v>100</v>
      </c>
      <c r="AU199" t="s">
        <v>3</v>
      </c>
      <c r="AV199">
        <v>0</v>
      </c>
      <c r="AW199">
        <v>1</v>
      </c>
      <c r="AX199">
        <v>-1</v>
      </c>
      <c r="AY199">
        <v>0</v>
      </c>
      <c r="AZ199">
        <v>0</v>
      </c>
      <c r="BA199" t="s">
        <v>3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CV199">
        <v>0</v>
      </c>
      <c r="CW199">
        <v>0</v>
      </c>
      <c r="CX199">
        <f>ROUND(Y199*Source!I96,7)</f>
        <v>120</v>
      </c>
      <c r="CY199">
        <f>AA199</f>
        <v>2560.5500000000002</v>
      </c>
      <c r="CZ199">
        <f>AE199</f>
        <v>1882.76</v>
      </c>
      <c r="DA199">
        <f>AI199</f>
        <v>1.36</v>
      </c>
      <c r="DB199">
        <f>ROUND(ROUND(AT199*CZ199,2),6)</f>
        <v>188276</v>
      </c>
      <c r="DC199">
        <f>ROUND(ROUND(AT199*AG199,2),6)</f>
        <v>0</v>
      </c>
      <c r="DD199" t="s">
        <v>3</v>
      </c>
      <c r="DE199" t="s">
        <v>3</v>
      </c>
      <c r="DF199">
        <f>ROUND(ROUND(AE199*AI199,2)*CX199,2)</f>
        <v>307266</v>
      </c>
      <c r="DG199">
        <f t="shared" si="66"/>
        <v>0</v>
      </c>
      <c r="DH199">
        <f t="shared" si="76"/>
        <v>0</v>
      </c>
      <c r="DI199">
        <f t="shared" si="77"/>
        <v>0</v>
      </c>
      <c r="DJ199">
        <f>DF199</f>
        <v>307266</v>
      </c>
      <c r="DK199">
        <v>0</v>
      </c>
      <c r="DL199" t="s">
        <v>3</v>
      </c>
      <c r="DM199">
        <v>0</v>
      </c>
      <c r="DN199" t="s">
        <v>3</v>
      </c>
      <c r="DO199">
        <v>0</v>
      </c>
    </row>
    <row r="200" spans="1:119" x14ac:dyDescent="0.2">
      <c r="A200">
        <f>ROW(Source!A97)</f>
        <v>97</v>
      </c>
      <c r="B200">
        <v>60854600</v>
      </c>
      <c r="C200">
        <v>60842359</v>
      </c>
      <c r="D200">
        <v>35812915</v>
      </c>
      <c r="E200">
        <v>110</v>
      </c>
      <c r="F200">
        <v>1</v>
      </c>
      <c r="G200">
        <v>1</v>
      </c>
      <c r="H200">
        <v>1</v>
      </c>
      <c r="I200" t="s">
        <v>478</v>
      </c>
      <c r="J200" t="s">
        <v>3</v>
      </c>
      <c r="K200" t="s">
        <v>479</v>
      </c>
      <c r="L200">
        <v>1191</v>
      </c>
      <c r="N200">
        <v>1013</v>
      </c>
      <c r="O200" t="s">
        <v>369</v>
      </c>
      <c r="P200" t="s">
        <v>369</v>
      </c>
      <c r="Q200">
        <v>1</v>
      </c>
      <c r="W200">
        <v>0</v>
      </c>
      <c r="X200">
        <v>-1759674247</v>
      </c>
      <c r="Y200">
        <f>(AT200*ROUND(1.15,7))</f>
        <v>6.7850000000000001</v>
      </c>
      <c r="AA200">
        <v>0</v>
      </c>
      <c r="AB200">
        <v>0</v>
      </c>
      <c r="AC200">
        <v>0</v>
      </c>
      <c r="AD200">
        <v>373.25</v>
      </c>
      <c r="AE200">
        <v>0</v>
      </c>
      <c r="AF200">
        <v>0</v>
      </c>
      <c r="AG200">
        <v>0</v>
      </c>
      <c r="AH200">
        <v>373.25</v>
      </c>
      <c r="AI200">
        <v>1</v>
      </c>
      <c r="AJ200">
        <v>1</v>
      </c>
      <c r="AK200">
        <v>1</v>
      </c>
      <c r="AL200">
        <v>1</v>
      </c>
      <c r="AM200">
        <v>-2</v>
      </c>
      <c r="AN200">
        <v>0</v>
      </c>
      <c r="AO200">
        <v>0</v>
      </c>
      <c r="AP200">
        <v>1</v>
      </c>
      <c r="AQ200">
        <v>1</v>
      </c>
      <c r="AR200">
        <v>0</v>
      </c>
      <c r="AS200" t="s">
        <v>3</v>
      </c>
      <c r="AT200">
        <v>5.9</v>
      </c>
      <c r="AU200" t="s">
        <v>187</v>
      </c>
      <c r="AV200">
        <v>1</v>
      </c>
      <c r="AW200">
        <v>2</v>
      </c>
      <c r="AX200">
        <v>60842369</v>
      </c>
      <c r="AY200">
        <v>2</v>
      </c>
      <c r="AZ200">
        <v>131072</v>
      </c>
      <c r="BA200">
        <v>180</v>
      </c>
      <c r="BB200">
        <v>1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2202.1750000000002</v>
      </c>
      <c r="BN200">
        <v>5.9</v>
      </c>
      <c r="BO200">
        <v>0</v>
      </c>
      <c r="BP200">
        <v>1</v>
      </c>
      <c r="BQ200">
        <v>0</v>
      </c>
      <c r="BR200">
        <v>0</v>
      </c>
      <c r="BS200">
        <v>0</v>
      </c>
      <c r="BT200">
        <v>2532.5012500000003</v>
      </c>
      <c r="BU200">
        <v>6.7850000000000001</v>
      </c>
      <c r="BV200">
        <v>0</v>
      </c>
      <c r="BW200">
        <v>1</v>
      </c>
      <c r="CU200">
        <f>ROUND(AT200*Source!I97*AH200*AL200,2)</f>
        <v>2642.61</v>
      </c>
      <c r="CV200">
        <f>ROUND(Y200*Source!I97,7)</f>
        <v>8.1419999999999995</v>
      </c>
      <c r="CW200">
        <v>0</v>
      </c>
      <c r="CX200">
        <f>ROUND(Y200*Source!I97,7)</f>
        <v>8.1419999999999995</v>
      </c>
      <c r="CY200">
        <f>AD200</f>
        <v>373.25</v>
      </c>
      <c r="CZ200">
        <f>AH200</f>
        <v>373.25</v>
      </c>
      <c r="DA200">
        <f>AL200</f>
        <v>1</v>
      </c>
      <c r="DB200">
        <f>ROUND((ROUND(AT200*CZ200,2)*ROUND(1.15,7)),6)</f>
        <v>2532.5070000000001</v>
      </c>
      <c r="DC200">
        <f>ROUND((ROUND(AT200*AG200,2)*ROUND(1.15,7)),6)</f>
        <v>0</v>
      </c>
      <c r="DD200" t="s">
        <v>3</v>
      </c>
      <c r="DE200" t="s">
        <v>3</v>
      </c>
      <c r="DF200">
        <f t="shared" ref="DF200:DF205" si="78">ROUND(ROUND(AE200,2)*CX200,2)</f>
        <v>0</v>
      </c>
      <c r="DG200">
        <f t="shared" si="66"/>
        <v>0</v>
      </c>
      <c r="DH200">
        <f t="shared" si="76"/>
        <v>0</v>
      </c>
      <c r="DI200">
        <f t="shared" si="77"/>
        <v>3039</v>
      </c>
      <c r="DJ200">
        <f>DI200</f>
        <v>3039</v>
      </c>
      <c r="DK200">
        <v>0</v>
      </c>
      <c r="DL200" t="s">
        <v>3</v>
      </c>
      <c r="DM200">
        <v>0</v>
      </c>
      <c r="DN200" t="s">
        <v>3</v>
      </c>
      <c r="DO200">
        <v>0</v>
      </c>
    </row>
    <row r="201" spans="1:119" x14ac:dyDescent="0.2">
      <c r="A201">
        <f>ROW(Source!A97)</f>
        <v>97</v>
      </c>
      <c r="B201">
        <v>60854600</v>
      </c>
      <c r="C201">
        <v>60842359</v>
      </c>
      <c r="D201">
        <v>35812888</v>
      </c>
      <c r="E201">
        <v>110</v>
      </c>
      <c r="F201">
        <v>1</v>
      </c>
      <c r="G201">
        <v>1</v>
      </c>
      <c r="H201">
        <v>1</v>
      </c>
      <c r="I201" t="s">
        <v>376</v>
      </c>
      <c r="J201" t="s">
        <v>3</v>
      </c>
      <c r="K201" t="s">
        <v>377</v>
      </c>
      <c r="L201">
        <v>1191</v>
      </c>
      <c r="N201">
        <v>1013</v>
      </c>
      <c r="O201" t="s">
        <v>369</v>
      </c>
      <c r="P201" t="s">
        <v>369</v>
      </c>
      <c r="Q201">
        <v>1</v>
      </c>
      <c r="W201">
        <v>0</v>
      </c>
      <c r="X201">
        <v>-1417349443</v>
      </c>
      <c r="Y201">
        <f>(AT201*ROUND(1.25,7))</f>
        <v>0.51249999999999996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1</v>
      </c>
      <c r="AJ201">
        <v>1</v>
      </c>
      <c r="AK201">
        <v>1</v>
      </c>
      <c r="AL201">
        <v>1</v>
      </c>
      <c r="AM201">
        <v>-2</v>
      </c>
      <c r="AN201">
        <v>0</v>
      </c>
      <c r="AO201">
        <v>0</v>
      </c>
      <c r="AP201">
        <v>1</v>
      </c>
      <c r="AQ201">
        <v>1</v>
      </c>
      <c r="AR201">
        <v>0</v>
      </c>
      <c r="AS201" t="s">
        <v>3</v>
      </c>
      <c r="AT201">
        <v>0.41</v>
      </c>
      <c r="AU201" t="s">
        <v>186</v>
      </c>
      <c r="AV201">
        <v>2</v>
      </c>
      <c r="AW201">
        <v>2</v>
      </c>
      <c r="AX201">
        <v>60842370</v>
      </c>
      <c r="AY201">
        <v>1</v>
      </c>
      <c r="AZ201">
        <v>0</v>
      </c>
      <c r="BA201">
        <v>181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CV201">
        <v>0</v>
      </c>
      <c r="CW201">
        <v>0</v>
      </c>
      <c r="CX201">
        <f>ROUND(Y201*Source!I97,7)</f>
        <v>0.61499999999999999</v>
      </c>
      <c r="CY201">
        <f>AD201</f>
        <v>0</v>
      </c>
      <c r="CZ201">
        <f>AH201</f>
        <v>0</v>
      </c>
      <c r="DA201">
        <f>AL201</f>
        <v>1</v>
      </c>
      <c r="DB201">
        <f>ROUND((ROUND(AT201*CZ201,2)*ROUND(1.25,7)),6)</f>
        <v>0</v>
      </c>
      <c r="DC201">
        <f>ROUND((ROUND(AT201*AG201,2)*ROUND(1.25,7)),6)</f>
        <v>0</v>
      </c>
      <c r="DD201" t="s">
        <v>3</v>
      </c>
      <c r="DE201" t="s">
        <v>3</v>
      </c>
      <c r="DF201">
        <f t="shared" si="78"/>
        <v>0</v>
      </c>
      <c r="DG201">
        <f t="shared" si="66"/>
        <v>0</v>
      </c>
      <c r="DH201">
        <f t="shared" si="76"/>
        <v>0</v>
      </c>
      <c r="DI201">
        <f t="shared" si="77"/>
        <v>0</v>
      </c>
      <c r="DJ201">
        <f>DI201</f>
        <v>0</v>
      </c>
      <c r="DK201">
        <v>0</v>
      </c>
      <c r="DL201" t="s">
        <v>3</v>
      </c>
      <c r="DM201">
        <v>0</v>
      </c>
      <c r="DN201" t="s">
        <v>3</v>
      </c>
      <c r="DO201">
        <v>0</v>
      </c>
    </row>
    <row r="202" spans="1:119" x14ac:dyDescent="0.2">
      <c r="A202">
        <f>ROW(Source!A97)</f>
        <v>97</v>
      </c>
      <c r="B202">
        <v>60854600</v>
      </c>
      <c r="C202">
        <v>60842359</v>
      </c>
      <c r="D202">
        <v>44461717</v>
      </c>
      <c r="E202">
        <v>1</v>
      </c>
      <c r="F202">
        <v>1</v>
      </c>
      <c r="G202">
        <v>1</v>
      </c>
      <c r="H202">
        <v>2</v>
      </c>
      <c r="I202" t="s">
        <v>378</v>
      </c>
      <c r="J202" t="s">
        <v>379</v>
      </c>
      <c r="K202" t="s">
        <v>380</v>
      </c>
      <c r="L202">
        <v>1368</v>
      </c>
      <c r="N202">
        <v>1011</v>
      </c>
      <c r="O202" t="s">
        <v>373</v>
      </c>
      <c r="P202" t="s">
        <v>373</v>
      </c>
      <c r="Q202">
        <v>1</v>
      </c>
      <c r="W202">
        <v>0</v>
      </c>
      <c r="X202">
        <v>-1439166953</v>
      </c>
      <c r="Y202">
        <f>(AT202*ROUND(1.25,7))</f>
        <v>0.22499999999999998</v>
      </c>
      <c r="AA202">
        <v>0</v>
      </c>
      <c r="AB202">
        <v>989.97</v>
      </c>
      <c r="AC202">
        <v>579.6</v>
      </c>
      <c r="AD202">
        <v>0</v>
      </c>
      <c r="AE202">
        <v>0</v>
      </c>
      <c r="AF202">
        <v>622.62</v>
      </c>
      <c r="AG202">
        <v>579.6</v>
      </c>
      <c r="AH202">
        <v>0</v>
      </c>
      <c r="AI202">
        <v>1</v>
      </c>
      <c r="AJ202">
        <v>1.59</v>
      </c>
      <c r="AK202">
        <v>1</v>
      </c>
      <c r="AL202">
        <v>1</v>
      </c>
      <c r="AM202">
        <v>2</v>
      </c>
      <c r="AN202">
        <v>0</v>
      </c>
      <c r="AO202">
        <v>0</v>
      </c>
      <c r="AP202">
        <v>1</v>
      </c>
      <c r="AQ202">
        <v>1</v>
      </c>
      <c r="AR202">
        <v>0</v>
      </c>
      <c r="AS202" t="s">
        <v>3</v>
      </c>
      <c r="AT202">
        <v>0.18</v>
      </c>
      <c r="AU202" t="s">
        <v>186</v>
      </c>
      <c r="AV202">
        <v>1</v>
      </c>
      <c r="AW202">
        <v>2</v>
      </c>
      <c r="AX202">
        <v>60842371</v>
      </c>
      <c r="AY202">
        <v>2</v>
      </c>
      <c r="AZ202">
        <v>98304</v>
      </c>
      <c r="BA202">
        <v>182</v>
      </c>
      <c r="BB202">
        <v>1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112.0716</v>
      </c>
      <c r="BL202">
        <v>104.328</v>
      </c>
      <c r="BM202">
        <v>0</v>
      </c>
      <c r="BN202">
        <v>0</v>
      </c>
      <c r="BO202">
        <v>0.18</v>
      </c>
      <c r="BP202">
        <v>1</v>
      </c>
      <c r="BQ202">
        <v>0</v>
      </c>
      <c r="BR202">
        <v>140.08949999999999</v>
      </c>
      <c r="BS202">
        <v>130.41</v>
      </c>
      <c r="BT202">
        <v>0</v>
      </c>
      <c r="BU202">
        <v>0</v>
      </c>
      <c r="BV202">
        <v>0.22499999999999998</v>
      </c>
      <c r="BW202">
        <v>1</v>
      </c>
      <c r="CV202">
        <v>0</v>
      </c>
      <c r="CW202">
        <f>ROUND(Y202*Source!I97*DO202,7)</f>
        <v>0.27</v>
      </c>
      <c r="CX202">
        <f>ROUND(Y202*Source!I97,7)</f>
        <v>0.27</v>
      </c>
      <c r="CY202">
        <f>AB202</f>
        <v>989.97</v>
      </c>
      <c r="CZ202">
        <f>AF202</f>
        <v>622.62</v>
      </c>
      <c r="DA202">
        <f>AJ202</f>
        <v>1.59</v>
      </c>
      <c r="DB202">
        <f>ROUND((ROUND(AT202*CZ202,2)*ROUND(1.25,7)),6)</f>
        <v>140.08750000000001</v>
      </c>
      <c r="DC202">
        <f>ROUND((ROUND(AT202*AG202,2)*ROUND(1.25,7)),6)</f>
        <v>130.41249999999999</v>
      </c>
      <c r="DD202" t="s">
        <v>3</v>
      </c>
      <c r="DE202" t="s">
        <v>3</v>
      </c>
      <c r="DF202">
        <f t="shared" si="78"/>
        <v>0</v>
      </c>
      <c r="DG202">
        <f>ROUND(ROUND(AF202*AJ202,2)*CX202,2)</f>
        <v>267.29000000000002</v>
      </c>
      <c r="DH202">
        <f t="shared" si="76"/>
        <v>156.49</v>
      </c>
      <c r="DI202">
        <f t="shared" si="77"/>
        <v>0</v>
      </c>
      <c r="DJ202">
        <f>DG202+DH202</f>
        <v>423.78000000000003</v>
      </c>
      <c r="DK202">
        <v>0</v>
      </c>
      <c r="DL202" t="s">
        <v>381</v>
      </c>
      <c r="DM202">
        <v>6</v>
      </c>
      <c r="DN202" t="s">
        <v>369</v>
      </c>
      <c r="DO202">
        <v>1</v>
      </c>
    </row>
    <row r="203" spans="1:119" x14ac:dyDescent="0.2">
      <c r="A203">
        <f>ROW(Source!A97)</f>
        <v>97</v>
      </c>
      <c r="B203">
        <v>60854600</v>
      </c>
      <c r="C203">
        <v>60842359</v>
      </c>
      <c r="D203">
        <v>44461769</v>
      </c>
      <c r="E203">
        <v>1</v>
      </c>
      <c r="F203">
        <v>1</v>
      </c>
      <c r="G203">
        <v>1</v>
      </c>
      <c r="H203">
        <v>2</v>
      </c>
      <c r="I203" t="s">
        <v>382</v>
      </c>
      <c r="J203" t="s">
        <v>383</v>
      </c>
      <c r="K203" t="s">
        <v>384</v>
      </c>
      <c r="L203">
        <v>1368</v>
      </c>
      <c r="N203">
        <v>1011</v>
      </c>
      <c r="O203" t="s">
        <v>373</v>
      </c>
      <c r="P203" t="s">
        <v>373</v>
      </c>
      <c r="Q203">
        <v>1</v>
      </c>
      <c r="W203">
        <v>0</v>
      </c>
      <c r="X203">
        <v>-1112845829</v>
      </c>
      <c r="Y203">
        <f>(AT203*ROUND(1.25,7))</f>
        <v>0.125</v>
      </c>
      <c r="AA203">
        <v>0</v>
      </c>
      <c r="AB203">
        <v>1836.35</v>
      </c>
      <c r="AC203">
        <v>579.6</v>
      </c>
      <c r="AD203">
        <v>0</v>
      </c>
      <c r="AE203">
        <v>0</v>
      </c>
      <c r="AF203">
        <v>1836.35</v>
      </c>
      <c r="AG203">
        <v>579.6</v>
      </c>
      <c r="AH203">
        <v>0</v>
      </c>
      <c r="AI203">
        <v>1</v>
      </c>
      <c r="AJ203">
        <v>1</v>
      </c>
      <c r="AK203">
        <v>1</v>
      </c>
      <c r="AL203">
        <v>1</v>
      </c>
      <c r="AM203">
        <v>-2</v>
      </c>
      <c r="AN203">
        <v>0</v>
      </c>
      <c r="AO203">
        <v>0</v>
      </c>
      <c r="AP203">
        <v>1</v>
      </c>
      <c r="AQ203">
        <v>1</v>
      </c>
      <c r="AR203">
        <v>0</v>
      </c>
      <c r="AS203" t="s">
        <v>3</v>
      </c>
      <c r="AT203">
        <v>0.1</v>
      </c>
      <c r="AU203" t="s">
        <v>186</v>
      </c>
      <c r="AV203">
        <v>1</v>
      </c>
      <c r="AW203">
        <v>2</v>
      </c>
      <c r="AX203">
        <v>60842372</v>
      </c>
      <c r="AY203">
        <v>2</v>
      </c>
      <c r="AZ203">
        <v>98304</v>
      </c>
      <c r="BA203">
        <v>183</v>
      </c>
      <c r="BB203">
        <v>1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183.63499999999999</v>
      </c>
      <c r="BL203">
        <v>57.960000000000008</v>
      </c>
      <c r="BM203">
        <v>0</v>
      </c>
      <c r="BN203">
        <v>0</v>
      </c>
      <c r="BO203">
        <v>0.1</v>
      </c>
      <c r="BP203">
        <v>1</v>
      </c>
      <c r="BQ203">
        <v>0</v>
      </c>
      <c r="BR203">
        <v>229.54374999999999</v>
      </c>
      <c r="BS203">
        <v>72.45</v>
      </c>
      <c r="BT203">
        <v>0</v>
      </c>
      <c r="BU203">
        <v>0</v>
      </c>
      <c r="BV203">
        <v>0.125</v>
      </c>
      <c r="BW203">
        <v>1</v>
      </c>
      <c r="CV203">
        <v>0</v>
      </c>
      <c r="CW203">
        <f>ROUND(Y203*Source!I97*DO203,7)</f>
        <v>0.15</v>
      </c>
      <c r="CX203">
        <f>ROUND(Y203*Source!I97,7)</f>
        <v>0.15</v>
      </c>
      <c r="CY203">
        <f>AB203</f>
        <v>1836.35</v>
      </c>
      <c r="CZ203">
        <f>AF203</f>
        <v>1836.35</v>
      </c>
      <c r="DA203">
        <f>AJ203</f>
        <v>1</v>
      </c>
      <c r="DB203">
        <f>ROUND((ROUND(AT203*CZ203,2)*ROUND(1.25,7)),6)</f>
        <v>229.55</v>
      </c>
      <c r="DC203">
        <f>ROUND((ROUND(AT203*AG203,2)*ROUND(1.25,7)),6)</f>
        <v>72.45</v>
      </c>
      <c r="DD203" t="s">
        <v>3</v>
      </c>
      <c r="DE203" t="s">
        <v>3</v>
      </c>
      <c r="DF203">
        <f t="shared" si="78"/>
        <v>0</v>
      </c>
      <c r="DG203">
        <f t="shared" ref="DG203:DG210" si="79">ROUND(ROUND(AF203,2)*CX203,2)</f>
        <v>275.45</v>
      </c>
      <c r="DH203">
        <f t="shared" si="76"/>
        <v>86.94</v>
      </c>
      <c r="DI203">
        <f t="shared" si="77"/>
        <v>0</v>
      </c>
      <c r="DJ203">
        <f>DG203+DH203</f>
        <v>362.39</v>
      </c>
      <c r="DK203">
        <v>1</v>
      </c>
      <c r="DL203" t="s">
        <v>381</v>
      </c>
      <c r="DM203">
        <v>6</v>
      </c>
      <c r="DN203" t="s">
        <v>369</v>
      </c>
      <c r="DO203">
        <v>1</v>
      </c>
    </row>
    <row r="204" spans="1:119" x14ac:dyDescent="0.2">
      <c r="A204">
        <f>ROW(Source!A97)</f>
        <v>97</v>
      </c>
      <c r="B204">
        <v>60854600</v>
      </c>
      <c r="C204">
        <v>60842359</v>
      </c>
      <c r="D204">
        <v>44462654</v>
      </c>
      <c r="E204">
        <v>1</v>
      </c>
      <c r="F204">
        <v>1</v>
      </c>
      <c r="G204">
        <v>1</v>
      </c>
      <c r="H204">
        <v>2</v>
      </c>
      <c r="I204" t="s">
        <v>385</v>
      </c>
      <c r="J204" t="s">
        <v>386</v>
      </c>
      <c r="K204" t="s">
        <v>387</v>
      </c>
      <c r="L204">
        <v>1368</v>
      </c>
      <c r="N204">
        <v>1011</v>
      </c>
      <c r="O204" t="s">
        <v>373</v>
      </c>
      <c r="P204" t="s">
        <v>373</v>
      </c>
      <c r="Q204">
        <v>1</v>
      </c>
      <c r="W204">
        <v>0</v>
      </c>
      <c r="X204">
        <v>-1006353707</v>
      </c>
      <c r="Y204">
        <f>(AT204*ROUND(1.25,7))</f>
        <v>0.16250000000000001</v>
      </c>
      <c r="AA204">
        <v>0</v>
      </c>
      <c r="AB204">
        <v>656.9</v>
      </c>
      <c r="AC204">
        <v>431.48</v>
      </c>
      <c r="AD204">
        <v>0</v>
      </c>
      <c r="AE204">
        <v>0</v>
      </c>
      <c r="AF204">
        <v>656.9</v>
      </c>
      <c r="AG204">
        <v>431.48</v>
      </c>
      <c r="AH204">
        <v>0</v>
      </c>
      <c r="AI204">
        <v>1</v>
      </c>
      <c r="AJ204">
        <v>1</v>
      </c>
      <c r="AK204">
        <v>1</v>
      </c>
      <c r="AL204">
        <v>1</v>
      </c>
      <c r="AM204">
        <v>-2</v>
      </c>
      <c r="AN204">
        <v>0</v>
      </c>
      <c r="AO204">
        <v>0</v>
      </c>
      <c r="AP204">
        <v>1</v>
      </c>
      <c r="AQ204">
        <v>1</v>
      </c>
      <c r="AR204">
        <v>0</v>
      </c>
      <c r="AS204" t="s">
        <v>3</v>
      </c>
      <c r="AT204">
        <v>0.13</v>
      </c>
      <c r="AU204" t="s">
        <v>186</v>
      </c>
      <c r="AV204">
        <v>1</v>
      </c>
      <c r="AW204">
        <v>2</v>
      </c>
      <c r="AX204">
        <v>60842373</v>
      </c>
      <c r="AY204">
        <v>2</v>
      </c>
      <c r="AZ204">
        <v>98304</v>
      </c>
      <c r="BA204">
        <v>184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85.397000000000006</v>
      </c>
      <c r="BL204">
        <v>56.092400000000005</v>
      </c>
      <c r="BM204">
        <v>0</v>
      </c>
      <c r="BN204">
        <v>0</v>
      </c>
      <c r="BO204">
        <v>0.13</v>
      </c>
      <c r="BP204">
        <v>1</v>
      </c>
      <c r="BQ204">
        <v>0</v>
      </c>
      <c r="BR204">
        <v>106.74625</v>
      </c>
      <c r="BS204">
        <v>70.115500000000011</v>
      </c>
      <c r="BT204">
        <v>0</v>
      </c>
      <c r="BU204">
        <v>0</v>
      </c>
      <c r="BV204">
        <v>0.16250000000000001</v>
      </c>
      <c r="BW204">
        <v>1</v>
      </c>
      <c r="CV204">
        <v>0</v>
      </c>
      <c r="CW204">
        <f>ROUND(Y204*Source!I97*DO204,7)</f>
        <v>0.19500000000000001</v>
      </c>
      <c r="CX204">
        <f>ROUND(Y204*Source!I97,7)</f>
        <v>0.19500000000000001</v>
      </c>
      <c r="CY204">
        <f>AB204</f>
        <v>656.9</v>
      </c>
      <c r="CZ204">
        <f>AF204</f>
        <v>656.9</v>
      </c>
      <c r="DA204">
        <f>AJ204</f>
        <v>1</v>
      </c>
      <c r="DB204">
        <f>ROUND((ROUND(AT204*CZ204,2)*ROUND(1.25,7)),6)</f>
        <v>106.75</v>
      </c>
      <c r="DC204">
        <f>ROUND((ROUND(AT204*AG204,2)*ROUND(1.25,7)),6)</f>
        <v>70.112499999999997</v>
      </c>
      <c r="DD204" t="s">
        <v>3</v>
      </c>
      <c r="DE204" t="s">
        <v>3</v>
      </c>
      <c r="DF204">
        <f t="shared" si="78"/>
        <v>0</v>
      </c>
      <c r="DG204">
        <f t="shared" si="79"/>
        <v>128.1</v>
      </c>
      <c r="DH204">
        <f t="shared" si="76"/>
        <v>84.14</v>
      </c>
      <c r="DI204">
        <f t="shared" si="77"/>
        <v>0</v>
      </c>
      <c r="DJ204">
        <f>DG204+DH204</f>
        <v>212.24</v>
      </c>
      <c r="DK204">
        <v>1</v>
      </c>
      <c r="DL204" t="s">
        <v>388</v>
      </c>
      <c r="DM204">
        <v>4</v>
      </c>
      <c r="DN204" t="s">
        <v>369</v>
      </c>
      <c r="DO204">
        <v>1</v>
      </c>
    </row>
    <row r="205" spans="1:119" x14ac:dyDescent="0.2">
      <c r="A205">
        <f>ROW(Source!A97)</f>
        <v>97</v>
      </c>
      <c r="B205">
        <v>60854600</v>
      </c>
      <c r="C205">
        <v>60842359</v>
      </c>
      <c r="D205">
        <v>44462849</v>
      </c>
      <c r="E205">
        <v>1</v>
      </c>
      <c r="F205">
        <v>1</v>
      </c>
      <c r="G205">
        <v>1</v>
      </c>
      <c r="H205">
        <v>2</v>
      </c>
      <c r="I205" t="s">
        <v>480</v>
      </c>
      <c r="J205" t="s">
        <v>481</v>
      </c>
      <c r="K205" t="s">
        <v>482</v>
      </c>
      <c r="L205">
        <v>1368</v>
      </c>
      <c r="N205">
        <v>1011</v>
      </c>
      <c r="O205" t="s">
        <v>373</v>
      </c>
      <c r="P205" t="s">
        <v>373</v>
      </c>
      <c r="Q205">
        <v>1</v>
      </c>
      <c r="W205">
        <v>0</v>
      </c>
      <c r="X205">
        <v>-103238006</v>
      </c>
      <c r="Y205">
        <f>(AT205*ROUND(1.25,7))</f>
        <v>1.9875</v>
      </c>
      <c r="AA205">
        <v>0</v>
      </c>
      <c r="AB205">
        <v>36.450000000000003</v>
      </c>
      <c r="AC205">
        <v>0</v>
      </c>
      <c r="AD205">
        <v>0</v>
      </c>
      <c r="AE205">
        <v>0</v>
      </c>
      <c r="AF205">
        <v>36.450000000000003</v>
      </c>
      <c r="AG205">
        <v>0</v>
      </c>
      <c r="AH205">
        <v>0</v>
      </c>
      <c r="AI205">
        <v>1</v>
      </c>
      <c r="AJ205">
        <v>1</v>
      </c>
      <c r="AK205">
        <v>1</v>
      </c>
      <c r="AL205">
        <v>1</v>
      </c>
      <c r="AM205">
        <v>-2</v>
      </c>
      <c r="AN205">
        <v>0</v>
      </c>
      <c r="AO205">
        <v>0</v>
      </c>
      <c r="AP205">
        <v>1</v>
      </c>
      <c r="AQ205">
        <v>1</v>
      </c>
      <c r="AR205">
        <v>0</v>
      </c>
      <c r="AS205" t="s">
        <v>3</v>
      </c>
      <c r="AT205">
        <v>1.59</v>
      </c>
      <c r="AU205" t="s">
        <v>186</v>
      </c>
      <c r="AV205">
        <v>1</v>
      </c>
      <c r="AW205">
        <v>2</v>
      </c>
      <c r="AX205">
        <v>60842374</v>
      </c>
      <c r="AY205">
        <v>2</v>
      </c>
      <c r="AZ205">
        <v>32768</v>
      </c>
      <c r="BA205">
        <v>185</v>
      </c>
      <c r="BB205">
        <v>1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57.955500000000008</v>
      </c>
      <c r="BL205">
        <v>0</v>
      </c>
      <c r="BM205">
        <v>0</v>
      </c>
      <c r="BN205">
        <v>0</v>
      </c>
      <c r="BO205">
        <v>0</v>
      </c>
      <c r="BP205">
        <v>1</v>
      </c>
      <c r="BQ205">
        <v>0</v>
      </c>
      <c r="BR205">
        <v>72.444375000000008</v>
      </c>
      <c r="BS205">
        <v>0</v>
      </c>
      <c r="BT205">
        <v>0</v>
      </c>
      <c r="BU205">
        <v>0</v>
      </c>
      <c r="BV205">
        <v>0</v>
      </c>
      <c r="BW205">
        <v>1</v>
      </c>
      <c r="CV205">
        <v>0</v>
      </c>
      <c r="CW205">
        <f>ROUND(Y205*Source!I97*DO205,7)</f>
        <v>0</v>
      </c>
      <c r="CX205">
        <f>ROUND(Y205*Source!I97,7)</f>
        <v>2.3849999999999998</v>
      </c>
      <c r="CY205">
        <f>AB205</f>
        <v>36.450000000000003</v>
      </c>
      <c r="CZ205">
        <f>AF205</f>
        <v>36.450000000000003</v>
      </c>
      <c r="DA205">
        <f>AJ205</f>
        <v>1</v>
      </c>
      <c r="DB205">
        <f>ROUND((ROUND(AT205*CZ205,2)*ROUND(1.25,7)),6)</f>
        <v>72.45</v>
      </c>
      <c r="DC205">
        <f>ROUND((ROUND(AT205*AG205,2)*ROUND(1.25,7)),6)</f>
        <v>0</v>
      </c>
      <c r="DD205" t="s">
        <v>3</v>
      </c>
      <c r="DE205" t="s">
        <v>3</v>
      </c>
      <c r="DF205">
        <f t="shared" si="78"/>
        <v>0</v>
      </c>
      <c r="DG205">
        <f t="shared" si="79"/>
        <v>86.93</v>
      </c>
      <c r="DH205">
        <f t="shared" si="76"/>
        <v>0</v>
      </c>
      <c r="DI205">
        <f t="shared" si="77"/>
        <v>0</v>
      </c>
      <c r="DJ205">
        <f>DG205+DH205</f>
        <v>86.93</v>
      </c>
      <c r="DK205">
        <v>1</v>
      </c>
      <c r="DL205" t="s">
        <v>3</v>
      </c>
      <c r="DM205">
        <v>0</v>
      </c>
      <c r="DN205" t="s">
        <v>3</v>
      </c>
      <c r="DO205">
        <v>0</v>
      </c>
    </row>
    <row r="206" spans="1:119" x14ac:dyDescent="0.2">
      <c r="A206">
        <f>ROW(Source!A97)</f>
        <v>97</v>
      </c>
      <c r="B206">
        <v>60854600</v>
      </c>
      <c r="C206">
        <v>60842359</v>
      </c>
      <c r="D206">
        <v>44528841</v>
      </c>
      <c r="E206">
        <v>1</v>
      </c>
      <c r="F206">
        <v>1</v>
      </c>
      <c r="G206">
        <v>1</v>
      </c>
      <c r="H206">
        <v>3</v>
      </c>
      <c r="I206" t="s">
        <v>483</v>
      </c>
      <c r="J206" t="s">
        <v>484</v>
      </c>
      <c r="K206" t="s">
        <v>485</v>
      </c>
      <c r="L206">
        <v>1348</v>
      </c>
      <c r="N206">
        <v>1009</v>
      </c>
      <c r="O206" t="s">
        <v>90</v>
      </c>
      <c r="P206" t="s">
        <v>90</v>
      </c>
      <c r="Q206">
        <v>1000</v>
      </c>
      <c r="W206">
        <v>0</v>
      </c>
      <c r="X206">
        <v>994927212</v>
      </c>
      <c r="Y206">
        <f>AT206</f>
        <v>5.0000000000000001E-4</v>
      </c>
      <c r="AA206">
        <v>136342.18</v>
      </c>
      <c r="AB206">
        <v>0</v>
      </c>
      <c r="AC206">
        <v>0</v>
      </c>
      <c r="AD206">
        <v>0</v>
      </c>
      <c r="AE206">
        <v>148198.01999999999</v>
      </c>
      <c r="AF206">
        <v>0</v>
      </c>
      <c r="AG206">
        <v>0</v>
      </c>
      <c r="AH206">
        <v>0</v>
      </c>
      <c r="AI206">
        <v>0.92</v>
      </c>
      <c r="AJ206">
        <v>1</v>
      </c>
      <c r="AK206">
        <v>1</v>
      </c>
      <c r="AL206">
        <v>1</v>
      </c>
      <c r="AM206">
        <v>2</v>
      </c>
      <c r="AN206">
        <v>0</v>
      </c>
      <c r="AO206">
        <v>0</v>
      </c>
      <c r="AP206">
        <v>1</v>
      </c>
      <c r="AQ206">
        <v>1</v>
      </c>
      <c r="AR206">
        <v>0</v>
      </c>
      <c r="AS206" t="s">
        <v>3</v>
      </c>
      <c r="AT206">
        <v>5.0000000000000001E-4</v>
      </c>
      <c r="AU206" t="s">
        <v>3</v>
      </c>
      <c r="AV206">
        <v>0</v>
      </c>
      <c r="AW206">
        <v>2</v>
      </c>
      <c r="AX206">
        <v>60842375</v>
      </c>
      <c r="AY206">
        <v>1</v>
      </c>
      <c r="AZ206">
        <v>0</v>
      </c>
      <c r="BA206">
        <v>186</v>
      </c>
      <c r="BB206">
        <v>1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74.099009999999993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1</v>
      </c>
      <c r="BQ206">
        <v>74.099009999999993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CV206">
        <v>0</v>
      </c>
      <c r="CW206">
        <v>0</v>
      </c>
      <c r="CX206">
        <f>ROUND(Y206*Source!I97,7)</f>
        <v>5.9999999999999995E-4</v>
      </c>
      <c r="CY206">
        <f>AA206</f>
        <v>136342.18</v>
      </c>
      <c r="CZ206">
        <f>AE206</f>
        <v>148198.01999999999</v>
      </c>
      <c r="DA206">
        <f>AI206</f>
        <v>0.92</v>
      </c>
      <c r="DB206">
        <f>ROUND(ROUND(AT206*CZ206,2),6)</f>
        <v>74.099999999999994</v>
      </c>
      <c r="DC206">
        <f>ROUND(ROUND(AT206*AG206,2),6)</f>
        <v>0</v>
      </c>
      <c r="DD206" t="s">
        <v>3</v>
      </c>
      <c r="DE206" t="s">
        <v>3</v>
      </c>
      <c r="DF206">
        <f>ROUND(ROUND(AE206*AI206,2)*CX206,2)</f>
        <v>81.81</v>
      </c>
      <c r="DG206">
        <f t="shared" si="79"/>
        <v>0</v>
      </c>
      <c r="DH206">
        <f t="shared" si="76"/>
        <v>0</v>
      </c>
      <c r="DI206">
        <f t="shared" si="77"/>
        <v>0</v>
      </c>
      <c r="DJ206">
        <f>DF206</f>
        <v>81.81</v>
      </c>
      <c r="DK206">
        <v>0</v>
      </c>
      <c r="DL206" t="s">
        <v>3</v>
      </c>
      <c r="DM206">
        <v>0</v>
      </c>
      <c r="DN206" t="s">
        <v>3</v>
      </c>
      <c r="DO206">
        <v>0</v>
      </c>
    </row>
    <row r="207" spans="1:119" x14ac:dyDescent="0.2">
      <c r="A207">
        <f>ROW(Source!A97)</f>
        <v>97</v>
      </c>
      <c r="B207">
        <v>60854600</v>
      </c>
      <c r="C207">
        <v>60842359</v>
      </c>
      <c r="D207">
        <v>44530429</v>
      </c>
      <c r="E207">
        <v>1</v>
      </c>
      <c r="F207">
        <v>1</v>
      </c>
      <c r="G207">
        <v>1</v>
      </c>
      <c r="H207">
        <v>3</v>
      </c>
      <c r="I207" t="s">
        <v>486</v>
      </c>
      <c r="J207" t="s">
        <v>487</v>
      </c>
      <c r="K207" t="s">
        <v>488</v>
      </c>
      <c r="L207">
        <v>1346</v>
      </c>
      <c r="N207">
        <v>1009</v>
      </c>
      <c r="O207" t="s">
        <v>127</v>
      </c>
      <c r="P207" t="s">
        <v>127</v>
      </c>
      <c r="Q207">
        <v>1</v>
      </c>
      <c r="W207">
        <v>0</v>
      </c>
      <c r="X207">
        <v>-1259610548</v>
      </c>
      <c r="Y207">
        <f>AT207</f>
        <v>0.52</v>
      </c>
      <c r="AA207">
        <v>211.91</v>
      </c>
      <c r="AB207">
        <v>0</v>
      </c>
      <c r="AC207">
        <v>0</v>
      </c>
      <c r="AD207">
        <v>0</v>
      </c>
      <c r="AE207">
        <v>138.5</v>
      </c>
      <c r="AF207">
        <v>0</v>
      </c>
      <c r="AG207">
        <v>0</v>
      </c>
      <c r="AH207">
        <v>0</v>
      </c>
      <c r="AI207">
        <v>1.53</v>
      </c>
      <c r="AJ207">
        <v>1</v>
      </c>
      <c r="AK207">
        <v>1</v>
      </c>
      <c r="AL207">
        <v>1</v>
      </c>
      <c r="AM207">
        <v>2</v>
      </c>
      <c r="AN207">
        <v>0</v>
      </c>
      <c r="AO207">
        <v>0</v>
      </c>
      <c r="AP207">
        <v>1</v>
      </c>
      <c r="AQ207">
        <v>1</v>
      </c>
      <c r="AR207">
        <v>0</v>
      </c>
      <c r="AS207" t="s">
        <v>3</v>
      </c>
      <c r="AT207">
        <v>0.52</v>
      </c>
      <c r="AU207" t="s">
        <v>3</v>
      </c>
      <c r="AV207">
        <v>0</v>
      </c>
      <c r="AW207">
        <v>2</v>
      </c>
      <c r="AX207">
        <v>60842376</v>
      </c>
      <c r="AY207">
        <v>1</v>
      </c>
      <c r="AZ207">
        <v>0</v>
      </c>
      <c r="BA207">
        <v>187</v>
      </c>
      <c r="BB207">
        <v>1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72.02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1</v>
      </c>
      <c r="BQ207">
        <v>72.02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1</v>
      </c>
      <c r="CV207">
        <v>0</v>
      </c>
      <c r="CW207">
        <v>0</v>
      </c>
      <c r="CX207">
        <f>ROUND(Y207*Source!I97,7)</f>
        <v>0.624</v>
      </c>
      <c r="CY207">
        <f>AA207</f>
        <v>211.91</v>
      </c>
      <c r="CZ207">
        <f>AE207</f>
        <v>138.5</v>
      </c>
      <c r="DA207">
        <f>AI207</f>
        <v>1.53</v>
      </c>
      <c r="DB207">
        <f>ROUND(ROUND(AT207*CZ207,2),6)</f>
        <v>72.02</v>
      </c>
      <c r="DC207">
        <f>ROUND(ROUND(AT207*AG207,2),6)</f>
        <v>0</v>
      </c>
      <c r="DD207" t="s">
        <v>3</v>
      </c>
      <c r="DE207" t="s">
        <v>3</v>
      </c>
      <c r="DF207">
        <f>ROUND(ROUND(AE207*AI207,2)*CX207,2)</f>
        <v>132.22999999999999</v>
      </c>
      <c r="DG207">
        <f t="shared" si="79"/>
        <v>0</v>
      </c>
      <c r="DH207">
        <f t="shared" si="76"/>
        <v>0</v>
      </c>
      <c r="DI207">
        <f t="shared" si="77"/>
        <v>0</v>
      </c>
      <c r="DJ207">
        <f>DF207</f>
        <v>132.22999999999999</v>
      </c>
      <c r="DK207">
        <v>0</v>
      </c>
      <c r="DL207" t="s">
        <v>3</v>
      </c>
      <c r="DM207">
        <v>0</v>
      </c>
      <c r="DN207" t="s">
        <v>3</v>
      </c>
      <c r="DO207">
        <v>0</v>
      </c>
    </row>
    <row r="208" spans="1:119" x14ac:dyDescent="0.2">
      <c r="A208">
        <f>ROW(Source!A97)</f>
        <v>97</v>
      </c>
      <c r="B208">
        <v>60854600</v>
      </c>
      <c r="C208">
        <v>60842359</v>
      </c>
      <c r="D208">
        <v>54650171</v>
      </c>
      <c r="E208">
        <v>1</v>
      </c>
      <c r="F208">
        <v>1</v>
      </c>
      <c r="G208">
        <v>1</v>
      </c>
      <c r="H208">
        <v>3</v>
      </c>
      <c r="I208" t="s">
        <v>191</v>
      </c>
      <c r="J208" t="s">
        <v>193</v>
      </c>
      <c r="K208" t="s">
        <v>192</v>
      </c>
      <c r="L208">
        <v>1301</v>
      </c>
      <c r="N208">
        <v>1003</v>
      </c>
      <c r="O208" t="s">
        <v>60</v>
      </c>
      <c r="P208" t="s">
        <v>60</v>
      </c>
      <c r="Q208">
        <v>1</v>
      </c>
      <c r="W208">
        <v>0</v>
      </c>
      <c r="X208">
        <v>965389058</v>
      </c>
      <c r="Y208">
        <f>AT208</f>
        <v>100</v>
      </c>
      <c r="AA208">
        <v>2522.9</v>
      </c>
      <c r="AB208">
        <v>0</v>
      </c>
      <c r="AC208">
        <v>0</v>
      </c>
      <c r="AD208">
        <v>0</v>
      </c>
      <c r="AE208">
        <v>1882.76</v>
      </c>
      <c r="AF208">
        <v>0</v>
      </c>
      <c r="AG208">
        <v>0</v>
      </c>
      <c r="AH208">
        <v>0</v>
      </c>
      <c r="AI208">
        <v>1.34</v>
      </c>
      <c r="AJ208">
        <v>1</v>
      </c>
      <c r="AK208">
        <v>1</v>
      </c>
      <c r="AL208">
        <v>1</v>
      </c>
      <c r="AM208">
        <v>2</v>
      </c>
      <c r="AN208">
        <v>0</v>
      </c>
      <c r="AO208">
        <v>0</v>
      </c>
      <c r="AP208">
        <v>1</v>
      </c>
      <c r="AQ208">
        <v>0</v>
      </c>
      <c r="AR208">
        <v>0</v>
      </c>
      <c r="AS208" t="s">
        <v>3</v>
      </c>
      <c r="AT208">
        <v>100</v>
      </c>
      <c r="AU208" t="s">
        <v>3</v>
      </c>
      <c r="AV208">
        <v>0</v>
      </c>
      <c r="AW208">
        <v>1</v>
      </c>
      <c r="AX208">
        <v>-1</v>
      </c>
      <c r="AY208">
        <v>0</v>
      </c>
      <c r="AZ208">
        <v>0</v>
      </c>
      <c r="BA208" t="s">
        <v>3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CV208">
        <v>0</v>
      </c>
      <c r="CW208">
        <v>0</v>
      </c>
      <c r="CX208">
        <f>ROUND(Y208*Source!I97,7)</f>
        <v>120</v>
      </c>
      <c r="CY208">
        <f>AA208</f>
        <v>2522.9</v>
      </c>
      <c r="CZ208">
        <f>AE208</f>
        <v>1882.76</v>
      </c>
      <c r="DA208">
        <f>AI208</f>
        <v>1.34</v>
      </c>
      <c r="DB208">
        <f>ROUND(ROUND(AT208*CZ208,2),6)</f>
        <v>188276</v>
      </c>
      <c r="DC208">
        <f>ROUND(ROUND(AT208*AG208,2),6)</f>
        <v>0</v>
      </c>
      <c r="DD208" t="s">
        <v>3</v>
      </c>
      <c r="DE208" t="s">
        <v>3</v>
      </c>
      <c r="DF208">
        <f>ROUND(ROUND(AE208*AI208,2)*CX208,2)</f>
        <v>302748</v>
      </c>
      <c r="DG208">
        <f t="shared" si="79"/>
        <v>0</v>
      </c>
      <c r="DH208">
        <f t="shared" si="76"/>
        <v>0</v>
      </c>
      <c r="DI208">
        <f t="shared" si="77"/>
        <v>0</v>
      </c>
      <c r="DJ208">
        <f>DF208</f>
        <v>302748</v>
      </c>
      <c r="DK208">
        <v>0</v>
      </c>
      <c r="DL208" t="s">
        <v>3</v>
      </c>
      <c r="DM208">
        <v>0</v>
      </c>
      <c r="DN208" t="s">
        <v>3</v>
      </c>
      <c r="DO208">
        <v>0</v>
      </c>
    </row>
    <row r="209" spans="1:119" x14ac:dyDescent="0.2">
      <c r="A209">
        <f>ROW(Source!A100)</f>
        <v>100</v>
      </c>
      <c r="B209">
        <v>60841590</v>
      </c>
      <c r="C209">
        <v>60842379</v>
      </c>
      <c r="D209">
        <v>35812920</v>
      </c>
      <c r="E209">
        <v>117</v>
      </c>
      <c r="F209">
        <v>1</v>
      </c>
      <c r="G209">
        <v>1</v>
      </c>
      <c r="H209">
        <v>1</v>
      </c>
      <c r="I209" t="s">
        <v>489</v>
      </c>
      <c r="J209" t="s">
        <v>3</v>
      </c>
      <c r="K209" t="s">
        <v>490</v>
      </c>
      <c r="L209">
        <v>1191</v>
      </c>
      <c r="N209">
        <v>1013</v>
      </c>
      <c r="O209" t="s">
        <v>369</v>
      </c>
      <c r="P209" t="s">
        <v>369</v>
      </c>
      <c r="Q209">
        <v>1</v>
      </c>
      <c r="W209">
        <v>0</v>
      </c>
      <c r="X209">
        <v>44848675</v>
      </c>
      <c r="Y209">
        <f>(AT209*ROUND(1.15,7))</f>
        <v>6.0949999999999998</v>
      </c>
      <c r="AA209">
        <v>0</v>
      </c>
      <c r="AB209">
        <v>0</v>
      </c>
      <c r="AC209">
        <v>0</v>
      </c>
      <c r="AD209">
        <v>395.92</v>
      </c>
      <c r="AE209">
        <v>0</v>
      </c>
      <c r="AF209">
        <v>0</v>
      </c>
      <c r="AG209">
        <v>0</v>
      </c>
      <c r="AH209">
        <v>395.92</v>
      </c>
      <c r="AI209">
        <v>1</v>
      </c>
      <c r="AJ209">
        <v>1</v>
      </c>
      <c r="AK209">
        <v>1</v>
      </c>
      <c r="AL209">
        <v>1</v>
      </c>
      <c r="AM209">
        <v>-2</v>
      </c>
      <c r="AN209">
        <v>0</v>
      </c>
      <c r="AO209">
        <v>0</v>
      </c>
      <c r="AP209">
        <v>1</v>
      </c>
      <c r="AQ209">
        <v>1</v>
      </c>
      <c r="AR209">
        <v>0</v>
      </c>
      <c r="AS209" t="s">
        <v>3</v>
      </c>
      <c r="AT209">
        <v>5.3</v>
      </c>
      <c r="AU209" t="s">
        <v>33</v>
      </c>
      <c r="AV209">
        <v>1</v>
      </c>
      <c r="AW209">
        <v>2</v>
      </c>
      <c r="AX209">
        <v>60842386</v>
      </c>
      <c r="AY209">
        <v>1</v>
      </c>
      <c r="AZ209">
        <v>0</v>
      </c>
      <c r="BA209">
        <v>189</v>
      </c>
      <c r="BB209">
        <v>1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2098.3760000000002</v>
      </c>
      <c r="BN209">
        <v>5.3</v>
      </c>
      <c r="BO209">
        <v>0</v>
      </c>
      <c r="BP209">
        <v>1</v>
      </c>
      <c r="BQ209">
        <v>0</v>
      </c>
      <c r="BR209">
        <v>0</v>
      </c>
      <c r="BS209">
        <v>0</v>
      </c>
      <c r="BT209">
        <v>2413.1324</v>
      </c>
      <c r="BU209">
        <v>6.0949999999999998</v>
      </c>
      <c r="BV209">
        <v>0</v>
      </c>
      <c r="BW209">
        <v>1</v>
      </c>
      <c r="CU209">
        <f>ROUND(AT209*Source!I100*AH209*AL209,2)</f>
        <v>2518.0500000000002</v>
      </c>
      <c r="CV209">
        <f>ROUND(Y209*Source!I100,7)</f>
        <v>7.3140000000000001</v>
      </c>
      <c r="CW209">
        <v>0</v>
      </c>
      <c r="CX209">
        <f>ROUND(Y209*Source!I100,7)</f>
        <v>7.3140000000000001</v>
      </c>
      <c r="CY209">
        <f>AD209</f>
        <v>395.92</v>
      </c>
      <c r="CZ209">
        <f>AH209</f>
        <v>395.92</v>
      </c>
      <c r="DA209">
        <f>AL209</f>
        <v>1</v>
      </c>
      <c r="DB209">
        <f>ROUND((ROUND(AT209*CZ209,2)*ROUND(1.15,7)),6)</f>
        <v>2413.1370000000002</v>
      </c>
      <c r="DC209">
        <f>ROUND((ROUND(AT209*AG209,2)*ROUND(1.15,7)),6)</f>
        <v>0</v>
      </c>
      <c r="DD209" t="s">
        <v>3</v>
      </c>
      <c r="DE209" t="s">
        <v>3</v>
      </c>
      <c r="DF209">
        <f t="shared" ref="DF209:DF220" si="80">ROUND(ROUND(AE209,2)*CX209,2)</f>
        <v>0</v>
      </c>
      <c r="DG209">
        <f t="shared" si="79"/>
        <v>0</v>
      </c>
      <c r="DH209">
        <f t="shared" si="76"/>
        <v>0</v>
      </c>
      <c r="DI209">
        <f t="shared" si="77"/>
        <v>2895.76</v>
      </c>
      <c r="DJ209">
        <f>DI209</f>
        <v>2895.76</v>
      </c>
      <c r="DK209">
        <v>1</v>
      </c>
      <c r="DL209" t="s">
        <v>3</v>
      </c>
      <c r="DM209">
        <v>0</v>
      </c>
      <c r="DN209" t="s">
        <v>3</v>
      </c>
      <c r="DO209">
        <v>0</v>
      </c>
    </row>
    <row r="210" spans="1:119" x14ac:dyDescent="0.2">
      <c r="A210">
        <f>ROW(Source!A100)</f>
        <v>100</v>
      </c>
      <c r="B210">
        <v>60841590</v>
      </c>
      <c r="C210">
        <v>60842379</v>
      </c>
      <c r="D210">
        <v>35812888</v>
      </c>
      <c r="E210">
        <v>117</v>
      </c>
      <c r="F210">
        <v>1</v>
      </c>
      <c r="G210">
        <v>1</v>
      </c>
      <c r="H210">
        <v>1</v>
      </c>
      <c r="I210" t="s">
        <v>376</v>
      </c>
      <c r="J210" t="s">
        <v>3</v>
      </c>
      <c r="K210" t="s">
        <v>377</v>
      </c>
      <c r="L210">
        <v>1191</v>
      </c>
      <c r="N210">
        <v>1013</v>
      </c>
      <c r="O210" t="s">
        <v>369</v>
      </c>
      <c r="P210" t="s">
        <v>369</v>
      </c>
      <c r="Q210">
        <v>1</v>
      </c>
      <c r="W210">
        <v>0</v>
      </c>
      <c r="X210">
        <v>-1417349443</v>
      </c>
      <c r="Y210">
        <f>(AT210*ROUND(1.25,7))</f>
        <v>0.13750000000000001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</v>
      </c>
      <c r="AJ210">
        <v>1</v>
      </c>
      <c r="AK210">
        <v>1</v>
      </c>
      <c r="AL210">
        <v>1</v>
      </c>
      <c r="AM210">
        <v>-2</v>
      </c>
      <c r="AN210">
        <v>0</v>
      </c>
      <c r="AO210">
        <v>0</v>
      </c>
      <c r="AP210">
        <v>1</v>
      </c>
      <c r="AQ210">
        <v>1</v>
      </c>
      <c r="AR210">
        <v>0</v>
      </c>
      <c r="AS210" t="s">
        <v>3</v>
      </c>
      <c r="AT210">
        <v>0.11</v>
      </c>
      <c r="AU210" t="s">
        <v>32</v>
      </c>
      <c r="AV210">
        <v>2</v>
      </c>
      <c r="AW210">
        <v>2</v>
      </c>
      <c r="AX210">
        <v>60842387</v>
      </c>
      <c r="AY210">
        <v>1</v>
      </c>
      <c r="AZ210">
        <v>0</v>
      </c>
      <c r="BA210">
        <v>190</v>
      </c>
      <c r="BB210">
        <v>1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CV210">
        <v>0</v>
      </c>
      <c r="CW210">
        <v>0</v>
      </c>
      <c r="CX210">
        <f>ROUND(Y210*Source!I100,7)</f>
        <v>0.16500000000000001</v>
      </c>
      <c r="CY210">
        <f>AD210</f>
        <v>0</v>
      </c>
      <c r="CZ210">
        <f>AH210</f>
        <v>0</v>
      </c>
      <c r="DA210">
        <f>AL210</f>
        <v>1</v>
      </c>
      <c r="DB210">
        <f>ROUND((ROUND(AT210*CZ210,2)*ROUND(1.25,7)),6)</f>
        <v>0</v>
      </c>
      <c r="DC210">
        <f>ROUND((ROUND(AT210*AG210,2)*ROUND(1.25,7)),6)</f>
        <v>0</v>
      </c>
      <c r="DD210" t="s">
        <v>3</v>
      </c>
      <c r="DE210" t="s">
        <v>3</v>
      </c>
      <c r="DF210">
        <f t="shared" si="80"/>
        <v>0</v>
      </c>
      <c r="DG210">
        <f t="shared" si="79"/>
        <v>0</v>
      </c>
      <c r="DH210">
        <f t="shared" si="76"/>
        <v>0</v>
      </c>
      <c r="DI210">
        <f t="shared" si="77"/>
        <v>0</v>
      </c>
      <c r="DJ210">
        <f>DI210</f>
        <v>0</v>
      </c>
      <c r="DK210">
        <v>0</v>
      </c>
      <c r="DL210" t="s">
        <v>3</v>
      </c>
      <c r="DM210">
        <v>0</v>
      </c>
      <c r="DN210" t="s">
        <v>3</v>
      </c>
      <c r="DO210">
        <v>0</v>
      </c>
    </row>
    <row r="211" spans="1:119" x14ac:dyDescent="0.2">
      <c r="A211">
        <f>ROW(Source!A100)</f>
        <v>100</v>
      </c>
      <c r="B211">
        <v>60841590</v>
      </c>
      <c r="C211">
        <v>60842379</v>
      </c>
      <c r="D211">
        <v>54576463</v>
      </c>
      <c r="E211">
        <v>1</v>
      </c>
      <c r="F211">
        <v>1</v>
      </c>
      <c r="G211">
        <v>1</v>
      </c>
      <c r="H211">
        <v>2</v>
      </c>
      <c r="I211" t="s">
        <v>491</v>
      </c>
      <c r="J211" t="s">
        <v>492</v>
      </c>
      <c r="K211" t="s">
        <v>493</v>
      </c>
      <c r="L211">
        <v>1368</v>
      </c>
      <c r="N211">
        <v>1011</v>
      </c>
      <c r="O211" t="s">
        <v>373</v>
      </c>
      <c r="P211" t="s">
        <v>373</v>
      </c>
      <c r="Q211">
        <v>1</v>
      </c>
      <c r="W211">
        <v>0</v>
      </c>
      <c r="X211">
        <v>1402603762</v>
      </c>
      <c r="Y211">
        <f>(AT211*ROUND(1.25,7))</f>
        <v>3.7499999999999999E-2</v>
      </c>
      <c r="AA211">
        <v>0</v>
      </c>
      <c r="AB211">
        <v>49.89</v>
      </c>
      <c r="AC211">
        <v>359.65</v>
      </c>
      <c r="AD211">
        <v>0</v>
      </c>
      <c r="AE211">
        <v>0</v>
      </c>
      <c r="AF211">
        <v>30.61</v>
      </c>
      <c r="AG211">
        <v>359.65</v>
      </c>
      <c r="AH211">
        <v>0</v>
      </c>
      <c r="AI211">
        <v>1</v>
      </c>
      <c r="AJ211">
        <v>1.63</v>
      </c>
      <c r="AK211">
        <v>1</v>
      </c>
      <c r="AL211">
        <v>1</v>
      </c>
      <c r="AM211">
        <v>2</v>
      </c>
      <c r="AN211">
        <v>0</v>
      </c>
      <c r="AO211">
        <v>0</v>
      </c>
      <c r="AP211">
        <v>1</v>
      </c>
      <c r="AQ211">
        <v>1</v>
      </c>
      <c r="AR211">
        <v>0</v>
      </c>
      <c r="AS211" t="s">
        <v>3</v>
      </c>
      <c r="AT211">
        <v>0.03</v>
      </c>
      <c r="AU211" t="s">
        <v>32</v>
      </c>
      <c r="AV211">
        <v>1</v>
      </c>
      <c r="AW211">
        <v>2</v>
      </c>
      <c r="AX211">
        <v>60842388</v>
      </c>
      <c r="AY211">
        <v>1</v>
      </c>
      <c r="AZ211">
        <v>0</v>
      </c>
      <c r="BA211">
        <v>191</v>
      </c>
      <c r="BB211">
        <v>1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0.91829999999999989</v>
      </c>
      <c r="BL211">
        <v>10.789499999999999</v>
      </c>
      <c r="BM211">
        <v>0</v>
      </c>
      <c r="BN211">
        <v>0</v>
      </c>
      <c r="BO211">
        <v>0.03</v>
      </c>
      <c r="BP211">
        <v>1</v>
      </c>
      <c r="BQ211">
        <v>0</v>
      </c>
      <c r="BR211">
        <v>1.147875</v>
      </c>
      <c r="BS211">
        <v>13.486875</v>
      </c>
      <c r="BT211">
        <v>0</v>
      </c>
      <c r="BU211">
        <v>0</v>
      </c>
      <c r="BV211">
        <v>3.7499999999999999E-2</v>
      </c>
      <c r="BW211">
        <v>1</v>
      </c>
      <c r="CV211">
        <v>0</v>
      </c>
      <c r="CW211">
        <f>ROUND(Y211*Source!I100*DO211,7)</f>
        <v>4.4999999999999998E-2</v>
      </c>
      <c r="CX211">
        <f>ROUND(Y211*Source!I100,7)</f>
        <v>4.4999999999999998E-2</v>
      </c>
      <c r="CY211">
        <f>AB211</f>
        <v>49.89</v>
      </c>
      <c r="CZ211">
        <f>AF211</f>
        <v>30.61</v>
      </c>
      <c r="DA211">
        <f>AJ211</f>
        <v>1.63</v>
      </c>
      <c r="DB211">
        <f>ROUND((ROUND(AT211*CZ211,2)*ROUND(1.25,7)),6)</f>
        <v>1.1499999999999999</v>
      </c>
      <c r="DC211">
        <f>ROUND((ROUND(AT211*AG211,2)*ROUND(1.25,7)),6)</f>
        <v>13.487500000000001</v>
      </c>
      <c r="DD211" t="s">
        <v>3</v>
      </c>
      <c r="DE211" t="s">
        <v>3</v>
      </c>
      <c r="DF211">
        <f t="shared" si="80"/>
        <v>0</v>
      </c>
      <c r="DG211">
        <f>ROUND(ROUND(AF211*AJ211,2)*CX211,2)</f>
        <v>2.25</v>
      </c>
      <c r="DH211">
        <f t="shared" si="76"/>
        <v>16.18</v>
      </c>
      <c r="DI211">
        <f t="shared" si="77"/>
        <v>0</v>
      </c>
      <c r="DJ211">
        <f>DG211+DH211</f>
        <v>18.43</v>
      </c>
      <c r="DK211">
        <v>0</v>
      </c>
      <c r="DL211" t="s">
        <v>438</v>
      </c>
      <c r="DM211">
        <v>3</v>
      </c>
      <c r="DN211" t="s">
        <v>369</v>
      </c>
      <c r="DO211">
        <v>1</v>
      </c>
    </row>
    <row r="212" spans="1:119" x14ac:dyDescent="0.2">
      <c r="A212">
        <f>ROW(Source!A100)</f>
        <v>100</v>
      </c>
      <c r="B212">
        <v>60841590</v>
      </c>
      <c r="C212">
        <v>60842379</v>
      </c>
      <c r="D212">
        <v>54577173</v>
      </c>
      <c r="E212">
        <v>1</v>
      </c>
      <c r="F212">
        <v>1</v>
      </c>
      <c r="G212">
        <v>1</v>
      </c>
      <c r="H212">
        <v>2</v>
      </c>
      <c r="I212" t="s">
        <v>385</v>
      </c>
      <c r="J212" t="s">
        <v>386</v>
      </c>
      <c r="K212" t="s">
        <v>387</v>
      </c>
      <c r="L212">
        <v>1368</v>
      </c>
      <c r="N212">
        <v>1011</v>
      </c>
      <c r="O212" t="s">
        <v>373</v>
      </c>
      <c r="P212" t="s">
        <v>373</v>
      </c>
      <c r="Q212">
        <v>1</v>
      </c>
      <c r="W212">
        <v>0</v>
      </c>
      <c r="X212">
        <v>-849950259</v>
      </c>
      <c r="Y212">
        <f>(AT212*ROUND(1.25,7))</f>
        <v>0.1</v>
      </c>
      <c r="AA212">
        <v>0</v>
      </c>
      <c r="AB212">
        <v>680.75</v>
      </c>
      <c r="AC212">
        <v>404.99</v>
      </c>
      <c r="AD212">
        <v>0</v>
      </c>
      <c r="AE212">
        <v>0</v>
      </c>
      <c r="AF212">
        <v>680.75</v>
      </c>
      <c r="AG212">
        <v>404.99</v>
      </c>
      <c r="AH212">
        <v>0</v>
      </c>
      <c r="AI212">
        <v>1</v>
      </c>
      <c r="AJ212">
        <v>1</v>
      </c>
      <c r="AK212">
        <v>1</v>
      </c>
      <c r="AL212">
        <v>1</v>
      </c>
      <c r="AM212">
        <v>-2</v>
      </c>
      <c r="AN212">
        <v>0</v>
      </c>
      <c r="AO212">
        <v>0</v>
      </c>
      <c r="AP212">
        <v>1</v>
      </c>
      <c r="AQ212">
        <v>1</v>
      </c>
      <c r="AR212">
        <v>0</v>
      </c>
      <c r="AS212" t="s">
        <v>3</v>
      </c>
      <c r="AT212">
        <v>0.08</v>
      </c>
      <c r="AU212" t="s">
        <v>32</v>
      </c>
      <c r="AV212">
        <v>1</v>
      </c>
      <c r="AW212">
        <v>2</v>
      </c>
      <c r="AX212">
        <v>60842389</v>
      </c>
      <c r="AY212">
        <v>1</v>
      </c>
      <c r="AZ212">
        <v>0</v>
      </c>
      <c r="BA212">
        <v>192</v>
      </c>
      <c r="BB212">
        <v>1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54.46</v>
      </c>
      <c r="BL212">
        <v>32.3992</v>
      </c>
      <c r="BM212">
        <v>0</v>
      </c>
      <c r="BN212">
        <v>0</v>
      </c>
      <c r="BO212">
        <v>0.08</v>
      </c>
      <c r="BP212">
        <v>1</v>
      </c>
      <c r="BQ212">
        <v>0</v>
      </c>
      <c r="BR212">
        <v>68.075000000000003</v>
      </c>
      <c r="BS212">
        <v>40.499000000000002</v>
      </c>
      <c r="BT212">
        <v>0</v>
      </c>
      <c r="BU212">
        <v>0</v>
      </c>
      <c r="BV212">
        <v>0.1</v>
      </c>
      <c r="BW212">
        <v>1</v>
      </c>
      <c r="CV212">
        <v>0</v>
      </c>
      <c r="CW212">
        <f>ROUND(Y212*Source!I100*DO212,7)</f>
        <v>0.12</v>
      </c>
      <c r="CX212">
        <f>ROUND(Y212*Source!I100,7)</f>
        <v>0.12</v>
      </c>
      <c r="CY212">
        <f>AB212</f>
        <v>680.75</v>
      </c>
      <c r="CZ212">
        <f>AF212</f>
        <v>680.75</v>
      </c>
      <c r="DA212">
        <f>AJ212</f>
        <v>1</v>
      </c>
      <c r="DB212">
        <f>ROUND((ROUND(AT212*CZ212,2)*ROUND(1.25,7)),6)</f>
        <v>68.075000000000003</v>
      </c>
      <c r="DC212">
        <f>ROUND((ROUND(AT212*AG212,2)*ROUND(1.25,7)),6)</f>
        <v>40.5</v>
      </c>
      <c r="DD212" t="s">
        <v>3</v>
      </c>
      <c r="DE212" t="s">
        <v>3</v>
      </c>
      <c r="DF212">
        <f t="shared" si="80"/>
        <v>0</v>
      </c>
      <c r="DG212">
        <f>ROUND(ROUND(AF212,2)*CX212,2)</f>
        <v>81.69</v>
      </c>
      <c r="DH212">
        <f t="shared" si="76"/>
        <v>48.6</v>
      </c>
      <c r="DI212">
        <f t="shared" si="77"/>
        <v>0</v>
      </c>
      <c r="DJ212">
        <f>DG212+DH212</f>
        <v>130.29</v>
      </c>
      <c r="DK212">
        <v>1</v>
      </c>
      <c r="DL212" t="s">
        <v>388</v>
      </c>
      <c r="DM212">
        <v>4</v>
      </c>
      <c r="DN212" t="s">
        <v>369</v>
      </c>
      <c r="DO212">
        <v>1</v>
      </c>
    </row>
    <row r="213" spans="1:119" x14ac:dyDescent="0.2">
      <c r="A213">
        <f>ROW(Source!A100)</f>
        <v>100</v>
      </c>
      <c r="B213">
        <v>60841590</v>
      </c>
      <c r="C213">
        <v>60842379</v>
      </c>
      <c r="D213">
        <v>54643943</v>
      </c>
      <c r="E213">
        <v>1</v>
      </c>
      <c r="F213">
        <v>1</v>
      </c>
      <c r="G213">
        <v>1</v>
      </c>
      <c r="H213">
        <v>3</v>
      </c>
      <c r="I213" t="s">
        <v>389</v>
      </c>
      <c r="J213" t="s">
        <v>390</v>
      </c>
      <c r="K213" t="s">
        <v>391</v>
      </c>
      <c r="L213">
        <v>1383</v>
      </c>
      <c r="N213">
        <v>1013</v>
      </c>
      <c r="O213" t="s">
        <v>392</v>
      </c>
      <c r="P213" t="s">
        <v>392</v>
      </c>
      <c r="Q213">
        <v>1</v>
      </c>
      <c r="W213">
        <v>0</v>
      </c>
      <c r="X213">
        <v>1840299850</v>
      </c>
      <c r="Y213">
        <f>AT213</f>
        <v>2.4931999999999999</v>
      </c>
      <c r="AA213">
        <v>7.71</v>
      </c>
      <c r="AB213">
        <v>0</v>
      </c>
      <c r="AC213">
        <v>0</v>
      </c>
      <c r="AD213">
        <v>0</v>
      </c>
      <c r="AE213">
        <v>7.71</v>
      </c>
      <c r="AF213">
        <v>0</v>
      </c>
      <c r="AG213">
        <v>0</v>
      </c>
      <c r="AH213">
        <v>0</v>
      </c>
      <c r="AI213">
        <v>1</v>
      </c>
      <c r="AJ213">
        <v>1</v>
      </c>
      <c r="AK213">
        <v>1</v>
      </c>
      <c r="AL213">
        <v>1</v>
      </c>
      <c r="AM213">
        <v>-2</v>
      </c>
      <c r="AN213">
        <v>0</v>
      </c>
      <c r="AO213">
        <v>0</v>
      </c>
      <c r="AP213">
        <v>1</v>
      </c>
      <c r="AQ213">
        <v>1</v>
      </c>
      <c r="AR213">
        <v>0</v>
      </c>
      <c r="AS213" t="s">
        <v>3</v>
      </c>
      <c r="AT213">
        <v>2.4931999999999999</v>
      </c>
      <c r="AU213" t="s">
        <v>3</v>
      </c>
      <c r="AV213">
        <v>0</v>
      </c>
      <c r="AW213">
        <v>2</v>
      </c>
      <c r="AX213">
        <v>60842390</v>
      </c>
      <c r="AY213">
        <v>1</v>
      </c>
      <c r="AZ213">
        <v>0</v>
      </c>
      <c r="BA213">
        <v>193</v>
      </c>
      <c r="BB213">
        <v>1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19.222572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1</v>
      </c>
      <c r="BQ213">
        <v>19.222572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</v>
      </c>
      <c r="CV213">
        <v>0</v>
      </c>
      <c r="CW213">
        <v>0</v>
      </c>
      <c r="CX213">
        <f>ROUND(Y213*Source!I100,7)</f>
        <v>2.9918399999999998</v>
      </c>
      <c r="CY213">
        <f>AA213</f>
        <v>7.71</v>
      </c>
      <c r="CZ213">
        <f>AE213</f>
        <v>7.71</v>
      </c>
      <c r="DA213">
        <f>AI213</f>
        <v>1</v>
      </c>
      <c r="DB213">
        <f>ROUND(ROUND(AT213*CZ213,2),6)</f>
        <v>19.22</v>
      </c>
      <c r="DC213">
        <f>ROUND(ROUND(AT213*AG213,2),6)</f>
        <v>0</v>
      </c>
      <c r="DD213" t="s">
        <v>3</v>
      </c>
      <c r="DE213" t="s">
        <v>3</v>
      </c>
      <c r="DF213">
        <f t="shared" si="80"/>
        <v>23.07</v>
      </c>
      <c r="DG213">
        <f>ROUND(ROUND(AF213,2)*CX213,2)</f>
        <v>0</v>
      </c>
      <c r="DH213">
        <f t="shared" si="76"/>
        <v>0</v>
      </c>
      <c r="DI213">
        <f t="shared" si="77"/>
        <v>0</v>
      </c>
      <c r="DJ213">
        <f>DF213</f>
        <v>23.07</v>
      </c>
      <c r="DK213">
        <v>1</v>
      </c>
      <c r="DL213" t="s">
        <v>3</v>
      </c>
      <c r="DM213">
        <v>0</v>
      </c>
      <c r="DN213" t="s">
        <v>3</v>
      </c>
      <c r="DO213">
        <v>0</v>
      </c>
    </row>
    <row r="214" spans="1:119" x14ac:dyDescent="0.2">
      <c r="A214">
        <f>ROW(Source!A100)</f>
        <v>100</v>
      </c>
      <c r="B214">
        <v>60841590</v>
      </c>
      <c r="C214">
        <v>60842379</v>
      </c>
      <c r="D214">
        <v>54663146</v>
      </c>
      <c r="E214">
        <v>1</v>
      </c>
      <c r="F214">
        <v>1</v>
      </c>
      <c r="G214">
        <v>1</v>
      </c>
      <c r="H214">
        <v>3</v>
      </c>
      <c r="I214" t="s">
        <v>199</v>
      </c>
      <c r="J214" t="s">
        <v>202</v>
      </c>
      <c r="K214" t="s">
        <v>200</v>
      </c>
      <c r="L214">
        <v>1377</v>
      </c>
      <c r="N214">
        <v>1013</v>
      </c>
      <c r="O214" t="s">
        <v>201</v>
      </c>
      <c r="P214" t="s">
        <v>201</v>
      </c>
      <c r="Q214">
        <v>1</v>
      </c>
      <c r="W214">
        <v>0</v>
      </c>
      <c r="X214">
        <v>1907529122</v>
      </c>
      <c r="Y214">
        <f>AT214</f>
        <v>33.3333333</v>
      </c>
      <c r="AA214">
        <v>11453.58</v>
      </c>
      <c r="AB214">
        <v>0</v>
      </c>
      <c r="AC214">
        <v>0</v>
      </c>
      <c r="AD214">
        <v>0</v>
      </c>
      <c r="AE214">
        <v>11453.58</v>
      </c>
      <c r="AF214">
        <v>0</v>
      </c>
      <c r="AG214">
        <v>0</v>
      </c>
      <c r="AH214">
        <v>0</v>
      </c>
      <c r="AI214">
        <v>1</v>
      </c>
      <c r="AJ214">
        <v>1</v>
      </c>
      <c r="AK214">
        <v>1</v>
      </c>
      <c r="AL214">
        <v>1</v>
      </c>
      <c r="AM214">
        <v>0</v>
      </c>
      <c r="AN214">
        <v>1</v>
      </c>
      <c r="AO214">
        <v>0</v>
      </c>
      <c r="AP214">
        <v>1</v>
      </c>
      <c r="AQ214">
        <v>0</v>
      </c>
      <c r="AR214">
        <v>0</v>
      </c>
      <c r="AS214" t="s">
        <v>3</v>
      </c>
      <c r="AT214">
        <v>33.3333333</v>
      </c>
      <c r="AU214" t="s">
        <v>3</v>
      </c>
      <c r="AV214">
        <v>0</v>
      </c>
      <c r="AW214">
        <v>1</v>
      </c>
      <c r="AX214">
        <v>-1</v>
      </c>
      <c r="AY214">
        <v>0</v>
      </c>
      <c r="AZ214">
        <v>0</v>
      </c>
      <c r="BA214" t="s">
        <v>3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CV214">
        <v>0</v>
      </c>
      <c r="CW214">
        <v>0</v>
      </c>
      <c r="CX214">
        <f>ROUND(Y214*Source!I100,7)</f>
        <v>40</v>
      </c>
      <c r="CY214">
        <f>AA214</f>
        <v>11453.58</v>
      </c>
      <c r="CZ214">
        <f>AE214</f>
        <v>11453.58</v>
      </c>
      <c r="DA214">
        <f>AI214</f>
        <v>1</v>
      </c>
      <c r="DB214">
        <f>ROUND(ROUND(AT214*CZ214,2),6)</f>
        <v>381786</v>
      </c>
      <c r="DC214">
        <f>ROUND(ROUND(AT214*AG214,2),6)</f>
        <v>0</v>
      </c>
      <c r="DD214" t="s">
        <v>3</v>
      </c>
      <c r="DE214" t="s">
        <v>3</v>
      </c>
      <c r="DF214">
        <f t="shared" si="80"/>
        <v>458143.2</v>
      </c>
      <c r="DG214">
        <f>ROUND(ROUND(AF214,2)*CX214,2)</f>
        <v>0</v>
      </c>
      <c r="DH214">
        <f t="shared" si="76"/>
        <v>0</v>
      </c>
      <c r="DI214">
        <f t="shared" si="77"/>
        <v>0</v>
      </c>
      <c r="DJ214">
        <f>DF214</f>
        <v>458143.2</v>
      </c>
      <c r="DK214">
        <v>1</v>
      </c>
      <c r="DL214" t="s">
        <v>3</v>
      </c>
      <c r="DM214">
        <v>0</v>
      </c>
      <c r="DN214" t="s">
        <v>3</v>
      </c>
      <c r="DO214">
        <v>0</v>
      </c>
    </row>
    <row r="215" spans="1:119" x14ac:dyDescent="0.2">
      <c r="A215">
        <f>ROW(Source!A101)</f>
        <v>101</v>
      </c>
      <c r="B215">
        <v>60854600</v>
      </c>
      <c r="C215">
        <v>60842379</v>
      </c>
      <c r="D215">
        <v>35812920</v>
      </c>
      <c r="E215">
        <v>117</v>
      </c>
      <c r="F215">
        <v>1</v>
      </c>
      <c r="G215">
        <v>1</v>
      </c>
      <c r="H215">
        <v>1</v>
      </c>
      <c r="I215" t="s">
        <v>489</v>
      </c>
      <c r="J215" t="s">
        <v>3</v>
      </c>
      <c r="K215" t="s">
        <v>490</v>
      </c>
      <c r="L215">
        <v>1191</v>
      </c>
      <c r="N215">
        <v>1013</v>
      </c>
      <c r="O215" t="s">
        <v>369</v>
      </c>
      <c r="P215" t="s">
        <v>369</v>
      </c>
      <c r="Q215">
        <v>1</v>
      </c>
      <c r="W215">
        <v>0</v>
      </c>
      <c r="X215">
        <v>44848675</v>
      </c>
      <c r="Y215">
        <f>(AT215*ROUND(1.15,7))</f>
        <v>6.0949999999999998</v>
      </c>
      <c r="AA215">
        <v>0</v>
      </c>
      <c r="AB215">
        <v>0</v>
      </c>
      <c r="AC215">
        <v>0</v>
      </c>
      <c r="AD215">
        <v>395.92</v>
      </c>
      <c r="AE215">
        <v>0</v>
      </c>
      <c r="AF215">
        <v>0</v>
      </c>
      <c r="AG215">
        <v>0</v>
      </c>
      <c r="AH215">
        <v>395.92</v>
      </c>
      <c r="AI215">
        <v>1</v>
      </c>
      <c r="AJ215">
        <v>1</v>
      </c>
      <c r="AK215">
        <v>1</v>
      </c>
      <c r="AL215">
        <v>1</v>
      </c>
      <c r="AM215">
        <v>-2</v>
      </c>
      <c r="AN215">
        <v>0</v>
      </c>
      <c r="AO215">
        <v>0</v>
      </c>
      <c r="AP215">
        <v>1</v>
      </c>
      <c r="AQ215">
        <v>1</v>
      </c>
      <c r="AR215">
        <v>0</v>
      </c>
      <c r="AS215" t="s">
        <v>3</v>
      </c>
      <c r="AT215">
        <v>5.3</v>
      </c>
      <c r="AU215" t="s">
        <v>33</v>
      </c>
      <c r="AV215">
        <v>1</v>
      </c>
      <c r="AW215">
        <v>2</v>
      </c>
      <c r="AX215">
        <v>60842386</v>
      </c>
      <c r="AY215">
        <v>1</v>
      </c>
      <c r="AZ215">
        <v>0</v>
      </c>
      <c r="BA215">
        <v>195</v>
      </c>
      <c r="BB215">
        <v>1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2098.3760000000002</v>
      </c>
      <c r="BN215">
        <v>5.3</v>
      </c>
      <c r="BO215">
        <v>0</v>
      </c>
      <c r="BP215">
        <v>1</v>
      </c>
      <c r="BQ215">
        <v>0</v>
      </c>
      <c r="BR215">
        <v>0</v>
      </c>
      <c r="BS215">
        <v>0</v>
      </c>
      <c r="BT215">
        <v>2413.1324</v>
      </c>
      <c r="BU215">
        <v>6.0949999999999998</v>
      </c>
      <c r="BV215">
        <v>0</v>
      </c>
      <c r="BW215">
        <v>1</v>
      </c>
      <c r="CU215">
        <f>ROUND(AT215*Source!I101*AH215*AL215,2)</f>
        <v>2518.0500000000002</v>
      </c>
      <c r="CV215">
        <f>ROUND(Y215*Source!I101,7)</f>
        <v>7.3140000000000001</v>
      </c>
      <c r="CW215">
        <v>0</v>
      </c>
      <c r="CX215">
        <f>ROUND(Y215*Source!I101,7)</f>
        <v>7.3140000000000001</v>
      </c>
      <c r="CY215">
        <f>AD215</f>
        <v>395.92</v>
      </c>
      <c r="CZ215">
        <f>AH215</f>
        <v>395.92</v>
      </c>
      <c r="DA215">
        <f>AL215</f>
        <v>1</v>
      </c>
      <c r="DB215">
        <f>ROUND((ROUND(AT215*CZ215,2)*ROUND(1.15,7)),6)</f>
        <v>2413.1370000000002</v>
      </c>
      <c r="DC215">
        <f>ROUND((ROUND(AT215*AG215,2)*ROUND(1.15,7)),6)</f>
        <v>0</v>
      </c>
      <c r="DD215" t="s">
        <v>3</v>
      </c>
      <c r="DE215" t="s">
        <v>3</v>
      </c>
      <c r="DF215">
        <f t="shared" si="80"/>
        <v>0</v>
      </c>
      <c r="DG215">
        <f>ROUND(ROUND(AF215,2)*CX215,2)</f>
        <v>0</v>
      </c>
      <c r="DH215">
        <f t="shared" si="76"/>
        <v>0</v>
      </c>
      <c r="DI215">
        <f t="shared" si="77"/>
        <v>2895.76</v>
      </c>
      <c r="DJ215">
        <f>DI215</f>
        <v>2895.76</v>
      </c>
      <c r="DK215">
        <v>0</v>
      </c>
      <c r="DL215" t="s">
        <v>3</v>
      </c>
      <c r="DM215">
        <v>0</v>
      </c>
      <c r="DN215" t="s">
        <v>3</v>
      </c>
      <c r="DO215">
        <v>0</v>
      </c>
    </row>
    <row r="216" spans="1:119" x14ac:dyDescent="0.2">
      <c r="A216">
        <f>ROW(Source!A101)</f>
        <v>101</v>
      </c>
      <c r="B216">
        <v>60854600</v>
      </c>
      <c r="C216">
        <v>60842379</v>
      </c>
      <c r="D216">
        <v>35812888</v>
      </c>
      <c r="E216">
        <v>117</v>
      </c>
      <c r="F216">
        <v>1</v>
      </c>
      <c r="G216">
        <v>1</v>
      </c>
      <c r="H216">
        <v>1</v>
      </c>
      <c r="I216" t="s">
        <v>376</v>
      </c>
      <c r="J216" t="s">
        <v>3</v>
      </c>
      <c r="K216" t="s">
        <v>377</v>
      </c>
      <c r="L216">
        <v>1191</v>
      </c>
      <c r="N216">
        <v>1013</v>
      </c>
      <c r="O216" t="s">
        <v>369</v>
      </c>
      <c r="P216" t="s">
        <v>369</v>
      </c>
      <c r="Q216">
        <v>1</v>
      </c>
      <c r="W216">
        <v>0</v>
      </c>
      <c r="X216">
        <v>-1417349443</v>
      </c>
      <c r="Y216">
        <f>(AT216*ROUND(1.25,7))</f>
        <v>0.13750000000000001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1</v>
      </c>
      <c r="AJ216">
        <v>1</v>
      </c>
      <c r="AK216">
        <v>1</v>
      </c>
      <c r="AL216">
        <v>1</v>
      </c>
      <c r="AM216">
        <v>-2</v>
      </c>
      <c r="AN216">
        <v>0</v>
      </c>
      <c r="AO216">
        <v>0</v>
      </c>
      <c r="AP216">
        <v>1</v>
      </c>
      <c r="AQ216">
        <v>1</v>
      </c>
      <c r="AR216">
        <v>0</v>
      </c>
      <c r="AS216" t="s">
        <v>3</v>
      </c>
      <c r="AT216">
        <v>0.11</v>
      </c>
      <c r="AU216" t="s">
        <v>32</v>
      </c>
      <c r="AV216">
        <v>2</v>
      </c>
      <c r="AW216">
        <v>2</v>
      </c>
      <c r="AX216">
        <v>60842387</v>
      </c>
      <c r="AY216">
        <v>1</v>
      </c>
      <c r="AZ216">
        <v>0</v>
      </c>
      <c r="BA216">
        <v>196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CV216">
        <v>0</v>
      </c>
      <c r="CW216">
        <v>0</v>
      </c>
      <c r="CX216">
        <f>ROUND(Y216*Source!I101,7)</f>
        <v>0.16500000000000001</v>
      </c>
      <c r="CY216">
        <f>AD216</f>
        <v>0</v>
      </c>
      <c r="CZ216">
        <f>AH216</f>
        <v>0</v>
      </c>
      <c r="DA216">
        <f>AL216</f>
        <v>1</v>
      </c>
      <c r="DB216">
        <f>ROUND((ROUND(AT216*CZ216,2)*ROUND(1.25,7)),6)</f>
        <v>0</v>
      </c>
      <c r="DC216">
        <f>ROUND((ROUND(AT216*AG216,2)*ROUND(1.25,7)),6)</f>
        <v>0</v>
      </c>
      <c r="DD216" t="s">
        <v>3</v>
      </c>
      <c r="DE216" t="s">
        <v>3</v>
      </c>
      <c r="DF216">
        <f t="shared" si="80"/>
        <v>0</v>
      </c>
      <c r="DG216">
        <f>ROUND(ROUND(AF216,2)*CX216,2)</f>
        <v>0</v>
      </c>
      <c r="DH216">
        <f t="shared" si="76"/>
        <v>0</v>
      </c>
      <c r="DI216">
        <f t="shared" si="77"/>
        <v>0</v>
      </c>
      <c r="DJ216">
        <f>DI216</f>
        <v>0</v>
      </c>
      <c r="DK216">
        <v>0</v>
      </c>
      <c r="DL216" t="s">
        <v>3</v>
      </c>
      <c r="DM216">
        <v>0</v>
      </c>
      <c r="DN216" t="s">
        <v>3</v>
      </c>
      <c r="DO216">
        <v>0</v>
      </c>
    </row>
    <row r="217" spans="1:119" x14ac:dyDescent="0.2">
      <c r="A217">
        <f>ROW(Source!A101)</f>
        <v>101</v>
      </c>
      <c r="B217">
        <v>60854600</v>
      </c>
      <c r="C217">
        <v>60842379</v>
      </c>
      <c r="D217">
        <v>54576463</v>
      </c>
      <c r="E217">
        <v>1</v>
      </c>
      <c r="F217">
        <v>1</v>
      </c>
      <c r="G217">
        <v>1</v>
      </c>
      <c r="H217">
        <v>2</v>
      </c>
      <c r="I217" t="s">
        <v>491</v>
      </c>
      <c r="J217" t="s">
        <v>492</v>
      </c>
      <c r="K217" t="s">
        <v>493</v>
      </c>
      <c r="L217">
        <v>1368</v>
      </c>
      <c r="N217">
        <v>1011</v>
      </c>
      <c r="O217" t="s">
        <v>373</v>
      </c>
      <c r="P217" t="s">
        <v>373</v>
      </c>
      <c r="Q217">
        <v>1</v>
      </c>
      <c r="W217">
        <v>0</v>
      </c>
      <c r="X217">
        <v>1402603762</v>
      </c>
      <c r="Y217">
        <f>(AT217*ROUND(1.25,7))</f>
        <v>3.7499999999999999E-2</v>
      </c>
      <c r="AA217">
        <v>0</v>
      </c>
      <c r="AB217">
        <v>51.42</v>
      </c>
      <c r="AC217">
        <v>383.18</v>
      </c>
      <c r="AD217">
        <v>0</v>
      </c>
      <c r="AE217">
        <v>0</v>
      </c>
      <c r="AF217">
        <v>30.61</v>
      </c>
      <c r="AG217">
        <v>383.18</v>
      </c>
      <c r="AH217">
        <v>0</v>
      </c>
      <c r="AI217">
        <v>1</v>
      </c>
      <c r="AJ217">
        <v>1.68</v>
      </c>
      <c r="AK217">
        <v>1</v>
      </c>
      <c r="AL217">
        <v>1</v>
      </c>
      <c r="AM217">
        <v>2</v>
      </c>
      <c r="AN217">
        <v>0</v>
      </c>
      <c r="AO217">
        <v>0</v>
      </c>
      <c r="AP217">
        <v>1</v>
      </c>
      <c r="AQ217">
        <v>1</v>
      </c>
      <c r="AR217">
        <v>0</v>
      </c>
      <c r="AS217" t="s">
        <v>3</v>
      </c>
      <c r="AT217">
        <v>0.03</v>
      </c>
      <c r="AU217" t="s">
        <v>32</v>
      </c>
      <c r="AV217">
        <v>1</v>
      </c>
      <c r="AW217">
        <v>2</v>
      </c>
      <c r="AX217">
        <v>60842388</v>
      </c>
      <c r="AY217">
        <v>1</v>
      </c>
      <c r="AZ217">
        <v>65536</v>
      </c>
      <c r="BA217">
        <v>197</v>
      </c>
      <c r="BB217">
        <v>1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0.91829999999999989</v>
      </c>
      <c r="BL217">
        <v>11.4954</v>
      </c>
      <c r="BM217">
        <v>0</v>
      </c>
      <c r="BN217">
        <v>0</v>
      </c>
      <c r="BO217">
        <v>0.03</v>
      </c>
      <c r="BP217">
        <v>1</v>
      </c>
      <c r="BQ217">
        <v>0</v>
      </c>
      <c r="BR217">
        <v>1.147875</v>
      </c>
      <c r="BS217">
        <v>14.369249999999999</v>
      </c>
      <c r="BT217">
        <v>0</v>
      </c>
      <c r="BU217">
        <v>0</v>
      </c>
      <c r="BV217">
        <v>3.7499999999999999E-2</v>
      </c>
      <c r="BW217">
        <v>1</v>
      </c>
      <c r="CV217">
        <v>0</v>
      </c>
      <c r="CW217">
        <f>ROUND(Y217*Source!I101*DO217,7)</f>
        <v>4.4999999999999998E-2</v>
      </c>
      <c r="CX217">
        <f>ROUND(Y217*Source!I101,7)</f>
        <v>4.4999999999999998E-2</v>
      </c>
      <c r="CY217">
        <f>AB217</f>
        <v>51.42</v>
      </c>
      <c r="CZ217">
        <f>AF217</f>
        <v>30.61</v>
      </c>
      <c r="DA217">
        <f>AJ217</f>
        <v>1.68</v>
      </c>
      <c r="DB217">
        <f>ROUND((ROUND(AT217*CZ217,2)*ROUND(1.25,7)),6)</f>
        <v>1.1499999999999999</v>
      </c>
      <c r="DC217">
        <f>ROUND((ROUND(AT217*AG217,2)*ROUND(1.25,7)),6)</f>
        <v>14.375</v>
      </c>
      <c r="DD217" t="s">
        <v>3</v>
      </c>
      <c r="DE217" t="s">
        <v>3</v>
      </c>
      <c r="DF217">
        <f t="shared" si="80"/>
        <v>0</v>
      </c>
      <c r="DG217">
        <f>ROUND(ROUND(AF217*AJ217,2)*CX217,2)</f>
        <v>2.31</v>
      </c>
      <c r="DH217">
        <f t="shared" si="76"/>
        <v>17.239999999999998</v>
      </c>
      <c r="DI217">
        <f t="shared" si="77"/>
        <v>0</v>
      </c>
      <c r="DJ217">
        <f>DG217+DH217</f>
        <v>19.549999999999997</v>
      </c>
      <c r="DK217">
        <v>0</v>
      </c>
      <c r="DL217" t="s">
        <v>438</v>
      </c>
      <c r="DM217">
        <v>3</v>
      </c>
      <c r="DN217" t="s">
        <v>369</v>
      </c>
      <c r="DO217">
        <v>1</v>
      </c>
    </row>
    <row r="218" spans="1:119" x14ac:dyDescent="0.2">
      <c r="A218">
        <f>ROW(Source!A101)</f>
        <v>101</v>
      </c>
      <c r="B218">
        <v>60854600</v>
      </c>
      <c r="C218">
        <v>60842379</v>
      </c>
      <c r="D218">
        <v>54577173</v>
      </c>
      <c r="E218">
        <v>1</v>
      </c>
      <c r="F218">
        <v>1</v>
      </c>
      <c r="G218">
        <v>1</v>
      </c>
      <c r="H218">
        <v>2</v>
      </c>
      <c r="I218" t="s">
        <v>385</v>
      </c>
      <c r="J218" t="s">
        <v>386</v>
      </c>
      <c r="K218" t="s">
        <v>387</v>
      </c>
      <c r="L218">
        <v>1368</v>
      </c>
      <c r="N218">
        <v>1011</v>
      </c>
      <c r="O218" t="s">
        <v>373</v>
      </c>
      <c r="P218" t="s">
        <v>373</v>
      </c>
      <c r="Q218">
        <v>1</v>
      </c>
      <c r="W218">
        <v>0</v>
      </c>
      <c r="X218">
        <v>-849950259</v>
      </c>
      <c r="Y218">
        <f>(AT218*ROUND(1.25,7))</f>
        <v>0.1</v>
      </c>
      <c r="AA218">
        <v>0</v>
      </c>
      <c r="AB218">
        <v>656.9</v>
      </c>
      <c r="AC218">
        <v>431.48</v>
      </c>
      <c r="AD218">
        <v>0</v>
      </c>
      <c r="AE218">
        <v>0</v>
      </c>
      <c r="AF218">
        <v>656.9</v>
      </c>
      <c r="AG218">
        <v>431.48</v>
      </c>
      <c r="AH218">
        <v>0</v>
      </c>
      <c r="AI218">
        <v>1</v>
      </c>
      <c r="AJ218">
        <v>1</v>
      </c>
      <c r="AK218">
        <v>1</v>
      </c>
      <c r="AL218">
        <v>1</v>
      </c>
      <c r="AM218">
        <v>-2</v>
      </c>
      <c r="AN218">
        <v>0</v>
      </c>
      <c r="AO218">
        <v>0</v>
      </c>
      <c r="AP218">
        <v>1</v>
      </c>
      <c r="AQ218">
        <v>1</v>
      </c>
      <c r="AR218">
        <v>0</v>
      </c>
      <c r="AS218" t="s">
        <v>3</v>
      </c>
      <c r="AT218">
        <v>0.08</v>
      </c>
      <c r="AU218" t="s">
        <v>32</v>
      </c>
      <c r="AV218">
        <v>1</v>
      </c>
      <c r="AW218">
        <v>2</v>
      </c>
      <c r="AX218">
        <v>60842389</v>
      </c>
      <c r="AY218">
        <v>1</v>
      </c>
      <c r="AZ218">
        <v>98304</v>
      </c>
      <c r="BA218">
        <v>198</v>
      </c>
      <c r="BB218">
        <v>1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52.552</v>
      </c>
      <c r="BL218">
        <v>34.5184</v>
      </c>
      <c r="BM218">
        <v>0</v>
      </c>
      <c r="BN218">
        <v>0</v>
      </c>
      <c r="BO218">
        <v>0.08</v>
      </c>
      <c r="BP218">
        <v>1</v>
      </c>
      <c r="BQ218">
        <v>0</v>
      </c>
      <c r="BR218">
        <v>65.69</v>
      </c>
      <c r="BS218">
        <v>43.148000000000003</v>
      </c>
      <c r="BT218">
        <v>0</v>
      </c>
      <c r="BU218">
        <v>0</v>
      </c>
      <c r="BV218">
        <v>0.1</v>
      </c>
      <c r="BW218">
        <v>1</v>
      </c>
      <c r="CV218">
        <v>0</v>
      </c>
      <c r="CW218">
        <f>ROUND(Y218*Source!I101*DO218,7)</f>
        <v>0.12</v>
      </c>
      <c r="CX218">
        <f>ROUND(Y218*Source!I101,7)</f>
        <v>0.12</v>
      </c>
      <c r="CY218">
        <f>AB218</f>
        <v>656.9</v>
      </c>
      <c r="CZ218">
        <f>AF218</f>
        <v>656.9</v>
      </c>
      <c r="DA218">
        <f>AJ218</f>
        <v>1</v>
      </c>
      <c r="DB218">
        <f>ROUND((ROUND(AT218*CZ218,2)*ROUND(1.25,7)),6)</f>
        <v>65.6875</v>
      </c>
      <c r="DC218">
        <f>ROUND((ROUND(AT218*AG218,2)*ROUND(1.25,7)),6)</f>
        <v>43.15</v>
      </c>
      <c r="DD218" t="s">
        <v>3</v>
      </c>
      <c r="DE218" t="s">
        <v>3</v>
      </c>
      <c r="DF218">
        <f t="shared" si="80"/>
        <v>0</v>
      </c>
      <c r="DG218">
        <f>ROUND(ROUND(AF218,2)*CX218,2)</f>
        <v>78.83</v>
      </c>
      <c r="DH218">
        <f t="shared" si="76"/>
        <v>51.78</v>
      </c>
      <c r="DI218">
        <f t="shared" si="77"/>
        <v>0</v>
      </c>
      <c r="DJ218">
        <f>DG218+DH218</f>
        <v>130.61000000000001</v>
      </c>
      <c r="DK218">
        <v>1</v>
      </c>
      <c r="DL218" t="s">
        <v>388</v>
      </c>
      <c r="DM218">
        <v>4</v>
      </c>
      <c r="DN218" t="s">
        <v>369</v>
      </c>
      <c r="DO218">
        <v>1</v>
      </c>
    </row>
    <row r="219" spans="1:119" x14ac:dyDescent="0.2">
      <c r="A219">
        <f>ROW(Source!A101)</f>
        <v>101</v>
      </c>
      <c r="B219">
        <v>60854600</v>
      </c>
      <c r="C219">
        <v>60842379</v>
      </c>
      <c r="D219">
        <v>54643943</v>
      </c>
      <c r="E219">
        <v>1</v>
      </c>
      <c r="F219">
        <v>1</v>
      </c>
      <c r="G219">
        <v>1</v>
      </c>
      <c r="H219">
        <v>3</v>
      </c>
      <c r="I219" t="s">
        <v>389</v>
      </c>
      <c r="J219" t="s">
        <v>390</v>
      </c>
      <c r="K219" t="s">
        <v>391</v>
      </c>
      <c r="L219">
        <v>1383</v>
      </c>
      <c r="N219">
        <v>1013</v>
      </c>
      <c r="O219" t="s">
        <v>392</v>
      </c>
      <c r="P219" t="s">
        <v>392</v>
      </c>
      <c r="Q219">
        <v>1</v>
      </c>
      <c r="W219">
        <v>0</v>
      </c>
      <c r="X219">
        <v>1840299850</v>
      </c>
      <c r="Y219">
        <f>AT219</f>
        <v>2.4931999999999999</v>
      </c>
      <c r="AA219">
        <v>7.85</v>
      </c>
      <c r="AB219">
        <v>0</v>
      </c>
      <c r="AC219">
        <v>0</v>
      </c>
      <c r="AD219">
        <v>0</v>
      </c>
      <c r="AE219">
        <v>7.85</v>
      </c>
      <c r="AF219">
        <v>0</v>
      </c>
      <c r="AG219">
        <v>0</v>
      </c>
      <c r="AH219">
        <v>0</v>
      </c>
      <c r="AI219">
        <v>1</v>
      </c>
      <c r="AJ219">
        <v>1</v>
      </c>
      <c r="AK219">
        <v>1</v>
      </c>
      <c r="AL219">
        <v>1</v>
      </c>
      <c r="AM219">
        <v>-2</v>
      </c>
      <c r="AN219">
        <v>0</v>
      </c>
      <c r="AO219">
        <v>0</v>
      </c>
      <c r="AP219">
        <v>1</v>
      </c>
      <c r="AQ219">
        <v>1</v>
      </c>
      <c r="AR219">
        <v>0</v>
      </c>
      <c r="AS219" t="s">
        <v>3</v>
      </c>
      <c r="AT219">
        <v>2.4931999999999999</v>
      </c>
      <c r="AU219" t="s">
        <v>3</v>
      </c>
      <c r="AV219">
        <v>0</v>
      </c>
      <c r="AW219">
        <v>2</v>
      </c>
      <c r="AX219">
        <v>60842390</v>
      </c>
      <c r="AY219">
        <v>1</v>
      </c>
      <c r="AZ219">
        <v>16384</v>
      </c>
      <c r="BA219">
        <v>199</v>
      </c>
      <c r="BB219">
        <v>1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19.571619999999999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1</v>
      </c>
      <c r="BQ219">
        <v>19.571619999999999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1</v>
      </c>
      <c r="CV219">
        <v>0</v>
      </c>
      <c r="CW219">
        <v>0</v>
      </c>
      <c r="CX219">
        <f>ROUND(Y219*Source!I101,7)</f>
        <v>2.9918399999999998</v>
      </c>
      <c r="CY219">
        <f>AA219</f>
        <v>7.85</v>
      </c>
      <c r="CZ219">
        <f>AE219</f>
        <v>7.85</v>
      </c>
      <c r="DA219">
        <f>AI219</f>
        <v>1</v>
      </c>
      <c r="DB219">
        <f>ROUND(ROUND(AT219*CZ219,2),6)</f>
        <v>19.57</v>
      </c>
      <c r="DC219">
        <f>ROUND(ROUND(AT219*AG219,2),6)</f>
        <v>0</v>
      </c>
      <c r="DD219" t="s">
        <v>3</v>
      </c>
      <c r="DE219" t="s">
        <v>3</v>
      </c>
      <c r="DF219">
        <f t="shared" si="80"/>
        <v>23.49</v>
      </c>
      <c r="DG219">
        <f>ROUND(ROUND(AF219,2)*CX219,2)</f>
        <v>0</v>
      </c>
      <c r="DH219">
        <f t="shared" si="76"/>
        <v>0</v>
      </c>
      <c r="DI219">
        <f t="shared" si="77"/>
        <v>0</v>
      </c>
      <c r="DJ219">
        <f>DF219</f>
        <v>23.49</v>
      </c>
      <c r="DK219">
        <v>1</v>
      </c>
      <c r="DL219" t="s">
        <v>3</v>
      </c>
      <c r="DM219">
        <v>0</v>
      </c>
      <c r="DN219" t="s">
        <v>3</v>
      </c>
      <c r="DO219">
        <v>0</v>
      </c>
    </row>
    <row r="220" spans="1:119" x14ac:dyDescent="0.2">
      <c r="A220">
        <f>ROW(Source!A101)</f>
        <v>101</v>
      </c>
      <c r="B220">
        <v>60854600</v>
      </c>
      <c r="C220">
        <v>60842379</v>
      </c>
      <c r="D220">
        <v>54663146</v>
      </c>
      <c r="E220">
        <v>1</v>
      </c>
      <c r="F220">
        <v>1</v>
      </c>
      <c r="G220">
        <v>1</v>
      </c>
      <c r="H220">
        <v>3</v>
      </c>
      <c r="I220" t="s">
        <v>199</v>
      </c>
      <c r="J220" t="s">
        <v>202</v>
      </c>
      <c r="K220" t="s">
        <v>200</v>
      </c>
      <c r="L220">
        <v>1377</v>
      </c>
      <c r="N220">
        <v>1013</v>
      </c>
      <c r="O220" t="s">
        <v>201</v>
      </c>
      <c r="P220" t="s">
        <v>201</v>
      </c>
      <c r="Q220">
        <v>1</v>
      </c>
      <c r="W220">
        <v>0</v>
      </c>
      <c r="X220">
        <v>1907529122</v>
      </c>
      <c r="Y220">
        <f>AT220</f>
        <v>33.3333333</v>
      </c>
      <c r="AA220">
        <v>11469.32</v>
      </c>
      <c r="AB220">
        <v>0</v>
      </c>
      <c r="AC220">
        <v>0</v>
      </c>
      <c r="AD220">
        <v>0</v>
      </c>
      <c r="AE220">
        <v>11469.32</v>
      </c>
      <c r="AF220">
        <v>0</v>
      </c>
      <c r="AG220">
        <v>0</v>
      </c>
      <c r="AH220">
        <v>0</v>
      </c>
      <c r="AI220">
        <v>1</v>
      </c>
      <c r="AJ220">
        <v>1</v>
      </c>
      <c r="AK220">
        <v>1</v>
      </c>
      <c r="AL220">
        <v>1</v>
      </c>
      <c r="AM220">
        <v>-2</v>
      </c>
      <c r="AN220">
        <v>1</v>
      </c>
      <c r="AO220">
        <v>0</v>
      </c>
      <c r="AP220">
        <v>1</v>
      </c>
      <c r="AQ220">
        <v>0</v>
      </c>
      <c r="AR220">
        <v>0</v>
      </c>
      <c r="AS220" t="s">
        <v>3</v>
      </c>
      <c r="AT220">
        <v>33.3333333</v>
      </c>
      <c r="AU220" t="s">
        <v>3</v>
      </c>
      <c r="AV220">
        <v>0</v>
      </c>
      <c r="AW220">
        <v>1</v>
      </c>
      <c r="AX220">
        <v>-1</v>
      </c>
      <c r="AY220">
        <v>0</v>
      </c>
      <c r="AZ220">
        <v>0</v>
      </c>
      <c r="BA220" t="s">
        <v>3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CV220">
        <v>0</v>
      </c>
      <c r="CW220">
        <v>0</v>
      </c>
      <c r="CX220">
        <f>ROUND(Y220*Source!I101,7)</f>
        <v>40</v>
      </c>
      <c r="CY220">
        <f>AA220</f>
        <v>11469.32</v>
      </c>
      <c r="CZ220">
        <f>AE220</f>
        <v>11469.32</v>
      </c>
      <c r="DA220">
        <f>AI220</f>
        <v>1</v>
      </c>
      <c r="DB220">
        <f>ROUND(ROUND(AT220*CZ220,2),6)</f>
        <v>382310.67</v>
      </c>
      <c r="DC220">
        <f>ROUND(ROUND(AT220*AG220,2),6)</f>
        <v>0</v>
      </c>
      <c r="DD220" t="s">
        <v>3</v>
      </c>
      <c r="DE220" t="s">
        <v>3</v>
      </c>
      <c r="DF220">
        <f t="shared" si="80"/>
        <v>458772.8</v>
      </c>
      <c r="DG220">
        <f>ROUND(ROUND(AF220,2)*CX220,2)</f>
        <v>0</v>
      </c>
      <c r="DH220">
        <f t="shared" si="76"/>
        <v>0</v>
      </c>
      <c r="DI220">
        <f t="shared" si="77"/>
        <v>0</v>
      </c>
      <c r="DJ220">
        <f>DF220</f>
        <v>458772.8</v>
      </c>
      <c r="DK220">
        <v>1</v>
      </c>
      <c r="DL220" t="s">
        <v>3</v>
      </c>
      <c r="DM220">
        <v>0</v>
      </c>
      <c r="DN220" t="s">
        <v>3</v>
      </c>
      <c r="DO220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00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44" x14ac:dyDescent="0.2">
      <c r="A1">
        <f>ROW(Source!A24)</f>
        <v>24</v>
      </c>
      <c r="B1">
        <v>60854611</v>
      </c>
      <c r="C1">
        <v>60841655</v>
      </c>
      <c r="D1">
        <v>59083849</v>
      </c>
      <c r="E1">
        <v>119</v>
      </c>
      <c r="F1">
        <v>1</v>
      </c>
      <c r="G1">
        <v>1</v>
      </c>
      <c r="H1">
        <v>1</v>
      </c>
      <c r="I1" t="s">
        <v>367</v>
      </c>
      <c r="J1" t="s">
        <v>3</v>
      </c>
      <c r="K1" t="s">
        <v>368</v>
      </c>
      <c r="L1">
        <v>1191</v>
      </c>
      <c r="N1">
        <v>1013</v>
      </c>
      <c r="O1" t="s">
        <v>369</v>
      </c>
      <c r="P1" t="s">
        <v>369</v>
      </c>
      <c r="Q1">
        <v>1</v>
      </c>
      <c r="X1">
        <v>8.58</v>
      </c>
      <c r="Y1">
        <v>0</v>
      </c>
      <c r="Z1">
        <v>0</v>
      </c>
      <c r="AA1">
        <v>0</v>
      </c>
      <c r="AB1">
        <v>329.43</v>
      </c>
      <c r="AC1">
        <v>0</v>
      </c>
      <c r="AD1">
        <v>1</v>
      </c>
      <c r="AE1">
        <v>1</v>
      </c>
      <c r="AF1" t="s">
        <v>3</v>
      </c>
      <c r="AG1">
        <v>8.58</v>
      </c>
      <c r="AH1">
        <v>2</v>
      </c>
      <c r="AI1">
        <v>60854611</v>
      </c>
      <c r="AJ1">
        <v>1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</row>
    <row r="2" spans="1:44" x14ac:dyDescent="0.2">
      <c r="A2">
        <f>ROW(Source!A24)</f>
        <v>24</v>
      </c>
      <c r="B2">
        <v>60854612</v>
      </c>
      <c r="C2">
        <v>60841655</v>
      </c>
      <c r="D2">
        <v>59211427</v>
      </c>
      <c r="E2">
        <v>1</v>
      </c>
      <c r="F2">
        <v>1</v>
      </c>
      <c r="G2">
        <v>1</v>
      </c>
      <c r="H2">
        <v>2</v>
      </c>
      <c r="I2" t="s">
        <v>370</v>
      </c>
      <c r="J2" t="s">
        <v>371</v>
      </c>
      <c r="K2" t="s">
        <v>372</v>
      </c>
      <c r="L2">
        <v>1368</v>
      </c>
      <c r="N2">
        <v>1011</v>
      </c>
      <c r="O2" t="s">
        <v>373</v>
      </c>
      <c r="P2" t="s">
        <v>373</v>
      </c>
      <c r="Q2">
        <v>1</v>
      </c>
      <c r="X2">
        <v>1.88</v>
      </c>
      <c r="Y2">
        <v>0</v>
      </c>
      <c r="Z2">
        <v>11.45</v>
      </c>
      <c r="AA2">
        <v>0</v>
      </c>
      <c r="AB2">
        <v>0</v>
      </c>
      <c r="AC2">
        <v>0</v>
      </c>
      <c r="AD2">
        <v>1</v>
      </c>
      <c r="AE2">
        <v>0</v>
      </c>
      <c r="AF2" t="s">
        <v>3</v>
      </c>
      <c r="AG2">
        <v>1.88</v>
      </c>
      <c r="AH2">
        <v>2</v>
      </c>
      <c r="AI2">
        <v>60854612</v>
      </c>
      <c r="AJ2">
        <v>2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</row>
    <row r="3" spans="1:44" x14ac:dyDescent="0.2">
      <c r="A3">
        <f>ROW(Source!A25)</f>
        <v>25</v>
      </c>
      <c r="B3">
        <v>60854611</v>
      </c>
      <c r="C3">
        <v>60841655</v>
      </c>
      <c r="D3">
        <v>59083849</v>
      </c>
      <c r="E3">
        <v>119</v>
      </c>
      <c r="F3">
        <v>1</v>
      </c>
      <c r="G3">
        <v>1</v>
      </c>
      <c r="H3">
        <v>1</v>
      </c>
      <c r="I3" t="s">
        <v>367</v>
      </c>
      <c r="J3" t="s">
        <v>3</v>
      </c>
      <c r="K3" t="s">
        <v>368</v>
      </c>
      <c r="L3">
        <v>1191</v>
      </c>
      <c r="N3">
        <v>1013</v>
      </c>
      <c r="O3" t="s">
        <v>369</v>
      </c>
      <c r="P3" t="s">
        <v>369</v>
      </c>
      <c r="Q3">
        <v>1</v>
      </c>
      <c r="X3">
        <v>8.58</v>
      </c>
      <c r="Y3">
        <v>0</v>
      </c>
      <c r="Z3">
        <v>0</v>
      </c>
      <c r="AA3">
        <v>0</v>
      </c>
      <c r="AB3">
        <v>350.98</v>
      </c>
      <c r="AC3">
        <v>0</v>
      </c>
      <c r="AD3">
        <v>1</v>
      </c>
      <c r="AE3">
        <v>1</v>
      </c>
      <c r="AF3" t="s">
        <v>3</v>
      </c>
      <c r="AG3">
        <v>8.58</v>
      </c>
      <c r="AH3">
        <v>2</v>
      </c>
      <c r="AI3">
        <v>60854611</v>
      </c>
      <c r="AJ3">
        <v>3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 x14ac:dyDescent="0.2">
      <c r="A4">
        <f>ROW(Source!A25)</f>
        <v>25</v>
      </c>
      <c r="B4">
        <v>60854612</v>
      </c>
      <c r="C4">
        <v>60841655</v>
      </c>
      <c r="D4">
        <v>59211427</v>
      </c>
      <c r="E4">
        <v>1</v>
      </c>
      <c r="F4">
        <v>1</v>
      </c>
      <c r="G4">
        <v>1</v>
      </c>
      <c r="H4">
        <v>2</v>
      </c>
      <c r="I4" t="s">
        <v>370</v>
      </c>
      <c r="J4" t="s">
        <v>371</v>
      </c>
      <c r="K4" t="s">
        <v>372</v>
      </c>
      <c r="L4">
        <v>1368</v>
      </c>
      <c r="N4">
        <v>1011</v>
      </c>
      <c r="O4" t="s">
        <v>373</v>
      </c>
      <c r="P4" t="s">
        <v>373</v>
      </c>
      <c r="Q4">
        <v>1</v>
      </c>
      <c r="X4">
        <v>1.88</v>
      </c>
      <c r="Y4">
        <v>0</v>
      </c>
      <c r="Z4">
        <v>11.45</v>
      </c>
      <c r="AA4">
        <v>0</v>
      </c>
      <c r="AB4">
        <v>0</v>
      </c>
      <c r="AC4">
        <v>0</v>
      </c>
      <c r="AD4">
        <v>1</v>
      </c>
      <c r="AE4">
        <v>0</v>
      </c>
      <c r="AF4" t="s">
        <v>3</v>
      </c>
      <c r="AG4">
        <v>1.88</v>
      </c>
      <c r="AH4">
        <v>2</v>
      </c>
      <c r="AI4">
        <v>60854612</v>
      </c>
      <c r="AJ4">
        <v>4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 x14ac:dyDescent="0.2">
      <c r="A5">
        <f>ROW(Source!A26)</f>
        <v>26</v>
      </c>
      <c r="B5">
        <v>60854846</v>
      </c>
      <c r="C5">
        <v>60854845</v>
      </c>
      <c r="D5">
        <v>59083893</v>
      </c>
      <c r="E5">
        <v>119</v>
      </c>
      <c r="F5">
        <v>1</v>
      </c>
      <c r="G5">
        <v>1</v>
      </c>
      <c r="H5">
        <v>1</v>
      </c>
      <c r="I5" t="s">
        <v>374</v>
      </c>
      <c r="J5" t="s">
        <v>3</v>
      </c>
      <c r="K5" t="s">
        <v>375</v>
      </c>
      <c r="L5">
        <v>1191</v>
      </c>
      <c r="N5">
        <v>1013</v>
      </c>
      <c r="O5" t="s">
        <v>369</v>
      </c>
      <c r="P5" t="s">
        <v>369</v>
      </c>
      <c r="Q5">
        <v>1</v>
      </c>
      <c r="X5">
        <v>32.4</v>
      </c>
      <c r="Y5">
        <v>0</v>
      </c>
      <c r="Z5">
        <v>0</v>
      </c>
      <c r="AA5">
        <v>0</v>
      </c>
      <c r="AB5">
        <v>368.72</v>
      </c>
      <c r="AC5">
        <v>0</v>
      </c>
      <c r="AD5">
        <v>1</v>
      </c>
      <c r="AE5">
        <v>1</v>
      </c>
      <c r="AF5" t="s">
        <v>33</v>
      </c>
      <c r="AG5">
        <v>37.26</v>
      </c>
      <c r="AH5">
        <v>2</v>
      </c>
      <c r="AI5">
        <v>60854846</v>
      </c>
      <c r="AJ5">
        <v>5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 x14ac:dyDescent="0.2">
      <c r="A6">
        <f>ROW(Source!A26)</f>
        <v>26</v>
      </c>
      <c r="B6">
        <v>60854847</v>
      </c>
      <c r="C6">
        <v>60854845</v>
      </c>
      <c r="D6">
        <v>59084083</v>
      </c>
      <c r="E6">
        <v>119</v>
      </c>
      <c r="F6">
        <v>1</v>
      </c>
      <c r="G6">
        <v>1</v>
      </c>
      <c r="H6">
        <v>1</v>
      </c>
      <c r="I6" t="s">
        <v>376</v>
      </c>
      <c r="J6" t="s">
        <v>3</v>
      </c>
      <c r="K6" t="s">
        <v>377</v>
      </c>
      <c r="L6">
        <v>1191</v>
      </c>
      <c r="N6">
        <v>1013</v>
      </c>
      <c r="O6" t="s">
        <v>369</v>
      </c>
      <c r="P6" t="s">
        <v>369</v>
      </c>
      <c r="Q6">
        <v>1</v>
      </c>
      <c r="X6">
        <v>0.32</v>
      </c>
      <c r="Y6">
        <v>0</v>
      </c>
      <c r="Z6">
        <v>0</v>
      </c>
      <c r="AA6">
        <v>0</v>
      </c>
      <c r="AB6">
        <v>0</v>
      </c>
      <c r="AC6">
        <v>0</v>
      </c>
      <c r="AD6">
        <v>1</v>
      </c>
      <c r="AE6">
        <v>2</v>
      </c>
      <c r="AF6" t="s">
        <v>32</v>
      </c>
      <c r="AG6">
        <v>0.4</v>
      </c>
      <c r="AH6">
        <v>2</v>
      </c>
      <c r="AI6">
        <v>60854847</v>
      </c>
      <c r="AJ6">
        <v>6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 x14ac:dyDescent="0.2">
      <c r="A7">
        <f>ROW(Source!A26)</f>
        <v>26</v>
      </c>
      <c r="B7">
        <v>60854848</v>
      </c>
      <c r="C7">
        <v>60854845</v>
      </c>
      <c r="D7">
        <v>59211240</v>
      </c>
      <c r="E7">
        <v>1</v>
      </c>
      <c r="F7">
        <v>1</v>
      </c>
      <c r="G7">
        <v>1</v>
      </c>
      <c r="H7">
        <v>2</v>
      </c>
      <c r="I7" t="s">
        <v>378</v>
      </c>
      <c r="J7" t="s">
        <v>379</v>
      </c>
      <c r="K7" t="s">
        <v>380</v>
      </c>
      <c r="L7">
        <v>1368</v>
      </c>
      <c r="N7">
        <v>1011</v>
      </c>
      <c r="O7" t="s">
        <v>373</v>
      </c>
      <c r="P7" t="s">
        <v>373</v>
      </c>
      <c r="Q7">
        <v>1</v>
      </c>
      <c r="X7">
        <v>0.05</v>
      </c>
      <c r="Y7">
        <v>0</v>
      </c>
      <c r="Z7">
        <v>1098</v>
      </c>
      <c r="AA7">
        <v>544.01</v>
      </c>
      <c r="AB7">
        <v>0</v>
      </c>
      <c r="AC7">
        <v>0</v>
      </c>
      <c r="AD7">
        <v>1</v>
      </c>
      <c r="AE7">
        <v>0</v>
      </c>
      <c r="AF7" t="s">
        <v>32</v>
      </c>
      <c r="AG7">
        <v>6.25E-2</v>
      </c>
      <c r="AH7">
        <v>2</v>
      </c>
      <c r="AI7">
        <v>60854848</v>
      </c>
      <c r="AJ7">
        <v>7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 x14ac:dyDescent="0.2">
      <c r="A8">
        <f>ROW(Source!A26)</f>
        <v>26</v>
      </c>
      <c r="B8">
        <v>60854849</v>
      </c>
      <c r="C8">
        <v>60854845</v>
      </c>
      <c r="D8">
        <v>59211293</v>
      </c>
      <c r="E8">
        <v>1</v>
      </c>
      <c r="F8">
        <v>1</v>
      </c>
      <c r="G8">
        <v>1</v>
      </c>
      <c r="H8">
        <v>2</v>
      </c>
      <c r="I8" t="s">
        <v>382</v>
      </c>
      <c r="J8" t="s">
        <v>383</v>
      </c>
      <c r="K8" t="s">
        <v>384</v>
      </c>
      <c r="L8">
        <v>1368</v>
      </c>
      <c r="N8">
        <v>1011</v>
      </c>
      <c r="O8" t="s">
        <v>373</v>
      </c>
      <c r="P8" t="s">
        <v>373</v>
      </c>
      <c r="Q8">
        <v>1</v>
      </c>
      <c r="X8">
        <v>0.12</v>
      </c>
      <c r="Y8">
        <v>0</v>
      </c>
      <c r="Z8">
        <v>1719.93</v>
      </c>
      <c r="AA8">
        <v>544.01</v>
      </c>
      <c r="AB8">
        <v>0</v>
      </c>
      <c r="AC8">
        <v>0</v>
      </c>
      <c r="AD8">
        <v>1</v>
      </c>
      <c r="AE8">
        <v>0</v>
      </c>
      <c r="AF8" t="s">
        <v>32</v>
      </c>
      <c r="AG8">
        <v>0.15</v>
      </c>
      <c r="AH8">
        <v>2</v>
      </c>
      <c r="AI8">
        <v>60854849</v>
      </c>
      <c r="AJ8">
        <v>8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 x14ac:dyDescent="0.2">
      <c r="A9">
        <f>ROW(Source!A26)</f>
        <v>26</v>
      </c>
      <c r="B9">
        <v>60854850</v>
      </c>
      <c r="C9">
        <v>60854845</v>
      </c>
      <c r="D9">
        <v>59212187</v>
      </c>
      <c r="E9">
        <v>1</v>
      </c>
      <c r="F9">
        <v>1</v>
      </c>
      <c r="G9">
        <v>1</v>
      </c>
      <c r="H9">
        <v>2</v>
      </c>
      <c r="I9" t="s">
        <v>385</v>
      </c>
      <c r="J9" t="s">
        <v>386</v>
      </c>
      <c r="K9" t="s">
        <v>387</v>
      </c>
      <c r="L9">
        <v>1368</v>
      </c>
      <c r="N9">
        <v>1011</v>
      </c>
      <c r="O9" t="s">
        <v>373</v>
      </c>
      <c r="P9" t="s">
        <v>373</v>
      </c>
      <c r="Q9">
        <v>1</v>
      </c>
      <c r="X9">
        <v>0.15</v>
      </c>
      <c r="Y9">
        <v>0</v>
      </c>
      <c r="Z9">
        <v>680.75</v>
      </c>
      <c r="AA9">
        <v>404.99</v>
      </c>
      <c r="AB9">
        <v>0</v>
      </c>
      <c r="AC9">
        <v>0</v>
      </c>
      <c r="AD9">
        <v>1</v>
      </c>
      <c r="AE9">
        <v>0</v>
      </c>
      <c r="AF9" t="s">
        <v>32</v>
      </c>
      <c r="AG9">
        <v>0.1875</v>
      </c>
      <c r="AH9">
        <v>2</v>
      </c>
      <c r="AI9">
        <v>60854850</v>
      </c>
      <c r="AJ9">
        <v>9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 x14ac:dyDescent="0.2">
      <c r="A10">
        <f>ROW(Source!A26)</f>
        <v>26</v>
      </c>
      <c r="B10">
        <v>60854851</v>
      </c>
      <c r="C10">
        <v>60854845</v>
      </c>
      <c r="D10">
        <v>59156609</v>
      </c>
      <c r="E10">
        <v>1</v>
      </c>
      <c r="F10">
        <v>1</v>
      </c>
      <c r="G10">
        <v>1</v>
      </c>
      <c r="H10">
        <v>3</v>
      </c>
      <c r="I10" t="s">
        <v>389</v>
      </c>
      <c r="J10" t="s">
        <v>390</v>
      </c>
      <c r="K10" t="s">
        <v>391</v>
      </c>
      <c r="L10">
        <v>1383</v>
      </c>
      <c r="N10">
        <v>1013</v>
      </c>
      <c r="O10" t="s">
        <v>392</v>
      </c>
      <c r="P10" t="s">
        <v>392</v>
      </c>
      <c r="Q10">
        <v>1</v>
      </c>
      <c r="X10">
        <v>3.7856000000000001</v>
      </c>
      <c r="Y10">
        <v>7.71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0</v>
      </c>
      <c r="AF10" t="s">
        <v>3</v>
      </c>
      <c r="AG10">
        <v>3.7856000000000001</v>
      </c>
      <c r="AH10">
        <v>2</v>
      </c>
      <c r="AI10">
        <v>60854851</v>
      </c>
      <c r="AJ10">
        <v>10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 x14ac:dyDescent="0.2">
      <c r="A11">
        <f>ROW(Source!A26)</f>
        <v>26</v>
      </c>
      <c r="B11">
        <v>60854852</v>
      </c>
      <c r="C11">
        <v>60854845</v>
      </c>
      <c r="D11">
        <v>59158256</v>
      </c>
      <c r="E11">
        <v>1</v>
      </c>
      <c r="F11">
        <v>1</v>
      </c>
      <c r="G11">
        <v>1</v>
      </c>
      <c r="H11">
        <v>3</v>
      </c>
      <c r="I11" t="s">
        <v>393</v>
      </c>
      <c r="J11" t="s">
        <v>394</v>
      </c>
      <c r="K11" t="s">
        <v>395</v>
      </c>
      <c r="L11">
        <v>1348</v>
      </c>
      <c r="N11">
        <v>1009</v>
      </c>
      <c r="O11" t="s">
        <v>90</v>
      </c>
      <c r="P11" t="s">
        <v>90</v>
      </c>
      <c r="Q11">
        <v>1000</v>
      </c>
      <c r="X11">
        <v>5.0000000000000001E-4</v>
      </c>
      <c r="Y11">
        <v>199827.16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0</v>
      </c>
      <c r="AF11" t="s">
        <v>3</v>
      </c>
      <c r="AG11">
        <v>5.0000000000000001E-4</v>
      </c>
      <c r="AH11">
        <v>2</v>
      </c>
      <c r="AI11">
        <v>60854852</v>
      </c>
      <c r="AJ11">
        <v>11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 x14ac:dyDescent="0.2">
      <c r="A12">
        <f>ROW(Source!A26)</f>
        <v>26</v>
      </c>
      <c r="B12">
        <v>60854853</v>
      </c>
      <c r="C12">
        <v>60854845</v>
      </c>
      <c r="D12">
        <v>59158461</v>
      </c>
      <c r="E12">
        <v>1</v>
      </c>
      <c r="F12">
        <v>1</v>
      </c>
      <c r="G12">
        <v>1</v>
      </c>
      <c r="H12">
        <v>3</v>
      </c>
      <c r="I12" t="s">
        <v>396</v>
      </c>
      <c r="J12" t="s">
        <v>397</v>
      </c>
      <c r="K12" t="s">
        <v>398</v>
      </c>
      <c r="L12">
        <v>1348</v>
      </c>
      <c r="N12">
        <v>1009</v>
      </c>
      <c r="O12" t="s">
        <v>90</v>
      </c>
      <c r="P12" t="s">
        <v>90</v>
      </c>
      <c r="Q12">
        <v>1000</v>
      </c>
      <c r="X12">
        <v>1.5E-3</v>
      </c>
      <c r="Y12">
        <v>215311.97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0</v>
      </c>
      <c r="AF12" t="s">
        <v>3</v>
      </c>
      <c r="AG12">
        <v>1.5E-3</v>
      </c>
      <c r="AH12">
        <v>2</v>
      </c>
      <c r="AI12">
        <v>60854853</v>
      </c>
      <c r="AJ12">
        <v>12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 x14ac:dyDescent="0.2">
      <c r="A13">
        <f>ROW(Source!A26)</f>
        <v>26</v>
      </c>
      <c r="B13">
        <v>60854854</v>
      </c>
      <c r="C13">
        <v>60854845</v>
      </c>
      <c r="D13">
        <v>59086501</v>
      </c>
      <c r="E13">
        <v>119</v>
      </c>
      <c r="F13">
        <v>1</v>
      </c>
      <c r="G13">
        <v>1</v>
      </c>
      <c r="H13">
        <v>3</v>
      </c>
      <c r="I13" t="s">
        <v>494</v>
      </c>
      <c r="J13" t="s">
        <v>3</v>
      </c>
      <c r="K13" t="s">
        <v>495</v>
      </c>
      <c r="L13">
        <v>1371</v>
      </c>
      <c r="N13">
        <v>1013</v>
      </c>
      <c r="O13" t="s">
        <v>146</v>
      </c>
      <c r="P13" t="s">
        <v>146</v>
      </c>
      <c r="Q13">
        <v>1</v>
      </c>
      <c r="X13">
        <v>0</v>
      </c>
      <c r="Y13">
        <v>0</v>
      </c>
      <c r="Z13">
        <v>0</v>
      </c>
      <c r="AA13">
        <v>0</v>
      </c>
      <c r="AB13">
        <v>0</v>
      </c>
      <c r="AC13">
        <v>1</v>
      </c>
      <c r="AD13">
        <v>0</v>
      </c>
      <c r="AE13">
        <v>0</v>
      </c>
      <c r="AF13" t="s">
        <v>3</v>
      </c>
      <c r="AG13">
        <v>0</v>
      </c>
      <c r="AH13">
        <v>3</v>
      </c>
      <c r="AI13">
        <v>-1</v>
      </c>
      <c r="AJ13" t="s">
        <v>3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 x14ac:dyDescent="0.2">
      <c r="A14">
        <f>ROW(Source!A26)</f>
        <v>26</v>
      </c>
      <c r="B14">
        <v>60854855</v>
      </c>
      <c r="C14">
        <v>60854845</v>
      </c>
      <c r="D14">
        <v>59086745</v>
      </c>
      <c r="E14">
        <v>119</v>
      </c>
      <c r="F14">
        <v>1</v>
      </c>
      <c r="G14">
        <v>1</v>
      </c>
      <c r="H14">
        <v>3</v>
      </c>
      <c r="I14" t="s">
        <v>496</v>
      </c>
      <c r="J14" t="s">
        <v>3</v>
      </c>
      <c r="K14" t="s">
        <v>497</v>
      </c>
      <c r="L14">
        <v>1348</v>
      </c>
      <c r="N14">
        <v>1009</v>
      </c>
      <c r="O14" t="s">
        <v>90</v>
      </c>
      <c r="P14" t="s">
        <v>90</v>
      </c>
      <c r="Q14">
        <v>1000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</v>
      </c>
      <c r="AD14">
        <v>0</v>
      </c>
      <c r="AE14">
        <v>0</v>
      </c>
      <c r="AF14" t="s">
        <v>3</v>
      </c>
      <c r="AG14">
        <v>0</v>
      </c>
      <c r="AH14">
        <v>3</v>
      </c>
      <c r="AI14">
        <v>-1</v>
      </c>
      <c r="AJ14" t="s">
        <v>3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 x14ac:dyDescent="0.2">
      <c r="A15">
        <f>ROW(Source!A27)</f>
        <v>27</v>
      </c>
      <c r="B15">
        <v>60854846</v>
      </c>
      <c r="C15">
        <v>60854845</v>
      </c>
      <c r="D15">
        <v>59083893</v>
      </c>
      <c r="E15">
        <v>119</v>
      </c>
      <c r="F15">
        <v>1</v>
      </c>
      <c r="G15">
        <v>1</v>
      </c>
      <c r="H15">
        <v>1</v>
      </c>
      <c r="I15" t="s">
        <v>374</v>
      </c>
      <c r="J15" t="s">
        <v>3</v>
      </c>
      <c r="K15" t="s">
        <v>375</v>
      </c>
      <c r="L15">
        <v>1191</v>
      </c>
      <c r="N15">
        <v>1013</v>
      </c>
      <c r="O15" t="s">
        <v>369</v>
      </c>
      <c r="P15" t="s">
        <v>369</v>
      </c>
      <c r="Q15">
        <v>1</v>
      </c>
      <c r="X15">
        <v>32.4</v>
      </c>
      <c r="Y15">
        <v>0</v>
      </c>
      <c r="Z15">
        <v>0</v>
      </c>
      <c r="AA15">
        <v>0</v>
      </c>
      <c r="AB15">
        <v>392.84</v>
      </c>
      <c r="AC15">
        <v>0</v>
      </c>
      <c r="AD15">
        <v>1</v>
      </c>
      <c r="AE15">
        <v>1</v>
      </c>
      <c r="AF15" t="s">
        <v>33</v>
      </c>
      <c r="AG15">
        <v>37.26</v>
      </c>
      <c r="AH15">
        <v>2</v>
      </c>
      <c r="AI15">
        <v>60854846</v>
      </c>
      <c r="AJ15">
        <v>20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 x14ac:dyDescent="0.2">
      <c r="A16">
        <f>ROW(Source!A27)</f>
        <v>27</v>
      </c>
      <c r="B16">
        <v>60854847</v>
      </c>
      <c r="C16">
        <v>60854845</v>
      </c>
      <c r="D16">
        <v>59084083</v>
      </c>
      <c r="E16">
        <v>119</v>
      </c>
      <c r="F16">
        <v>1</v>
      </c>
      <c r="G16">
        <v>1</v>
      </c>
      <c r="H16">
        <v>1</v>
      </c>
      <c r="I16" t="s">
        <v>376</v>
      </c>
      <c r="J16" t="s">
        <v>3</v>
      </c>
      <c r="K16" t="s">
        <v>377</v>
      </c>
      <c r="L16">
        <v>1191</v>
      </c>
      <c r="N16">
        <v>1013</v>
      </c>
      <c r="O16" t="s">
        <v>369</v>
      </c>
      <c r="P16" t="s">
        <v>369</v>
      </c>
      <c r="Q16">
        <v>1</v>
      </c>
      <c r="X16">
        <v>0.32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2</v>
      </c>
      <c r="AF16" t="s">
        <v>32</v>
      </c>
      <c r="AG16">
        <v>0.4</v>
      </c>
      <c r="AH16">
        <v>2</v>
      </c>
      <c r="AI16">
        <v>60854847</v>
      </c>
      <c r="AJ16">
        <v>21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 x14ac:dyDescent="0.2">
      <c r="A17">
        <f>ROW(Source!A27)</f>
        <v>27</v>
      </c>
      <c r="B17">
        <v>60854848</v>
      </c>
      <c r="C17">
        <v>60854845</v>
      </c>
      <c r="D17">
        <v>59211240</v>
      </c>
      <c r="E17">
        <v>1</v>
      </c>
      <c r="F17">
        <v>1</v>
      </c>
      <c r="G17">
        <v>1</v>
      </c>
      <c r="H17">
        <v>2</v>
      </c>
      <c r="I17" t="s">
        <v>378</v>
      </c>
      <c r="J17" t="s">
        <v>379</v>
      </c>
      <c r="K17" t="s">
        <v>380</v>
      </c>
      <c r="L17">
        <v>1368</v>
      </c>
      <c r="N17">
        <v>1011</v>
      </c>
      <c r="O17" t="s">
        <v>373</v>
      </c>
      <c r="P17" t="s">
        <v>373</v>
      </c>
      <c r="Q17">
        <v>1</v>
      </c>
      <c r="X17">
        <v>0.05</v>
      </c>
      <c r="Y17">
        <v>0</v>
      </c>
      <c r="Z17">
        <v>622.62</v>
      </c>
      <c r="AA17">
        <v>579.6</v>
      </c>
      <c r="AB17">
        <v>0</v>
      </c>
      <c r="AC17">
        <v>0</v>
      </c>
      <c r="AD17">
        <v>1</v>
      </c>
      <c r="AE17">
        <v>0</v>
      </c>
      <c r="AF17" t="s">
        <v>32</v>
      </c>
      <c r="AG17">
        <v>6.25E-2</v>
      </c>
      <c r="AH17">
        <v>2</v>
      </c>
      <c r="AI17">
        <v>60854848</v>
      </c>
      <c r="AJ17">
        <v>22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 x14ac:dyDescent="0.2">
      <c r="A18">
        <f>ROW(Source!A27)</f>
        <v>27</v>
      </c>
      <c r="B18">
        <v>60854849</v>
      </c>
      <c r="C18">
        <v>60854845</v>
      </c>
      <c r="D18">
        <v>59211293</v>
      </c>
      <c r="E18">
        <v>1</v>
      </c>
      <c r="F18">
        <v>1</v>
      </c>
      <c r="G18">
        <v>1</v>
      </c>
      <c r="H18">
        <v>2</v>
      </c>
      <c r="I18" t="s">
        <v>382</v>
      </c>
      <c r="J18" t="s">
        <v>383</v>
      </c>
      <c r="K18" t="s">
        <v>384</v>
      </c>
      <c r="L18">
        <v>1368</v>
      </c>
      <c r="N18">
        <v>1011</v>
      </c>
      <c r="O18" t="s">
        <v>373</v>
      </c>
      <c r="P18" t="s">
        <v>373</v>
      </c>
      <c r="Q18">
        <v>1</v>
      </c>
      <c r="X18">
        <v>0.12</v>
      </c>
      <c r="Y18">
        <v>0</v>
      </c>
      <c r="Z18">
        <v>1836.35</v>
      </c>
      <c r="AA18">
        <v>579.6</v>
      </c>
      <c r="AB18">
        <v>0</v>
      </c>
      <c r="AC18">
        <v>0</v>
      </c>
      <c r="AD18">
        <v>1</v>
      </c>
      <c r="AE18">
        <v>0</v>
      </c>
      <c r="AF18" t="s">
        <v>32</v>
      </c>
      <c r="AG18">
        <v>0.15</v>
      </c>
      <c r="AH18">
        <v>2</v>
      </c>
      <c r="AI18">
        <v>60854849</v>
      </c>
      <c r="AJ18">
        <v>23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 x14ac:dyDescent="0.2">
      <c r="A19">
        <f>ROW(Source!A27)</f>
        <v>27</v>
      </c>
      <c r="B19">
        <v>60854850</v>
      </c>
      <c r="C19">
        <v>60854845</v>
      </c>
      <c r="D19">
        <v>59212187</v>
      </c>
      <c r="E19">
        <v>1</v>
      </c>
      <c r="F19">
        <v>1</v>
      </c>
      <c r="G19">
        <v>1</v>
      </c>
      <c r="H19">
        <v>2</v>
      </c>
      <c r="I19" t="s">
        <v>385</v>
      </c>
      <c r="J19" t="s">
        <v>386</v>
      </c>
      <c r="K19" t="s">
        <v>387</v>
      </c>
      <c r="L19">
        <v>1368</v>
      </c>
      <c r="N19">
        <v>1011</v>
      </c>
      <c r="O19" t="s">
        <v>373</v>
      </c>
      <c r="P19" t="s">
        <v>373</v>
      </c>
      <c r="Q19">
        <v>1</v>
      </c>
      <c r="X19">
        <v>0.15</v>
      </c>
      <c r="Y19">
        <v>0</v>
      </c>
      <c r="Z19">
        <v>656.9</v>
      </c>
      <c r="AA19">
        <v>431.48</v>
      </c>
      <c r="AB19">
        <v>0</v>
      </c>
      <c r="AC19">
        <v>0</v>
      </c>
      <c r="AD19">
        <v>1</v>
      </c>
      <c r="AE19">
        <v>0</v>
      </c>
      <c r="AF19" t="s">
        <v>32</v>
      </c>
      <c r="AG19">
        <v>0.1875</v>
      </c>
      <c r="AH19">
        <v>2</v>
      </c>
      <c r="AI19">
        <v>60854850</v>
      </c>
      <c r="AJ19">
        <v>24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 x14ac:dyDescent="0.2">
      <c r="A20">
        <f>ROW(Source!A27)</f>
        <v>27</v>
      </c>
      <c r="B20">
        <v>60854851</v>
      </c>
      <c r="C20">
        <v>60854845</v>
      </c>
      <c r="D20">
        <v>59156609</v>
      </c>
      <c r="E20">
        <v>1</v>
      </c>
      <c r="F20">
        <v>1</v>
      </c>
      <c r="G20">
        <v>1</v>
      </c>
      <c r="H20">
        <v>3</v>
      </c>
      <c r="I20" t="s">
        <v>389</v>
      </c>
      <c r="J20" t="s">
        <v>390</v>
      </c>
      <c r="K20" t="s">
        <v>391</v>
      </c>
      <c r="L20">
        <v>1383</v>
      </c>
      <c r="N20">
        <v>1013</v>
      </c>
      <c r="O20" t="s">
        <v>392</v>
      </c>
      <c r="P20" t="s">
        <v>392</v>
      </c>
      <c r="Q20">
        <v>1</v>
      </c>
      <c r="X20">
        <v>3.7856000000000001</v>
      </c>
      <c r="Y20">
        <v>7.85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0</v>
      </c>
      <c r="AF20" t="s">
        <v>3</v>
      </c>
      <c r="AG20">
        <v>3.7856000000000001</v>
      </c>
      <c r="AH20">
        <v>2</v>
      </c>
      <c r="AI20">
        <v>60854851</v>
      </c>
      <c r="AJ20">
        <v>25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</row>
    <row r="21" spans="1:44" x14ac:dyDescent="0.2">
      <c r="A21">
        <f>ROW(Source!A27)</f>
        <v>27</v>
      </c>
      <c r="B21">
        <v>60854852</v>
      </c>
      <c r="C21">
        <v>60854845</v>
      </c>
      <c r="D21">
        <v>59158256</v>
      </c>
      <c r="E21">
        <v>1</v>
      </c>
      <c r="F21">
        <v>1</v>
      </c>
      <c r="G21">
        <v>1</v>
      </c>
      <c r="H21">
        <v>3</v>
      </c>
      <c r="I21" t="s">
        <v>393</v>
      </c>
      <c r="J21" t="s">
        <v>394</v>
      </c>
      <c r="K21" t="s">
        <v>395</v>
      </c>
      <c r="L21">
        <v>1348</v>
      </c>
      <c r="N21">
        <v>1009</v>
      </c>
      <c r="O21" t="s">
        <v>90</v>
      </c>
      <c r="P21" t="s">
        <v>90</v>
      </c>
      <c r="Q21">
        <v>1000</v>
      </c>
      <c r="X21">
        <v>5.0000000000000001E-4</v>
      </c>
      <c r="Y21">
        <v>199827.16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0</v>
      </c>
      <c r="AF21" t="s">
        <v>3</v>
      </c>
      <c r="AG21">
        <v>5.0000000000000001E-4</v>
      </c>
      <c r="AH21">
        <v>2</v>
      </c>
      <c r="AI21">
        <v>60854852</v>
      </c>
      <c r="AJ21">
        <v>26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2">
      <c r="A22">
        <f>ROW(Source!A27)</f>
        <v>27</v>
      </c>
      <c r="B22">
        <v>60854853</v>
      </c>
      <c r="C22">
        <v>60854845</v>
      </c>
      <c r="D22">
        <v>59158461</v>
      </c>
      <c r="E22">
        <v>1</v>
      </c>
      <c r="F22">
        <v>1</v>
      </c>
      <c r="G22">
        <v>1</v>
      </c>
      <c r="H22">
        <v>3</v>
      </c>
      <c r="I22" t="s">
        <v>396</v>
      </c>
      <c r="J22" t="s">
        <v>397</v>
      </c>
      <c r="K22" t="s">
        <v>398</v>
      </c>
      <c r="L22">
        <v>1348</v>
      </c>
      <c r="N22">
        <v>1009</v>
      </c>
      <c r="O22" t="s">
        <v>90</v>
      </c>
      <c r="P22" t="s">
        <v>90</v>
      </c>
      <c r="Q22">
        <v>1000</v>
      </c>
      <c r="X22">
        <v>1.5E-3</v>
      </c>
      <c r="Y22">
        <v>215311.97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0</v>
      </c>
      <c r="AF22" t="s">
        <v>3</v>
      </c>
      <c r="AG22">
        <v>1.5E-3</v>
      </c>
      <c r="AH22">
        <v>2</v>
      </c>
      <c r="AI22">
        <v>60854853</v>
      </c>
      <c r="AJ22">
        <v>27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 x14ac:dyDescent="0.2">
      <c r="A23">
        <f>ROW(Source!A27)</f>
        <v>27</v>
      </c>
      <c r="B23">
        <v>60854854</v>
      </c>
      <c r="C23">
        <v>60854845</v>
      </c>
      <c r="D23">
        <v>59086501</v>
      </c>
      <c r="E23">
        <v>119</v>
      </c>
      <c r="F23">
        <v>1</v>
      </c>
      <c r="G23">
        <v>1</v>
      </c>
      <c r="H23">
        <v>3</v>
      </c>
      <c r="I23" t="s">
        <v>494</v>
      </c>
      <c r="J23" t="s">
        <v>3</v>
      </c>
      <c r="K23" t="s">
        <v>495</v>
      </c>
      <c r="L23">
        <v>1371</v>
      </c>
      <c r="N23">
        <v>1013</v>
      </c>
      <c r="O23" t="s">
        <v>146</v>
      </c>
      <c r="P23" t="s">
        <v>146</v>
      </c>
      <c r="Q23">
        <v>1</v>
      </c>
      <c r="X23">
        <v>0</v>
      </c>
      <c r="Y23">
        <v>0</v>
      </c>
      <c r="Z23">
        <v>0</v>
      </c>
      <c r="AA23">
        <v>0</v>
      </c>
      <c r="AB23">
        <v>0</v>
      </c>
      <c r="AC23">
        <v>1</v>
      </c>
      <c r="AD23">
        <v>0</v>
      </c>
      <c r="AE23">
        <v>0</v>
      </c>
      <c r="AF23" t="s">
        <v>3</v>
      </c>
      <c r="AG23">
        <v>0</v>
      </c>
      <c r="AH23">
        <v>3</v>
      </c>
      <c r="AI23">
        <v>-1</v>
      </c>
      <c r="AJ23" t="s">
        <v>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 x14ac:dyDescent="0.2">
      <c r="A24">
        <f>ROW(Source!A27)</f>
        <v>27</v>
      </c>
      <c r="B24">
        <v>60854855</v>
      </c>
      <c r="C24">
        <v>60854845</v>
      </c>
      <c r="D24">
        <v>59086745</v>
      </c>
      <c r="E24">
        <v>119</v>
      </c>
      <c r="F24">
        <v>1</v>
      </c>
      <c r="G24">
        <v>1</v>
      </c>
      <c r="H24">
        <v>3</v>
      </c>
      <c r="I24" t="s">
        <v>496</v>
      </c>
      <c r="J24" t="s">
        <v>3</v>
      </c>
      <c r="K24" t="s">
        <v>497</v>
      </c>
      <c r="L24">
        <v>1348</v>
      </c>
      <c r="N24">
        <v>1009</v>
      </c>
      <c r="O24" t="s">
        <v>90</v>
      </c>
      <c r="P24" t="s">
        <v>90</v>
      </c>
      <c r="Q24">
        <v>1000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</v>
      </c>
      <c r="AD24">
        <v>0</v>
      </c>
      <c r="AE24">
        <v>0</v>
      </c>
      <c r="AF24" t="s">
        <v>3</v>
      </c>
      <c r="AG24">
        <v>0</v>
      </c>
      <c r="AH24">
        <v>3</v>
      </c>
      <c r="AI24">
        <v>-1</v>
      </c>
      <c r="AJ24" t="s">
        <v>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 x14ac:dyDescent="0.2">
      <c r="A25">
        <f>ROW(Source!A42)</f>
        <v>42</v>
      </c>
      <c r="B25">
        <v>60854613</v>
      </c>
      <c r="C25">
        <v>60854579</v>
      </c>
      <c r="D25">
        <v>59083857</v>
      </c>
      <c r="E25">
        <v>119</v>
      </c>
      <c r="F25">
        <v>1</v>
      </c>
      <c r="G25">
        <v>1</v>
      </c>
      <c r="H25">
        <v>1</v>
      </c>
      <c r="I25" t="s">
        <v>399</v>
      </c>
      <c r="J25" t="s">
        <v>3</v>
      </c>
      <c r="K25" t="s">
        <v>400</v>
      </c>
      <c r="L25">
        <v>1191</v>
      </c>
      <c r="N25">
        <v>1013</v>
      </c>
      <c r="O25" t="s">
        <v>369</v>
      </c>
      <c r="P25" t="s">
        <v>369</v>
      </c>
      <c r="Q25">
        <v>1</v>
      </c>
      <c r="X25">
        <v>65.12</v>
      </c>
      <c r="Y25">
        <v>0</v>
      </c>
      <c r="Z25">
        <v>0</v>
      </c>
      <c r="AA25">
        <v>0</v>
      </c>
      <c r="AB25">
        <v>335.48</v>
      </c>
      <c r="AC25">
        <v>0</v>
      </c>
      <c r="AD25">
        <v>1</v>
      </c>
      <c r="AE25">
        <v>1</v>
      </c>
      <c r="AF25" t="s">
        <v>3</v>
      </c>
      <c r="AG25">
        <v>65.12</v>
      </c>
      <c r="AH25">
        <v>2</v>
      </c>
      <c r="AI25">
        <v>60854613</v>
      </c>
      <c r="AJ25">
        <v>35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6" spans="1:44" x14ac:dyDescent="0.2">
      <c r="A26">
        <f>ROW(Source!A42)</f>
        <v>42</v>
      </c>
      <c r="B26">
        <v>60854614</v>
      </c>
      <c r="C26">
        <v>60854579</v>
      </c>
      <c r="D26">
        <v>59084083</v>
      </c>
      <c r="E26">
        <v>119</v>
      </c>
      <c r="F26">
        <v>1</v>
      </c>
      <c r="G26">
        <v>1</v>
      </c>
      <c r="H26">
        <v>1</v>
      </c>
      <c r="I26" t="s">
        <v>376</v>
      </c>
      <c r="J26" t="s">
        <v>3</v>
      </c>
      <c r="K26" t="s">
        <v>377</v>
      </c>
      <c r="L26">
        <v>1191</v>
      </c>
      <c r="N26">
        <v>1013</v>
      </c>
      <c r="O26" t="s">
        <v>369</v>
      </c>
      <c r="P26" t="s">
        <v>369</v>
      </c>
      <c r="Q26">
        <v>1</v>
      </c>
      <c r="X26">
        <v>0.28000000000000003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2</v>
      </c>
      <c r="AF26" t="s">
        <v>3</v>
      </c>
      <c r="AG26">
        <v>0.28000000000000003</v>
      </c>
      <c r="AH26">
        <v>2</v>
      </c>
      <c r="AI26">
        <v>60854614</v>
      </c>
      <c r="AJ26">
        <v>36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 x14ac:dyDescent="0.2">
      <c r="A27">
        <f>ROW(Source!A42)</f>
        <v>42</v>
      </c>
      <c r="B27">
        <v>60854615</v>
      </c>
      <c r="C27">
        <v>60854579</v>
      </c>
      <c r="D27">
        <v>59211432</v>
      </c>
      <c r="E27">
        <v>1</v>
      </c>
      <c r="F27">
        <v>1</v>
      </c>
      <c r="G27">
        <v>1</v>
      </c>
      <c r="H27">
        <v>2</v>
      </c>
      <c r="I27" t="s">
        <v>401</v>
      </c>
      <c r="J27" t="s">
        <v>402</v>
      </c>
      <c r="K27" t="s">
        <v>403</v>
      </c>
      <c r="L27">
        <v>1368</v>
      </c>
      <c r="N27">
        <v>1011</v>
      </c>
      <c r="O27" t="s">
        <v>373</v>
      </c>
      <c r="P27" t="s">
        <v>373</v>
      </c>
      <c r="Q27">
        <v>1</v>
      </c>
      <c r="X27">
        <v>0.39</v>
      </c>
      <c r="Y27">
        <v>0</v>
      </c>
      <c r="Z27">
        <v>6.62</v>
      </c>
      <c r="AA27">
        <v>0</v>
      </c>
      <c r="AB27">
        <v>0</v>
      </c>
      <c r="AC27">
        <v>0</v>
      </c>
      <c r="AD27">
        <v>1</v>
      </c>
      <c r="AE27">
        <v>0</v>
      </c>
      <c r="AF27" t="s">
        <v>3</v>
      </c>
      <c r="AG27">
        <v>0.39</v>
      </c>
      <c r="AH27">
        <v>2</v>
      </c>
      <c r="AI27">
        <v>60854615</v>
      </c>
      <c r="AJ27">
        <v>37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 x14ac:dyDescent="0.2">
      <c r="A28">
        <f>ROW(Source!A42)</f>
        <v>42</v>
      </c>
      <c r="B28">
        <v>60854616</v>
      </c>
      <c r="C28">
        <v>60854579</v>
      </c>
      <c r="D28">
        <v>59212187</v>
      </c>
      <c r="E28">
        <v>1</v>
      </c>
      <c r="F28">
        <v>1</v>
      </c>
      <c r="G28">
        <v>1</v>
      </c>
      <c r="H28">
        <v>2</v>
      </c>
      <c r="I28" t="s">
        <v>385</v>
      </c>
      <c r="J28" t="s">
        <v>386</v>
      </c>
      <c r="K28" t="s">
        <v>387</v>
      </c>
      <c r="L28">
        <v>1368</v>
      </c>
      <c r="N28">
        <v>1011</v>
      </c>
      <c r="O28" t="s">
        <v>373</v>
      </c>
      <c r="P28" t="s">
        <v>373</v>
      </c>
      <c r="Q28">
        <v>1</v>
      </c>
      <c r="X28">
        <v>0.28000000000000003</v>
      </c>
      <c r="Y28">
        <v>0</v>
      </c>
      <c r="Z28">
        <v>680.75</v>
      </c>
      <c r="AA28">
        <v>404.99</v>
      </c>
      <c r="AB28">
        <v>0</v>
      </c>
      <c r="AC28">
        <v>0</v>
      </c>
      <c r="AD28">
        <v>1</v>
      </c>
      <c r="AE28">
        <v>0</v>
      </c>
      <c r="AF28" t="s">
        <v>3</v>
      </c>
      <c r="AG28">
        <v>0.28000000000000003</v>
      </c>
      <c r="AH28">
        <v>2</v>
      </c>
      <c r="AI28">
        <v>60854616</v>
      </c>
      <c r="AJ28">
        <v>38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 x14ac:dyDescent="0.2">
      <c r="A29">
        <f>ROW(Source!A42)</f>
        <v>42</v>
      </c>
      <c r="B29">
        <v>60854617</v>
      </c>
      <c r="C29">
        <v>60854579</v>
      </c>
      <c r="D29">
        <v>59158175</v>
      </c>
      <c r="E29">
        <v>1</v>
      </c>
      <c r="F29">
        <v>1</v>
      </c>
      <c r="G29">
        <v>1</v>
      </c>
      <c r="H29">
        <v>3</v>
      </c>
      <c r="I29" t="s">
        <v>404</v>
      </c>
      <c r="J29" t="s">
        <v>405</v>
      </c>
      <c r="K29" t="s">
        <v>406</v>
      </c>
      <c r="L29">
        <v>1348</v>
      </c>
      <c r="N29">
        <v>1009</v>
      </c>
      <c r="O29" t="s">
        <v>90</v>
      </c>
      <c r="P29" t="s">
        <v>90</v>
      </c>
      <c r="Q29">
        <v>1000</v>
      </c>
      <c r="X29">
        <v>4.0000000000000001E-3</v>
      </c>
      <c r="Y29">
        <v>76729.919999999998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0</v>
      </c>
      <c r="AF29" t="s">
        <v>3</v>
      </c>
      <c r="AG29">
        <v>4.0000000000000001E-3</v>
      </c>
      <c r="AH29">
        <v>2</v>
      </c>
      <c r="AI29">
        <v>60854617</v>
      </c>
      <c r="AJ29">
        <v>39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 x14ac:dyDescent="0.2">
      <c r="A30">
        <f>ROW(Source!A42)</f>
        <v>42</v>
      </c>
      <c r="B30">
        <v>60854618</v>
      </c>
      <c r="C30">
        <v>60854579</v>
      </c>
      <c r="D30">
        <v>59087062</v>
      </c>
      <c r="E30">
        <v>119</v>
      </c>
      <c r="F30">
        <v>1</v>
      </c>
      <c r="G30">
        <v>1</v>
      </c>
      <c r="H30">
        <v>3</v>
      </c>
      <c r="I30" t="s">
        <v>498</v>
      </c>
      <c r="J30" t="s">
        <v>3</v>
      </c>
      <c r="K30" t="s">
        <v>499</v>
      </c>
      <c r="L30">
        <v>1339</v>
      </c>
      <c r="N30">
        <v>1007</v>
      </c>
      <c r="O30" t="s">
        <v>85</v>
      </c>
      <c r="P30" t="s">
        <v>85</v>
      </c>
      <c r="Q30">
        <v>1</v>
      </c>
      <c r="X30">
        <v>1.3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 t="s">
        <v>3</v>
      </c>
      <c r="AG30">
        <v>1.3</v>
      </c>
      <c r="AH30">
        <v>3</v>
      </c>
      <c r="AI30">
        <v>-1</v>
      </c>
      <c r="AJ30" t="s">
        <v>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 x14ac:dyDescent="0.2">
      <c r="A31">
        <f>ROW(Source!A42)</f>
        <v>42</v>
      </c>
      <c r="B31">
        <v>60854619</v>
      </c>
      <c r="C31">
        <v>60854579</v>
      </c>
      <c r="D31">
        <v>59090114</v>
      </c>
      <c r="E31">
        <v>119</v>
      </c>
      <c r="F31">
        <v>1</v>
      </c>
      <c r="G31">
        <v>1</v>
      </c>
      <c r="H31">
        <v>3</v>
      </c>
      <c r="I31" t="s">
        <v>88</v>
      </c>
      <c r="J31" t="s">
        <v>3</v>
      </c>
      <c r="K31" t="s">
        <v>89</v>
      </c>
      <c r="L31">
        <v>1348</v>
      </c>
      <c r="N31">
        <v>1009</v>
      </c>
      <c r="O31" t="s">
        <v>90</v>
      </c>
      <c r="P31" t="s">
        <v>90</v>
      </c>
      <c r="Q31">
        <v>1000</v>
      </c>
      <c r="X31">
        <v>2.11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 t="s">
        <v>3</v>
      </c>
      <c r="AG31">
        <v>2.11</v>
      </c>
      <c r="AH31">
        <v>2</v>
      </c>
      <c r="AI31">
        <v>60854619</v>
      </c>
      <c r="AJ31">
        <v>41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</row>
    <row r="32" spans="1:44" x14ac:dyDescent="0.2">
      <c r="A32">
        <f>ROW(Source!A43)</f>
        <v>43</v>
      </c>
      <c r="B32">
        <v>60854613</v>
      </c>
      <c r="C32">
        <v>60854579</v>
      </c>
      <c r="D32">
        <v>59083857</v>
      </c>
      <c r="E32">
        <v>119</v>
      </c>
      <c r="F32">
        <v>1</v>
      </c>
      <c r="G32">
        <v>1</v>
      </c>
      <c r="H32">
        <v>1</v>
      </c>
      <c r="I32" t="s">
        <v>399</v>
      </c>
      <c r="J32" t="s">
        <v>3</v>
      </c>
      <c r="K32" t="s">
        <v>400</v>
      </c>
      <c r="L32">
        <v>1191</v>
      </c>
      <c r="N32">
        <v>1013</v>
      </c>
      <c r="O32" t="s">
        <v>369</v>
      </c>
      <c r="P32" t="s">
        <v>369</v>
      </c>
      <c r="Q32">
        <v>1</v>
      </c>
      <c r="X32">
        <v>65.12</v>
      </c>
      <c r="Y32">
        <v>0</v>
      </c>
      <c r="Z32">
        <v>0</v>
      </c>
      <c r="AA32">
        <v>0</v>
      </c>
      <c r="AB32">
        <v>357.42</v>
      </c>
      <c r="AC32">
        <v>0</v>
      </c>
      <c r="AD32">
        <v>1</v>
      </c>
      <c r="AE32">
        <v>1</v>
      </c>
      <c r="AF32" t="s">
        <v>3</v>
      </c>
      <c r="AG32">
        <v>65.12</v>
      </c>
      <c r="AH32">
        <v>2</v>
      </c>
      <c r="AI32">
        <v>60854613</v>
      </c>
      <c r="AJ32">
        <v>42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</row>
    <row r="33" spans="1:44" x14ac:dyDescent="0.2">
      <c r="A33">
        <f>ROW(Source!A43)</f>
        <v>43</v>
      </c>
      <c r="B33">
        <v>60854614</v>
      </c>
      <c r="C33">
        <v>60854579</v>
      </c>
      <c r="D33">
        <v>59084083</v>
      </c>
      <c r="E33">
        <v>119</v>
      </c>
      <c r="F33">
        <v>1</v>
      </c>
      <c r="G33">
        <v>1</v>
      </c>
      <c r="H33">
        <v>1</v>
      </c>
      <c r="I33" t="s">
        <v>376</v>
      </c>
      <c r="J33" t="s">
        <v>3</v>
      </c>
      <c r="K33" t="s">
        <v>377</v>
      </c>
      <c r="L33">
        <v>1191</v>
      </c>
      <c r="N33">
        <v>1013</v>
      </c>
      <c r="O33" t="s">
        <v>369</v>
      </c>
      <c r="P33" t="s">
        <v>369</v>
      </c>
      <c r="Q33">
        <v>1</v>
      </c>
      <c r="X33">
        <v>0.28000000000000003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2</v>
      </c>
      <c r="AF33" t="s">
        <v>3</v>
      </c>
      <c r="AG33">
        <v>0.28000000000000003</v>
      </c>
      <c r="AH33">
        <v>2</v>
      </c>
      <c r="AI33">
        <v>60854614</v>
      </c>
      <c r="AJ33">
        <v>43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 x14ac:dyDescent="0.2">
      <c r="A34">
        <f>ROW(Source!A43)</f>
        <v>43</v>
      </c>
      <c r="B34">
        <v>60854615</v>
      </c>
      <c r="C34">
        <v>60854579</v>
      </c>
      <c r="D34">
        <v>59211432</v>
      </c>
      <c r="E34">
        <v>1</v>
      </c>
      <c r="F34">
        <v>1</v>
      </c>
      <c r="G34">
        <v>1</v>
      </c>
      <c r="H34">
        <v>2</v>
      </c>
      <c r="I34" t="s">
        <v>401</v>
      </c>
      <c r="J34" t="s">
        <v>402</v>
      </c>
      <c r="K34" t="s">
        <v>403</v>
      </c>
      <c r="L34">
        <v>1368</v>
      </c>
      <c r="N34">
        <v>1011</v>
      </c>
      <c r="O34" t="s">
        <v>373</v>
      </c>
      <c r="P34" t="s">
        <v>373</v>
      </c>
      <c r="Q34">
        <v>1</v>
      </c>
      <c r="X34">
        <v>0.39</v>
      </c>
      <c r="Y34">
        <v>0</v>
      </c>
      <c r="Z34">
        <v>6.62</v>
      </c>
      <c r="AA34">
        <v>0</v>
      </c>
      <c r="AB34">
        <v>0</v>
      </c>
      <c r="AC34">
        <v>0</v>
      </c>
      <c r="AD34">
        <v>1</v>
      </c>
      <c r="AE34">
        <v>0</v>
      </c>
      <c r="AF34" t="s">
        <v>3</v>
      </c>
      <c r="AG34">
        <v>0.39</v>
      </c>
      <c r="AH34">
        <v>2</v>
      </c>
      <c r="AI34">
        <v>60854615</v>
      </c>
      <c r="AJ34">
        <v>44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 x14ac:dyDescent="0.2">
      <c r="A35">
        <f>ROW(Source!A43)</f>
        <v>43</v>
      </c>
      <c r="B35">
        <v>60854616</v>
      </c>
      <c r="C35">
        <v>60854579</v>
      </c>
      <c r="D35">
        <v>59212187</v>
      </c>
      <c r="E35">
        <v>1</v>
      </c>
      <c r="F35">
        <v>1</v>
      </c>
      <c r="G35">
        <v>1</v>
      </c>
      <c r="H35">
        <v>2</v>
      </c>
      <c r="I35" t="s">
        <v>385</v>
      </c>
      <c r="J35" t="s">
        <v>386</v>
      </c>
      <c r="K35" t="s">
        <v>387</v>
      </c>
      <c r="L35">
        <v>1368</v>
      </c>
      <c r="N35">
        <v>1011</v>
      </c>
      <c r="O35" t="s">
        <v>373</v>
      </c>
      <c r="P35" t="s">
        <v>373</v>
      </c>
      <c r="Q35">
        <v>1</v>
      </c>
      <c r="X35">
        <v>0.28000000000000003</v>
      </c>
      <c r="Y35">
        <v>0</v>
      </c>
      <c r="Z35">
        <v>656.9</v>
      </c>
      <c r="AA35">
        <v>431.48</v>
      </c>
      <c r="AB35">
        <v>0</v>
      </c>
      <c r="AC35">
        <v>0</v>
      </c>
      <c r="AD35">
        <v>1</v>
      </c>
      <c r="AE35">
        <v>0</v>
      </c>
      <c r="AF35" t="s">
        <v>3</v>
      </c>
      <c r="AG35">
        <v>0.28000000000000003</v>
      </c>
      <c r="AH35">
        <v>2</v>
      </c>
      <c r="AI35">
        <v>60854616</v>
      </c>
      <c r="AJ35">
        <v>45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 x14ac:dyDescent="0.2">
      <c r="A36">
        <f>ROW(Source!A43)</f>
        <v>43</v>
      </c>
      <c r="B36">
        <v>60854617</v>
      </c>
      <c r="C36">
        <v>60854579</v>
      </c>
      <c r="D36">
        <v>59158175</v>
      </c>
      <c r="E36">
        <v>1</v>
      </c>
      <c r="F36">
        <v>1</v>
      </c>
      <c r="G36">
        <v>1</v>
      </c>
      <c r="H36">
        <v>3</v>
      </c>
      <c r="I36" t="s">
        <v>404</v>
      </c>
      <c r="J36" t="s">
        <v>405</v>
      </c>
      <c r="K36" t="s">
        <v>406</v>
      </c>
      <c r="L36">
        <v>1348</v>
      </c>
      <c r="N36">
        <v>1009</v>
      </c>
      <c r="O36" t="s">
        <v>90</v>
      </c>
      <c r="P36" t="s">
        <v>90</v>
      </c>
      <c r="Q36">
        <v>1000</v>
      </c>
      <c r="X36">
        <v>4.0000000000000001E-3</v>
      </c>
      <c r="Y36">
        <v>70296.2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0</v>
      </c>
      <c r="AF36" t="s">
        <v>3</v>
      </c>
      <c r="AG36">
        <v>4.0000000000000001E-3</v>
      </c>
      <c r="AH36">
        <v>2</v>
      </c>
      <c r="AI36">
        <v>60854617</v>
      </c>
      <c r="AJ36">
        <v>46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</row>
    <row r="37" spans="1:44" x14ac:dyDescent="0.2">
      <c r="A37">
        <f>ROW(Source!A43)</f>
        <v>43</v>
      </c>
      <c r="B37">
        <v>60854618</v>
      </c>
      <c r="C37">
        <v>60854579</v>
      </c>
      <c r="D37">
        <v>59087062</v>
      </c>
      <c r="E37">
        <v>119</v>
      </c>
      <c r="F37">
        <v>1</v>
      </c>
      <c r="G37">
        <v>1</v>
      </c>
      <c r="H37">
        <v>3</v>
      </c>
      <c r="I37" t="s">
        <v>498</v>
      </c>
      <c r="J37" t="s">
        <v>3</v>
      </c>
      <c r="K37" t="s">
        <v>499</v>
      </c>
      <c r="L37">
        <v>1339</v>
      </c>
      <c r="N37">
        <v>1007</v>
      </c>
      <c r="O37" t="s">
        <v>85</v>
      </c>
      <c r="P37" t="s">
        <v>85</v>
      </c>
      <c r="Q37">
        <v>1</v>
      </c>
      <c r="X37">
        <v>1.3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 t="s">
        <v>3</v>
      </c>
      <c r="AG37">
        <v>1.3</v>
      </c>
      <c r="AH37">
        <v>3</v>
      </c>
      <c r="AI37">
        <v>-1</v>
      </c>
      <c r="AJ37" t="s">
        <v>3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 x14ac:dyDescent="0.2">
      <c r="A38">
        <f>ROW(Source!A43)</f>
        <v>43</v>
      </c>
      <c r="B38">
        <v>60854619</v>
      </c>
      <c r="C38">
        <v>60854579</v>
      </c>
      <c r="D38">
        <v>59090114</v>
      </c>
      <c r="E38">
        <v>119</v>
      </c>
      <c r="F38">
        <v>1</v>
      </c>
      <c r="G38">
        <v>1</v>
      </c>
      <c r="H38">
        <v>3</v>
      </c>
      <c r="I38" t="s">
        <v>88</v>
      </c>
      <c r="J38" t="s">
        <v>3</v>
      </c>
      <c r="K38" t="s">
        <v>89</v>
      </c>
      <c r="L38">
        <v>1348</v>
      </c>
      <c r="N38">
        <v>1009</v>
      </c>
      <c r="O38" t="s">
        <v>90</v>
      </c>
      <c r="P38" t="s">
        <v>90</v>
      </c>
      <c r="Q38">
        <v>1000</v>
      </c>
      <c r="X38">
        <v>2.11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 t="s">
        <v>3</v>
      </c>
      <c r="AG38">
        <v>2.11</v>
      </c>
      <c r="AH38">
        <v>2</v>
      </c>
      <c r="AI38">
        <v>60854619</v>
      </c>
      <c r="AJ38">
        <v>48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 x14ac:dyDescent="0.2">
      <c r="A39">
        <f>ROW(Source!A48)</f>
        <v>48</v>
      </c>
      <c r="B39">
        <v>60854821</v>
      </c>
      <c r="C39">
        <v>60854820</v>
      </c>
      <c r="D39">
        <v>59083877</v>
      </c>
      <c r="E39">
        <v>119</v>
      </c>
      <c r="F39">
        <v>1</v>
      </c>
      <c r="G39">
        <v>1</v>
      </c>
      <c r="H39">
        <v>1</v>
      </c>
      <c r="I39" t="s">
        <v>407</v>
      </c>
      <c r="J39" t="s">
        <v>3</v>
      </c>
      <c r="K39" t="s">
        <v>408</v>
      </c>
      <c r="L39">
        <v>1191</v>
      </c>
      <c r="N39">
        <v>1013</v>
      </c>
      <c r="O39" t="s">
        <v>369</v>
      </c>
      <c r="P39" t="s">
        <v>369</v>
      </c>
      <c r="Q39">
        <v>1</v>
      </c>
      <c r="X39">
        <v>22.5</v>
      </c>
      <c r="Y39">
        <v>0</v>
      </c>
      <c r="Z39">
        <v>0</v>
      </c>
      <c r="AA39">
        <v>0</v>
      </c>
      <c r="AB39">
        <v>353.61</v>
      </c>
      <c r="AC39">
        <v>0</v>
      </c>
      <c r="AD39">
        <v>1</v>
      </c>
      <c r="AE39">
        <v>1</v>
      </c>
      <c r="AF39" t="s">
        <v>3</v>
      </c>
      <c r="AG39">
        <v>22.5</v>
      </c>
      <c r="AH39">
        <v>2</v>
      </c>
      <c r="AI39">
        <v>60854821</v>
      </c>
      <c r="AJ39">
        <v>49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 x14ac:dyDescent="0.2">
      <c r="A40">
        <f>ROW(Source!A48)</f>
        <v>48</v>
      </c>
      <c r="B40">
        <v>60854822</v>
      </c>
      <c r="C40">
        <v>60854820</v>
      </c>
      <c r="D40">
        <v>59084083</v>
      </c>
      <c r="E40">
        <v>119</v>
      </c>
      <c r="F40">
        <v>1</v>
      </c>
      <c r="G40">
        <v>1</v>
      </c>
      <c r="H40">
        <v>1</v>
      </c>
      <c r="I40" t="s">
        <v>376</v>
      </c>
      <c r="J40" t="s">
        <v>3</v>
      </c>
      <c r="K40" t="s">
        <v>377</v>
      </c>
      <c r="L40">
        <v>1191</v>
      </c>
      <c r="N40">
        <v>1013</v>
      </c>
      <c r="O40" t="s">
        <v>369</v>
      </c>
      <c r="P40" t="s">
        <v>369</v>
      </c>
      <c r="Q40">
        <v>1</v>
      </c>
      <c r="X40">
        <v>0.36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2</v>
      </c>
      <c r="AF40" t="s">
        <v>3</v>
      </c>
      <c r="AG40">
        <v>0.36</v>
      </c>
      <c r="AH40">
        <v>2</v>
      </c>
      <c r="AI40">
        <v>60854822</v>
      </c>
      <c r="AJ40">
        <v>50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 x14ac:dyDescent="0.2">
      <c r="A41">
        <f>ROW(Source!A48)</f>
        <v>48</v>
      </c>
      <c r="B41">
        <v>60854823</v>
      </c>
      <c r="C41">
        <v>60854820</v>
      </c>
      <c r="D41">
        <v>59212187</v>
      </c>
      <c r="E41">
        <v>1</v>
      </c>
      <c r="F41">
        <v>1</v>
      </c>
      <c r="G41">
        <v>1</v>
      </c>
      <c r="H41">
        <v>2</v>
      </c>
      <c r="I41" t="s">
        <v>385</v>
      </c>
      <c r="J41" t="s">
        <v>386</v>
      </c>
      <c r="K41" t="s">
        <v>387</v>
      </c>
      <c r="L41">
        <v>1368</v>
      </c>
      <c r="N41">
        <v>1011</v>
      </c>
      <c r="O41" t="s">
        <v>373</v>
      </c>
      <c r="P41" t="s">
        <v>373</v>
      </c>
      <c r="Q41">
        <v>1</v>
      </c>
      <c r="X41">
        <v>0.36</v>
      </c>
      <c r="Y41">
        <v>0</v>
      </c>
      <c r="Z41">
        <v>680.75</v>
      </c>
      <c r="AA41">
        <v>404.99</v>
      </c>
      <c r="AB41">
        <v>0</v>
      </c>
      <c r="AC41">
        <v>0</v>
      </c>
      <c r="AD41">
        <v>1</v>
      </c>
      <c r="AE41">
        <v>0</v>
      </c>
      <c r="AF41" t="s">
        <v>3</v>
      </c>
      <c r="AG41">
        <v>0.36</v>
      </c>
      <c r="AH41">
        <v>2</v>
      </c>
      <c r="AI41">
        <v>60854823</v>
      </c>
      <c r="AJ41">
        <v>51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 x14ac:dyDescent="0.2">
      <c r="A42">
        <f>ROW(Source!A48)</f>
        <v>48</v>
      </c>
      <c r="B42">
        <v>60854824</v>
      </c>
      <c r="C42">
        <v>60854820</v>
      </c>
      <c r="D42">
        <v>59154489</v>
      </c>
      <c r="E42">
        <v>1</v>
      </c>
      <c r="F42">
        <v>1</v>
      </c>
      <c r="G42">
        <v>1</v>
      </c>
      <c r="H42">
        <v>3</v>
      </c>
      <c r="I42" t="s">
        <v>409</v>
      </c>
      <c r="J42" t="s">
        <v>410</v>
      </c>
      <c r="K42" t="s">
        <v>411</v>
      </c>
      <c r="L42">
        <v>1348</v>
      </c>
      <c r="N42">
        <v>1009</v>
      </c>
      <c r="O42" t="s">
        <v>90</v>
      </c>
      <c r="P42" t="s">
        <v>90</v>
      </c>
      <c r="Q42">
        <v>1000</v>
      </c>
      <c r="X42">
        <v>1.4999999999999999E-4</v>
      </c>
      <c r="Y42">
        <v>63454.52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0</v>
      </c>
      <c r="AF42" t="s">
        <v>3</v>
      </c>
      <c r="AG42">
        <v>1.4999999999999999E-4</v>
      </c>
      <c r="AH42">
        <v>2</v>
      </c>
      <c r="AI42">
        <v>60854824</v>
      </c>
      <c r="AJ42">
        <v>52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</row>
    <row r="43" spans="1:44" x14ac:dyDescent="0.2">
      <c r="A43">
        <f>ROW(Source!A48)</f>
        <v>48</v>
      </c>
      <c r="B43">
        <v>60854825</v>
      </c>
      <c r="C43">
        <v>60854820</v>
      </c>
      <c r="D43">
        <v>59156609</v>
      </c>
      <c r="E43">
        <v>1</v>
      </c>
      <c r="F43">
        <v>1</v>
      </c>
      <c r="G43">
        <v>1</v>
      </c>
      <c r="H43">
        <v>3</v>
      </c>
      <c r="I43" t="s">
        <v>389</v>
      </c>
      <c r="J43" t="s">
        <v>390</v>
      </c>
      <c r="K43" t="s">
        <v>391</v>
      </c>
      <c r="L43">
        <v>1383</v>
      </c>
      <c r="N43">
        <v>1013</v>
      </c>
      <c r="O43" t="s">
        <v>392</v>
      </c>
      <c r="P43" t="s">
        <v>392</v>
      </c>
      <c r="Q43">
        <v>1</v>
      </c>
      <c r="X43">
        <v>0.1196</v>
      </c>
      <c r="Y43">
        <v>7.71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0</v>
      </c>
      <c r="AF43" t="s">
        <v>3</v>
      </c>
      <c r="AG43">
        <v>0.1196</v>
      </c>
      <c r="AH43">
        <v>2</v>
      </c>
      <c r="AI43">
        <v>60854825</v>
      </c>
      <c r="AJ43">
        <v>53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</row>
    <row r="44" spans="1:44" x14ac:dyDescent="0.2">
      <c r="A44">
        <f>ROW(Source!A48)</f>
        <v>48</v>
      </c>
      <c r="B44">
        <v>60854826</v>
      </c>
      <c r="C44">
        <v>60854820</v>
      </c>
      <c r="D44">
        <v>59158124</v>
      </c>
      <c r="E44">
        <v>1</v>
      </c>
      <c r="F44">
        <v>1</v>
      </c>
      <c r="G44">
        <v>1</v>
      </c>
      <c r="H44">
        <v>3</v>
      </c>
      <c r="I44" t="s">
        <v>412</v>
      </c>
      <c r="J44" t="s">
        <v>413</v>
      </c>
      <c r="K44" t="s">
        <v>414</v>
      </c>
      <c r="L44">
        <v>1346</v>
      </c>
      <c r="N44">
        <v>1009</v>
      </c>
      <c r="O44" t="s">
        <v>127</v>
      </c>
      <c r="P44" t="s">
        <v>127</v>
      </c>
      <c r="Q44">
        <v>1</v>
      </c>
      <c r="X44">
        <v>7.5</v>
      </c>
      <c r="Y44">
        <v>174.93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0</v>
      </c>
      <c r="AF44" t="s">
        <v>3</v>
      </c>
      <c r="AG44">
        <v>7.5</v>
      </c>
      <c r="AH44">
        <v>2</v>
      </c>
      <c r="AI44">
        <v>60854826</v>
      </c>
      <c r="AJ44">
        <v>54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 x14ac:dyDescent="0.2">
      <c r="A45">
        <f>ROW(Source!A48)</f>
        <v>48</v>
      </c>
      <c r="B45">
        <v>60854827</v>
      </c>
      <c r="C45">
        <v>60854820</v>
      </c>
      <c r="D45">
        <v>59158175</v>
      </c>
      <c r="E45">
        <v>1</v>
      </c>
      <c r="F45">
        <v>1</v>
      </c>
      <c r="G45">
        <v>1</v>
      </c>
      <c r="H45">
        <v>3</v>
      </c>
      <c r="I45" t="s">
        <v>404</v>
      </c>
      <c r="J45" t="s">
        <v>405</v>
      </c>
      <c r="K45" t="s">
        <v>406</v>
      </c>
      <c r="L45">
        <v>1348</v>
      </c>
      <c r="N45">
        <v>1009</v>
      </c>
      <c r="O45" t="s">
        <v>90</v>
      </c>
      <c r="P45" t="s">
        <v>90</v>
      </c>
      <c r="Q45">
        <v>1000</v>
      </c>
      <c r="X45">
        <v>3.0000000000000001E-3</v>
      </c>
      <c r="Y45">
        <v>76729.919999999998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0</v>
      </c>
      <c r="AF45" t="s">
        <v>3</v>
      </c>
      <c r="AG45">
        <v>3.0000000000000001E-3</v>
      </c>
      <c r="AH45">
        <v>2</v>
      </c>
      <c r="AI45">
        <v>60854827</v>
      </c>
      <c r="AJ45">
        <v>55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 x14ac:dyDescent="0.2">
      <c r="A46">
        <f>ROW(Source!A48)</f>
        <v>48</v>
      </c>
      <c r="B46">
        <v>60854828</v>
      </c>
      <c r="C46">
        <v>60854820</v>
      </c>
      <c r="D46">
        <v>59164171</v>
      </c>
      <c r="E46">
        <v>1</v>
      </c>
      <c r="F46">
        <v>1</v>
      </c>
      <c r="G46">
        <v>1</v>
      </c>
      <c r="H46">
        <v>3</v>
      </c>
      <c r="I46" t="s">
        <v>415</v>
      </c>
      <c r="J46" t="s">
        <v>416</v>
      </c>
      <c r="K46" t="s">
        <v>417</v>
      </c>
      <c r="L46">
        <v>1348</v>
      </c>
      <c r="N46">
        <v>1009</v>
      </c>
      <c r="O46" t="s">
        <v>90</v>
      </c>
      <c r="P46" t="s">
        <v>90</v>
      </c>
      <c r="Q46">
        <v>1000</v>
      </c>
      <c r="X46">
        <v>3.0999999999999999E-3</v>
      </c>
      <c r="Y46">
        <v>55898.18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0</v>
      </c>
      <c r="AF46" t="s">
        <v>3</v>
      </c>
      <c r="AG46">
        <v>3.0999999999999999E-3</v>
      </c>
      <c r="AH46">
        <v>2</v>
      </c>
      <c r="AI46">
        <v>60854828</v>
      </c>
      <c r="AJ46">
        <v>56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 x14ac:dyDescent="0.2">
      <c r="A47">
        <f>ROW(Source!A48)</f>
        <v>48</v>
      </c>
      <c r="B47">
        <v>60854829</v>
      </c>
      <c r="C47">
        <v>60854820</v>
      </c>
      <c r="D47">
        <v>59087050</v>
      </c>
      <c r="E47">
        <v>119</v>
      </c>
      <c r="F47">
        <v>1</v>
      </c>
      <c r="G47">
        <v>1</v>
      </c>
      <c r="H47">
        <v>3</v>
      </c>
      <c r="I47" t="s">
        <v>500</v>
      </c>
      <c r="J47" t="s">
        <v>3</v>
      </c>
      <c r="K47" t="s">
        <v>501</v>
      </c>
      <c r="L47">
        <v>1339</v>
      </c>
      <c r="N47">
        <v>1007</v>
      </c>
      <c r="O47" t="s">
        <v>85</v>
      </c>
      <c r="P47" t="s">
        <v>85</v>
      </c>
      <c r="Q47">
        <v>1</v>
      </c>
      <c r="X47">
        <v>0.93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 t="s">
        <v>3</v>
      </c>
      <c r="AG47">
        <v>0.93</v>
      </c>
      <c r="AH47">
        <v>3</v>
      </c>
      <c r="AI47">
        <v>-1</v>
      </c>
      <c r="AJ47" t="s">
        <v>3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 x14ac:dyDescent="0.2">
      <c r="A48">
        <f>ROW(Source!A48)</f>
        <v>48</v>
      </c>
      <c r="B48">
        <v>60854830</v>
      </c>
      <c r="C48">
        <v>60854820</v>
      </c>
      <c r="D48">
        <v>59167851</v>
      </c>
      <c r="E48">
        <v>1</v>
      </c>
      <c r="F48">
        <v>1</v>
      </c>
      <c r="G48">
        <v>1</v>
      </c>
      <c r="H48">
        <v>3</v>
      </c>
      <c r="I48" t="s">
        <v>418</v>
      </c>
      <c r="J48" t="s">
        <v>419</v>
      </c>
      <c r="K48" t="s">
        <v>420</v>
      </c>
      <c r="L48">
        <v>1339</v>
      </c>
      <c r="N48">
        <v>1007</v>
      </c>
      <c r="O48" t="s">
        <v>85</v>
      </c>
      <c r="P48" t="s">
        <v>85</v>
      </c>
      <c r="Q48">
        <v>1</v>
      </c>
      <c r="X48">
        <v>0.01</v>
      </c>
      <c r="Y48">
        <v>7555</v>
      </c>
      <c r="Z48">
        <v>0</v>
      </c>
      <c r="AA48">
        <v>0</v>
      </c>
      <c r="AB48">
        <v>0</v>
      </c>
      <c r="AC48">
        <v>0</v>
      </c>
      <c r="AD48">
        <v>1</v>
      </c>
      <c r="AE48">
        <v>0</v>
      </c>
      <c r="AF48" t="s">
        <v>3</v>
      </c>
      <c r="AG48">
        <v>0.01</v>
      </c>
      <c r="AH48">
        <v>2</v>
      </c>
      <c r="AI48">
        <v>60854830</v>
      </c>
      <c r="AJ48">
        <v>58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 x14ac:dyDescent="0.2">
      <c r="A49">
        <f>ROW(Source!A48)</f>
        <v>48</v>
      </c>
      <c r="B49">
        <v>60854831</v>
      </c>
      <c r="C49">
        <v>60854820</v>
      </c>
      <c r="D49">
        <v>59167882</v>
      </c>
      <c r="E49">
        <v>1</v>
      </c>
      <c r="F49">
        <v>1</v>
      </c>
      <c r="G49">
        <v>1</v>
      </c>
      <c r="H49">
        <v>3</v>
      </c>
      <c r="I49" t="s">
        <v>421</v>
      </c>
      <c r="J49" t="s">
        <v>422</v>
      </c>
      <c r="K49" t="s">
        <v>423</v>
      </c>
      <c r="L49">
        <v>1339</v>
      </c>
      <c r="N49">
        <v>1007</v>
      </c>
      <c r="O49" t="s">
        <v>85</v>
      </c>
      <c r="P49" t="s">
        <v>85</v>
      </c>
      <c r="Q49">
        <v>1</v>
      </c>
      <c r="X49">
        <v>0.12</v>
      </c>
      <c r="Y49">
        <v>10082.68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0</v>
      </c>
      <c r="AF49" t="s">
        <v>3</v>
      </c>
      <c r="AG49">
        <v>0.12</v>
      </c>
      <c r="AH49">
        <v>2</v>
      </c>
      <c r="AI49">
        <v>60854831</v>
      </c>
      <c r="AJ49">
        <v>59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 x14ac:dyDescent="0.2">
      <c r="A50">
        <f>ROW(Source!A48)</f>
        <v>48</v>
      </c>
      <c r="B50">
        <v>60854832</v>
      </c>
      <c r="C50">
        <v>60854820</v>
      </c>
      <c r="D50">
        <v>59169329</v>
      </c>
      <c r="E50">
        <v>1</v>
      </c>
      <c r="F50">
        <v>1</v>
      </c>
      <c r="G50">
        <v>1</v>
      </c>
      <c r="H50">
        <v>3</v>
      </c>
      <c r="I50" t="s">
        <v>424</v>
      </c>
      <c r="J50" t="s">
        <v>425</v>
      </c>
      <c r="K50" t="s">
        <v>426</v>
      </c>
      <c r="L50">
        <v>1327</v>
      </c>
      <c r="N50">
        <v>1005</v>
      </c>
      <c r="O50" t="s">
        <v>44</v>
      </c>
      <c r="P50" t="s">
        <v>44</v>
      </c>
      <c r="Q50">
        <v>1</v>
      </c>
      <c r="X50">
        <v>1.45</v>
      </c>
      <c r="Y50">
        <v>47.57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 t="s">
        <v>3</v>
      </c>
      <c r="AG50">
        <v>1.45</v>
      </c>
      <c r="AH50">
        <v>2</v>
      </c>
      <c r="AI50">
        <v>60854832</v>
      </c>
      <c r="AJ50">
        <v>60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 x14ac:dyDescent="0.2">
      <c r="A51">
        <f>ROW(Source!A48)</f>
        <v>48</v>
      </c>
      <c r="B51">
        <v>60854833</v>
      </c>
      <c r="C51">
        <v>60854820</v>
      </c>
      <c r="D51">
        <v>59175529</v>
      </c>
      <c r="E51">
        <v>1</v>
      </c>
      <c r="F51">
        <v>1</v>
      </c>
      <c r="G51">
        <v>1</v>
      </c>
      <c r="H51">
        <v>3</v>
      </c>
      <c r="I51" t="s">
        <v>427</v>
      </c>
      <c r="J51" t="s">
        <v>428</v>
      </c>
      <c r="K51" t="s">
        <v>429</v>
      </c>
      <c r="L51">
        <v>1348</v>
      </c>
      <c r="N51">
        <v>1009</v>
      </c>
      <c r="O51" t="s">
        <v>90</v>
      </c>
      <c r="P51" t="s">
        <v>90</v>
      </c>
      <c r="Q51">
        <v>1000</v>
      </c>
      <c r="X51">
        <v>2.5799999999999998E-3</v>
      </c>
      <c r="Y51">
        <v>10826.9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0</v>
      </c>
      <c r="AF51" t="s">
        <v>3</v>
      </c>
      <c r="AG51">
        <v>2.5799999999999998E-3</v>
      </c>
      <c r="AH51">
        <v>2</v>
      </c>
      <c r="AI51">
        <v>60854833</v>
      </c>
      <c r="AJ51">
        <v>61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 x14ac:dyDescent="0.2">
      <c r="A52">
        <f>ROW(Source!A48)</f>
        <v>48</v>
      </c>
      <c r="B52">
        <v>60854834</v>
      </c>
      <c r="C52">
        <v>60854820</v>
      </c>
      <c r="D52">
        <v>59176100</v>
      </c>
      <c r="E52">
        <v>1</v>
      </c>
      <c r="F52">
        <v>1</v>
      </c>
      <c r="G52">
        <v>1</v>
      </c>
      <c r="H52">
        <v>3</v>
      </c>
      <c r="I52" t="s">
        <v>430</v>
      </c>
      <c r="J52" t="s">
        <v>431</v>
      </c>
      <c r="K52" t="s">
        <v>432</v>
      </c>
      <c r="L52">
        <v>1348</v>
      </c>
      <c r="N52">
        <v>1009</v>
      </c>
      <c r="O52" t="s">
        <v>90</v>
      </c>
      <c r="P52" t="s">
        <v>90</v>
      </c>
      <c r="Q52">
        <v>1000</v>
      </c>
      <c r="X52">
        <v>3.0100000000000001E-3</v>
      </c>
      <c r="Y52">
        <v>98039.57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0</v>
      </c>
      <c r="AF52" t="s">
        <v>3</v>
      </c>
      <c r="AG52">
        <v>3.0100000000000001E-3</v>
      </c>
      <c r="AH52">
        <v>2</v>
      </c>
      <c r="AI52">
        <v>60854834</v>
      </c>
      <c r="AJ52">
        <v>62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 x14ac:dyDescent="0.2">
      <c r="A53">
        <f>ROW(Source!A49)</f>
        <v>49</v>
      </c>
      <c r="B53">
        <v>60854821</v>
      </c>
      <c r="C53">
        <v>60854820</v>
      </c>
      <c r="D53">
        <v>59083877</v>
      </c>
      <c r="E53">
        <v>119</v>
      </c>
      <c r="F53">
        <v>1</v>
      </c>
      <c r="G53">
        <v>1</v>
      </c>
      <c r="H53">
        <v>1</v>
      </c>
      <c r="I53" t="s">
        <v>407</v>
      </c>
      <c r="J53" t="s">
        <v>3</v>
      </c>
      <c r="K53" t="s">
        <v>408</v>
      </c>
      <c r="L53">
        <v>1191</v>
      </c>
      <c r="N53">
        <v>1013</v>
      </c>
      <c r="O53" t="s">
        <v>369</v>
      </c>
      <c r="P53" t="s">
        <v>369</v>
      </c>
      <c r="Q53">
        <v>1</v>
      </c>
      <c r="X53">
        <v>22.5</v>
      </c>
      <c r="Y53">
        <v>0</v>
      </c>
      <c r="Z53">
        <v>0</v>
      </c>
      <c r="AA53">
        <v>0</v>
      </c>
      <c r="AB53">
        <v>376.74</v>
      </c>
      <c r="AC53">
        <v>0</v>
      </c>
      <c r="AD53">
        <v>1</v>
      </c>
      <c r="AE53">
        <v>1</v>
      </c>
      <c r="AF53" t="s">
        <v>3</v>
      </c>
      <c r="AG53">
        <v>22.5</v>
      </c>
      <c r="AH53">
        <v>2</v>
      </c>
      <c r="AI53">
        <v>60854821</v>
      </c>
      <c r="AJ53">
        <v>63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 x14ac:dyDescent="0.2">
      <c r="A54">
        <f>ROW(Source!A49)</f>
        <v>49</v>
      </c>
      <c r="B54">
        <v>60854822</v>
      </c>
      <c r="C54">
        <v>60854820</v>
      </c>
      <c r="D54">
        <v>59084083</v>
      </c>
      <c r="E54">
        <v>119</v>
      </c>
      <c r="F54">
        <v>1</v>
      </c>
      <c r="G54">
        <v>1</v>
      </c>
      <c r="H54">
        <v>1</v>
      </c>
      <c r="I54" t="s">
        <v>376</v>
      </c>
      <c r="J54" t="s">
        <v>3</v>
      </c>
      <c r="K54" t="s">
        <v>377</v>
      </c>
      <c r="L54">
        <v>1191</v>
      </c>
      <c r="N54">
        <v>1013</v>
      </c>
      <c r="O54" t="s">
        <v>369</v>
      </c>
      <c r="P54" t="s">
        <v>369</v>
      </c>
      <c r="Q54">
        <v>1</v>
      </c>
      <c r="X54">
        <v>0.36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2</v>
      </c>
      <c r="AF54" t="s">
        <v>3</v>
      </c>
      <c r="AG54">
        <v>0.36</v>
      </c>
      <c r="AH54">
        <v>2</v>
      </c>
      <c r="AI54">
        <v>60854822</v>
      </c>
      <c r="AJ54">
        <v>64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 x14ac:dyDescent="0.2">
      <c r="A55">
        <f>ROW(Source!A49)</f>
        <v>49</v>
      </c>
      <c r="B55">
        <v>60854823</v>
      </c>
      <c r="C55">
        <v>60854820</v>
      </c>
      <c r="D55">
        <v>59212187</v>
      </c>
      <c r="E55">
        <v>1</v>
      </c>
      <c r="F55">
        <v>1</v>
      </c>
      <c r="G55">
        <v>1</v>
      </c>
      <c r="H55">
        <v>2</v>
      </c>
      <c r="I55" t="s">
        <v>385</v>
      </c>
      <c r="J55" t="s">
        <v>386</v>
      </c>
      <c r="K55" t="s">
        <v>387</v>
      </c>
      <c r="L55">
        <v>1368</v>
      </c>
      <c r="N55">
        <v>1011</v>
      </c>
      <c r="O55" t="s">
        <v>373</v>
      </c>
      <c r="P55" t="s">
        <v>373</v>
      </c>
      <c r="Q55">
        <v>1</v>
      </c>
      <c r="X55">
        <v>0.36</v>
      </c>
      <c r="Y55">
        <v>0</v>
      </c>
      <c r="Z55">
        <v>656.9</v>
      </c>
      <c r="AA55">
        <v>431.48</v>
      </c>
      <c r="AB55">
        <v>0</v>
      </c>
      <c r="AC55">
        <v>0</v>
      </c>
      <c r="AD55">
        <v>1</v>
      </c>
      <c r="AE55">
        <v>0</v>
      </c>
      <c r="AF55" t="s">
        <v>3</v>
      </c>
      <c r="AG55">
        <v>0.36</v>
      </c>
      <c r="AH55">
        <v>2</v>
      </c>
      <c r="AI55">
        <v>60854823</v>
      </c>
      <c r="AJ55">
        <v>65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 x14ac:dyDescent="0.2">
      <c r="A56">
        <f>ROW(Source!A49)</f>
        <v>49</v>
      </c>
      <c r="B56">
        <v>60854824</v>
      </c>
      <c r="C56">
        <v>60854820</v>
      </c>
      <c r="D56">
        <v>59154489</v>
      </c>
      <c r="E56">
        <v>1</v>
      </c>
      <c r="F56">
        <v>1</v>
      </c>
      <c r="G56">
        <v>1</v>
      </c>
      <c r="H56">
        <v>3</v>
      </c>
      <c r="I56" t="s">
        <v>409</v>
      </c>
      <c r="J56" t="s">
        <v>410</v>
      </c>
      <c r="K56" t="s">
        <v>411</v>
      </c>
      <c r="L56">
        <v>1348</v>
      </c>
      <c r="N56">
        <v>1009</v>
      </c>
      <c r="O56" t="s">
        <v>90</v>
      </c>
      <c r="P56" t="s">
        <v>90</v>
      </c>
      <c r="Q56">
        <v>1000</v>
      </c>
      <c r="X56">
        <v>1.4999999999999999E-4</v>
      </c>
      <c r="Y56">
        <v>62760.42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0</v>
      </c>
      <c r="AF56" t="s">
        <v>3</v>
      </c>
      <c r="AG56">
        <v>1.4999999999999999E-4</v>
      </c>
      <c r="AH56">
        <v>2</v>
      </c>
      <c r="AI56">
        <v>60854824</v>
      </c>
      <c r="AJ56">
        <v>66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 x14ac:dyDescent="0.2">
      <c r="A57">
        <f>ROW(Source!A49)</f>
        <v>49</v>
      </c>
      <c r="B57">
        <v>60854825</v>
      </c>
      <c r="C57">
        <v>60854820</v>
      </c>
      <c r="D57">
        <v>59156609</v>
      </c>
      <c r="E57">
        <v>1</v>
      </c>
      <c r="F57">
        <v>1</v>
      </c>
      <c r="G57">
        <v>1</v>
      </c>
      <c r="H57">
        <v>3</v>
      </c>
      <c r="I57" t="s">
        <v>389</v>
      </c>
      <c r="J57" t="s">
        <v>390</v>
      </c>
      <c r="K57" t="s">
        <v>391</v>
      </c>
      <c r="L57">
        <v>1383</v>
      </c>
      <c r="N57">
        <v>1013</v>
      </c>
      <c r="O57" t="s">
        <v>392</v>
      </c>
      <c r="P57" t="s">
        <v>392</v>
      </c>
      <c r="Q57">
        <v>1</v>
      </c>
      <c r="X57">
        <v>0.1196</v>
      </c>
      <c r="Y57">
        <v>7.85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 t="s">
        <v>3</v>
      </c>
      <c r="AG57">
        <v>0.1196</v>
      </c>
      <c r="AH57">
        <v>2</v>
      </c>
      <c r="AI57">
        <v>60854825</v>
      </c>
      <c r="AJ57">
        <v>67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 x14ac:dyDescent="0.2">
      <c r="A58">
        <f>ROW(Source!A49)</f>
        <v>49</v>
      </c>
      <c r="B58">
        <v>60854826</v>
      </c>
      <c r="C58">
        <v>60854820</v>
      </c>
      <c r="D58">
        <v>59158124</v>
      </c>
      <c r="E58">
        <v>1</v>
      </c>
      <c r="F58">
        <v>1</v>
      </c>
      <c r="G58">
        <v>1</v>
      </c>
      <c r="H58">
        <v>3</v>
      </c>
      <c r="I58" t="s">
        <v>412</v>
      </c>
      <c r="J58" t="s">
        <v>413</v>
      </c>
      <c r="K58" t="s">
        <v>414</v>
      </c>
      <c r="L58">
        <v>1346</v>
      </c>
      <c r="N58">
        <v>1009</v>
      </c>
      <c r="O58" t="s">
        <v>127</v>
      </c>
      <c r="P58" t="s">
        <v>127</v>
      </c>
      <c r="Q58">
        <v>1</v>
      </c>
      <c r="X58">
        <v>7.5</v>
      </c>
      <c r="Y58">
        <v>174.93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0</v>
      </c>
      <c r="AF58" t="s">
        <v>3</v>
      </c>
      <c r="AG58">
        <v>7.5</v>
      </c>
      <c r="AH58">
        <v>2</v>
      </c>
      <c r="AI58">
        <v>60854826</v>
      </c>
      <c r="AJ58">
        <v>68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 x14ac:dyDescent="0.2">
      <c r="A59">
        <f>ROW(Source!A49)</f>
        <v>49</v>
      </c>
      <c r="B59">
        <v>60854827</v>
      </c>
      <c r="C59">
        <v>60854820</v>
      </c>
      <c r="D59">
        <v>59158175</v>
      </c>
      <c r="E59">
        <v>1</v>
      </c>
      <c r="F59">
        <v>1</v>
      </c>
      <c r="G59">
        <v>1</v>
      </c>
      <c r="H59">
        <v>3</v>
      </c>
      <c r="I59" t="s">
        <v>404</v>
      </c>
      <c r="J59" t="s">
        <v>405</v>
      </c>
      <c r="K59" t="s">
        <v>406</v>
      </c>
      <c r="L59">
        <v>1348</v>
      </c>
      <c r="N59">
        <v>1009</v>
      </c>
      <c r="O59" t="s">
        <v>90</v>
      </c>
      <c r="P59" t="s">
        <v>90</v>
      </c>
      <c r="Q59">
        <v>1000</v>
      </c>
      <c r="X59">
        <v>3.0000000000000001E-3</v>
      </c>
      <c r="Y59">
        <v>70296.2</v>
      </c>
      <c r="Z59">
        <v>0</v>
      </c>
      <c r="AA59">
        <v>0</v>
      </c>
      <c r="AB59">
        <v>0</v>
      </c>
      <c r="AC59">
        <v>0</v>
      </c>
      <c r="AD59">
        <v>1</v>
      </c>
      <c r="AE59">
        <v>0</v>
      </c>
      <c r="AF59" t="s">
        <v>3</v>
      </c>
      <c r="AG59">
        <v>3.0000000000000001E-3</v>
      </c>
      <c r="AH59">
        <v>2</v>
      </c>
      <c r="AI59">
        <v>60854827</v>
      </c>
      <c r="AJ59">
        <v>69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</row>
    <row r="60" spans="1:44" x14ac:dyDescent="0.2">
      <c r="A60">
        <f>ROW(Source!A49)</f>
        <v>49</v>
      </c>
      <c r="B60">
        <v>60854828</v>
      </c>
      <c r="C60">
        <v>60854820</v>
      </c>
      <c r="D60">
        <v>59164171</v>
      </c>
      <c r="E60">
        <v>1</v>
      </c>
      <c r="F60">
        <v>1</v>
      </c>
      <c r="G60">
        <v>1</v>
      </c>
      <c r="H60">
        <v>3</v>
      </c>
      <c r="I60" t="s">
        <v>415</v>
      </c>
      <c r="J60" t="s">
        <v>416</v>
      </c>
      <c r="K60" t="s">
        <v>417</v>
      </c>
      <c r="L60">
        <v>1348</v>
      </c>
      <c r="N60">
        <v>1009</v>
      </c>
      <c r="O60" t="s">
        <v>90</v>
      </c>
      <c r="P60" t="s">
        <v>90</v>
      </c>
      <c r="Q60">
        <v>1000</v>
      </c>
      <c r="X60">
        <v>3.0999999999999999E-3</v>
      </c>
      <c r="Y60">
        <v>55898.18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0</v>
      </c>
      <c r="AF60" t="s">
        <v>3</v>
      </c>
      <c r="AG60">
        <v>3.0999999999999999E-3</v>
      </c>
      <c r="AH60">
        <v>2</v>
      </c>
      <c r="AI60">
        <v>60854828</v>
      </c>
      <c r="AJ60">
        <v>70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</row>
    <row r="61" spans="1:44" x14ac:dyDescent="0.2">
      <c r="A61">
        <f>ROW(Source!A49)</f>
        <v>49</v>
      </c>
      <c r="B61">
        <v>60854829</v>
      </c>
      <c r="C61">
        <v>60854820</v>
      </c>
      <c r="D61">
        <v>59087050</v>
      </c>
      <c r="E61">
        <v>119</v>
      </c>
      <c r="F61">
        <v>1</v>
      </c>
      <c r="G61">
        <v>1</v>
      </c>
      <c r="H61">
        <v>3</v>
      </c>
      <c r="I61" t="s">
        <v>500</v>
      </c>
      <c r="J61" t="s">
        <v>3</v>
      </c>
      <c r="K61" t="s">
        <v>501</v>
      </c>
      <c r="L61">
        <v>1339</v>
      </c>
      <c r="N61">
        <v>1007</v>
      </c>
      <c r="O61" t="s">
        <v>85</v>
      </c>
      <c r="P61" t="s">
        <v>85</v>
      </c>
      <c r="Q61">
        <v>1</v>
      </c>
      <c r="X61">
        <v>0.93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 t="s">
        <v>3</v>
      </c>
      <c r="AG61">
        <v>0.93</v>
      </c>
      <c r="AH61">
        <v>3</v>
      </c>
      <c r="AI61">
        <v>-1</v>
      </c>
      <c r="AJ61" t="s">
        <v>3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</row>
    <row r="62" spans="1:44" x14ac:dyDescent="0.2">
      <c r="A62">
        <f>ROW(Source!A49)</f>
        <v>49</v>
      </c>
      <c r="B62">
        <v>60854830</v>
      </c>
      <c r="C62">
        <v>60854820</v>
      </c>
      <c r="D62">
        <v>59167851</v>
      </c>
      <c r="E62">
        <v>1</v>
      </c>
      <c r="F62">
        <v>1</v>
      </c>
      <c r="G62">
        <v>1</v>
      </c>
      <c r="H62">
        <v>3</v>
      </c>
      <c r="I62" t="s">
        <v>418</v>
      </c>
      <c r="J62" t="s">
        <v>419</v>
      </c>
      <c r="K62" t="s">
        <v>420</v>
      </c>
      <c r="L62">
        <v>1339</v>
      </c>
      <c r="N62">
        <v>1007</v>
      </c>
      <c r="O62" t="s">
        <v>85</v>
      </c>
      <c r="P62" t="s">
        <v>85</v>
      </c>
      <c r="Q62">
        <v>1</v>
      </c>
      <c r="X62">
        <v>0.01</v>
      </c>
      <c r="Y62">
        <v>7555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 t="s">
        <v>3</v>
      </c>
      <c r="AG62">
        <v>0.01</v>
      </c>
      <c r="AH62">
        <v>2</v>
      </c>
      <c r="AI62">
        <v>60854830</v>
      </c>
      <c r="AJ62">
        <v>72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</row>
    <row r="63" spans="1:44" x14ac:dyDescent="0.2">
      <c r="A63">
        <f>ROW(Source!A49)</f>
        <v>49</v>
      </c>
      <c r="B63">
        <v>60854831</v>
      </c>
      <c r="C63">
        <v>60854820</v>
      </c>
      <c r="D63">
        <v>59167882</v>
      </c>
      <c r="E63">
        <v>1</v>
      </c>
      <c r="F63">
        <v>1</v>
      </c>
      <c r="G63">
        <v>1</v>
      </c>
      <c r="H63">
        <v>3</v>
      </c>
      <c r="I63" t="s">
        <v>421</v>
      </c>
      <c r="J63" t="s">
        <v>422</v>
      </c>
      <c r="K63" t="s">
        <v>423</v>
      </c>
      <c r="L63">
        <v>1339</v>
      </c>
      <c r="N63">
        <v>1007</v>
      </c>
      <c r="O63" t="s">
        <v>85</v>
      </c>
      <c r="P63" t="s">
        <v>85</v>
      </c>
      <c r="Q63">
        <v>1</v>
      </c>
      <c r="X63">
        <v>0.12</v>
      </c>
      <c r="Y63">
        <v>10082.68</v>
      </c>
      <c r="Z63">
        <v>0</v>
      </c>
      <c r="AA63">
        <v>0</v>
      </c>
      <c r="AB63">
        <v>0</v>
      </c>
      <c r="AC63">
        <v>0</v>
      </c>
      <c r="AD63">
        <v>1</v>
      </c>
      <c r="AE63">
        <v>0</v>
      </c>
      <c r="AF63" t="s">
        <v>3</v>
      </c>
      <c r="AG63">
        <v>0.12</v>
      </c>
      <c r="AH63">
        <v>2</v>
      </c>
      <c r="AI63">
        <v>60854831</v>
      </c>
      <c r="AJ63">
        <v>73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 x14ac:dyDescent="0.2">
      <c r="A64">
        <f>ROW(Source!A49)</f>
        <v>49</v>
      </c>
      <c r="B64">
        <v>60854832</v>
      </c>
      <c r="C64">
        <v>60854820</v>
      </c>
      <c r="D64">
        <v>59169329</v>
      </c>
      <c r="E64">
        <v>1</v>
      </c>
      <c r="F64">
        <v>1</v>
      </c>
      <c r="G64">
        <v>1</v>
      </c>
      <c r="H64">
        <v>3</v>
      </c>
      <c r="I64" t="s">
        <v>424</v>
      </c>
      <c r="J64" t="s">
        <v>425</v>
      </c>
      <c r="K64" t="s">
        <v>426</v>
      </c>
      <c r="L64">
        <v>1327</v>
      </c>
      <c r="N64">
        <v>1005</v>
      </c>
      <c r="O64" t="s">
        <v>44</v>
      </c>
      <c r="P64" t="s">
        <v>44</v>
      </c>
      <c r="Q64">
        <v>1</v>
      </c>
      <c r="X64">
        <v>1.45</v>
      </c>
      <c r="Y64">
        <v>82.43</v>
      </c>
      <c r="Z64">
        <v>0</v>
      </c>
      <c r="AA64">
        <v>0</v>
      </c>
      <c r="AB64">
        <v>0</v>
      </c>
      <c r="AC64">
        <v>0</v>
      </c>
      <c r="AD64">
        <v>1</v>
      </c>
      <c r="AE64">
        <v>0</v>
      </c>
      <c r="AF64" t="s">
        <v>3</v>
      </c>
      <c r="AG64">
        <v>1.45</v>
      </c>
      <c r="AH64">
        <v>2</v>
      </c>
      <c r="AI64">
        <v>60854832</v>
      </c>
      <c r="AJ64">
        <v>74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</row>
    <row r="65" spans="1:44" x14ac:dyDescent="0.2">
      <c r="A65">
        <f>ROW(Source!A49)</f>
        <v>49</v>
      </c>
      <c r="B65">
        <v>60854833</v>
      </c>
      <c r="C65">
        <v>60854820</v>
      </c>
      <c r="D65">
        <v>59175529</v>
      </c>
      <c r="E65">
        <v>1</v>
      </c>
      <c r="F65">
        <v>1</v>
      </c>
      <c r="G65">
        <v>1</v>
      </c>
      <c r="H65">
        <v>3</v>
      </c>
      <c r="I65" t="s">
        <v>427</v>
      </c>
      <c r="J65" t="s">
        <v>428</v>
      </c>
      <c r="K65" t="s">
        <v>429</v>
      </c>
      <c r="L65">
        <v>1348</v>
      </c>
      <c r="N65">
        <v>1009</v>
      </c>
      <c r="O65" t="s">
        <v>90</v>
      </c>
      <c r="P65" t="s">
        <v>90</v>
      </c>
      <c r="Q65">
        <v>1000</v>
      </c>
      <c r="X65">
        <v>2.5799999999999998E-3</v>
      </c>
      <c r="Y65">
        <v>10826.9</v>
      </c>
      <c r="Z65">
        <v>0</v>
      </c>
      <c r="AA65">
        <v>0</v>
      </c>
      <c r="AB65">
        <v>0</v>
      </c>
      <c r="AC65">
        <v>0</v>
      </c>
      <c r="AD65">
        <v>1</v>
      </c>
      <c r="AE65">
        <v>0</v>
      </c>
      <c r="AF65" t="s">
        <v>3</v>
      </c>
      <c r="AG65">
        <v>2.5799999999999998E-3</v>
      </c>
      <c r="AH65">
        <v>2</v>
      </c>
      <c r="AI65">
        <v>60854833</v>
      </c>
      <c r="AJ65">
        <v>75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 x14ac:dyDescent="0.2">
      <c r="A66">
        <f>ROW(Source!A49)</f>
        <v>49</v>
      </c>
      <c r="B66">
        <v>60854834</v>
      </c>
      <c r="C66">
        <v>60854820</v>
      </c>
      <c r="D66">
        <v>59176100</v>
      </c>
      <c r="E66">
        <v>1</v>
      </c>
      <c r="F66">
        <v>1</v>
      </c>
      <c r="G66">
        <v>1</v>
      </c>
      <c r="H66">
        <v>3</v>
      </c>
      <c r="I66" t="s">
        <v>430</v>
      </c>
      <c r="J66" t="s">
        <v>431</v>
      </c>
      <c r="K66" t="s">
        <v>432</v>
      </c>
      <c r="L66">
        <v>1348</v>
      </c>
      <c r="N66">
        <v>1009</v>
      </c>
      <c r="O66" t="s">
        <v>90</v>
      </c>
      <c r="P66" t="s">
        <v>90</v>
      </c>
      <c r="Q66">
        <v>1000</v>
      </c>
      <c r="X66">
        <v>3.0100000000000001E-3</v>
      </c>
      <c r="Y66">
        <v>98039.57</v>
      </c>
      <c r="Z66">
        <v>0</v>
      </c>
      <c r="AA66">
        <v>0</v>
      </c>
      <c r="AB66">
        <v>0</v>
      </c>
      <c r="AC66">
        <v>0</v>
      </c>
      <c r="AD66">
        <v>1</v>
      </c>
      <c r="AE66">
        <v>0</v>
      </c>
      <c r="AF66" t="s">
        <v>3</v>
      </c>
      <c r="AG66">
        <v>3.0100000000000001E-3</v>
      </c>
      <c r="AH66">
        <v>2</v>
      </c>
      <c r="AI66">
        <v>60854834</v>
      </c>
      <c r="AJ66">
        <v>76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 x14ac:dyDescent="0.2">
      <c r="A67">
        <f>ROW(Source!A52)</f>
        <v>52</v>
      </c>
      <c r="B67">
        <v>60854713</v>
      </c>
      <c r="C67">
        <v>60854712</v>
      </c>
      <c r="D67">
        <v>59083887</v>
      </c>
      <c r="E67">
        <v>119</v>
      </c>
      <c r="F67">
        <v>1</v>
      </c>
      <c r="G67">
        <v>1</v>
      </c>
      <c r="H67">
        <v>1</v>
      </c>
      <c r="I67" t="s">
        <v>433</v>
      </c>
      <c r="J67" t="s">
        <v>3</v>
      </c>
      <c r="K67" t="s">
        <v>434</v>
      </c>
      <c r="L67">
        <v>1191</v>
      </c>
      <c r="N67">
        <v>1013</v>
      </c>
      <c r="O67" t="s">
        <v>369</v>
      </c>
      <c r="P67" t="s">
        <v>369</v>
      </c>
      <c r="Q67">
        <v>1</v>
      </c>
      <c r="X67">
        <v>63.22</v>
      </c>
      <c r="Y67">
        <v>0</v>
      </c>
      <c r="Z67">
        <v>0</v>
      </c>
      <c r="AA67">
        <v>0</v>
      </c>
      <c r="AB67">
        <v>359.65</v>
      </c>
      <c r="AC67">
        <v>0</v>
      </c>
      <c r="AD67">
        <v>1</v>
      </c>
      <c r="AE67">
        <v>1</v>
      </c>
      <c r="AF67" t="s">
        <v>3</v>
      </c>
      <c r="AG67">
        <v>63.22</v>
      </c>
      <c r="AH67">
        <v>2</v>
      </c>
      <c r="AI67">
        <v>60854713</v>
      </c>
      <c r="AJ67">
        <v>77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 x14ac:dyDescent="0.2">
      <c r="A68">
        <f>ROW(Source!A52)</f>
        <v>52</v>
      </c>
      <c r="B68">
        <v>60854714</v>
      </c>
      <c r="C68">
        <v>60854712</v>
      </c>
      <c r="D68">
        <v>59084083</v>
      </c>
      <c r="E68">
        <v>119</v>
      </c>
      <c r="F68">
        <v>1</v>
      </c>
      <c r="G68">
        <v>1</v>
      </c>
      <c r="H68">
        <v>1</v>
      </c>
      <c r="I68" t="s">
        <v>376</v>
      </c>
      <c r="J68" t="s">
        <v>3</v>
      </c>
      <c r="K68" t="s">
        <v>377</v>
      </c>
      <c r="L68">
        <v>1191</v>
      </c>
      <c r="N68">
        <v>1013</v>
      </c>
      <c r="O68" t="s">
        <v>369</v>
      </c>
      <c r="P68" t="s">
        <v>369</v>
      </c>
      <c r="Q68">
        <v>1</v>
      </c>
      <c r="X68">
        <v>0.2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2</v>
      </c>
      <c r="AF68" t="s">
        <v>3</v>
      </c>
      <c r="AG68">
        <v>0.2</v>
      </c>
      <c r="AH68">
        <v>2</v>
      </c>
      <c r="AI68">
        <v>60854714</v>
      </c>
      <c r="AJ68">
        <v>78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 x14ac:dyDescent="0.2">
      <c r="A69">
        <f>ROW(Source!A52)</f>
        <v>52</v>
      </c>
      <c r="B69">
        <v>60854715</v>
      </c>
      <c r="C69">
        <v>60854712</v>
      </c>
      <c r="D69">
        <v>59211480</v>
      </c>
      <c r="E69">
        <v>1</v>
      </c>
      <c r="F69">
        <v>1</v>
      </c>
      <c r="G69">
        <v>1</v>
      </c>
      <c r="H69">
        <v>2</v>
      </c>
      <c r="I69" t="s">
        <v>435</v>
      </c>
      <c r="J69" t="s">
        <v>436</v>
      </c>
      <c r="K69" t="s">
        <v>437</v>
      </c>
      <c r="L69">
        <v>1368</v>
      </c>
      <c r="N69">
        <v>1011</v>
      </c>
      <c r="O69" t="s">
        <v>373</v>
      </c>
      <c r="P69" t="s">
        <v>373</v>
      </c>
      <c r="Q69">
        <v>1</v>
      </c>
      <c r="X69">
        <v>0.14000000000000001</v>
      </c>
      <c r="Y69">
        <v>0</v>
      </c>
      <c r="Z69">
        <v>37.32</v>
      </c>
      <c r="AA69">
        <v>359.65</v>
      </c>
      <c r="AB69">
        <v>0</v>
      </c>
      <c r="AC69">
        <v>0</v>
      </c>
      <c r="AD69">
        <v>1</v>
      </c>
      <c r="AE69">
        <v>0</v>
      </c>
      <c r="AF69" t="s">
        <v>3</v>
      </c>
      <c r="AG69">
        <v>0.14000000000000001</v>
      </c>
      <c r="AH69">
        <v>2</v>
      </c>
      <c r="AI69">
        <v>60854715</v>
      </c>
      <c r="AJ69">
        <v>79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 x14ac:dyDescent="0.2">
      <c r="A70">
        <f>ROW(Source!A52)</f>
        <v>52</v>
      </c>
      <c r="B70">
        <v>60854716</v>
      </c>
      <c r="C70">
        <v>60854712</v>
      </c>
      <c r="D70">
        <v>59212187</v>
      </c>
      <c r="E70">
        <v>1</v>
      </c>
      <c r="F70">
        <v>1</v>
      </c>
      <c r="G70">
        <v>1</v>
      </c>
      <c r="H70">
        <v>2</v>
      </c>
      <c r="I70" t="s">
        <v>385</v>
      </c>
      <c r="J70" t="s">
        <v>386</v>
      </c>
      <c r="K70" t="s">
        <v>387</v>
      </c>
      <c r="L70">
        <v>1368</v>
      </c>
      <c r="N70">
        <v>1011</v>
      </c>
      <c r="O70" t="s">
        <v>373</v>
      </c>
      <c r="P70" t="s">
        <v>373</v>
      </c>
      <c r="Q70">
        <v>1</v>
      </c>
      <c r="X70">
        <v>0.06</v>
      </c>
      <c r="Y70">
        <v>0</v>
      </c>
      <c r="Z70">
        <v>680.75</v>
      </c>
      <c r="AA70">
        <v>404.99</v>
      </c>
      <c r="AB70">
        <v>0</v>
      </c>
      <c r="AC70">
        <v>0</v>
      </c>
      <c r="AD70">
        <v>1</v>
      </c>
      <c r="AE70">
        <v>0</v>
      </c>
      <c r="AF70" t="s">
        <v>3</v>
      </c>
      <c r="AG70">
        <v>0.06</v>
      </c>
      <c r="AH70">
        <v>2</v>
      </c>
      <c r="AI70">
        <v>60854716</v>
      </c>
      <c r="AJ70">
        <v>80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 x14ac:dyDescent="0.2">
      <c r="A71">
        <f>ROW(Source!A52)</f>
        <v>52</v>
      </c>
      <c r="B71">
        <v>60854717</v>
      </c>
      <c r="C71">
        <v>60854712</v>
      </c>
      <c r="D71">
        <v>59158175</v>
      </c>
      <c r="E71">
        <v>1</v>
      </c>
      <c r="F71">
        <v>1</v>
      </c>
      <c r="G71">
        <v>1</v>
      </c>
      <c r="H71">
        <v>3</v>
      </c>
      <c r="I71" t="s">
        <v>404</v>
      </c>
      <c r="J71" t="s">
        <v>405</v>
      </c>
      <c r="K71" t="s">
        <v>406</v>
      </c>
      <c r="L71">
        <v>1348</v>
      </c>
      <c r="N71">
        <v>1009</v>
      </c>
      <c r="O71" t="s">
        <v>90</v>
      </c>
      <c r="P71" t="s">
        <v>90</v>
      </c>
      <c r="Q71">
        <v>1000</v>
      </c>
      <c r="X71">
        <v>4.0000000000000001E-3</v>
      </c>
      <c r="Y71">
        <v>76729.919999999998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0</v>
      </c>
      <c r="AF71" t="s">
        <v>3</v>
      </c>
      <c r="AG71">
        <v>4.0000000000000001E-3</v>
      </c>
      <c r="AH71">
        <v>2</v>
      </c>
      <c r="AI71">
        <v>60854717</v>
      </c>
      <c r="AJ71">
        <v>81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 x14ac:dyDescent="0.2">
      <c r="A72">
        <f>ROW(Source!A52)</f>
        <v>52</v>
      </c>
      <c r="B72">
        <v>60854718</v>
      </c>
      <c r="C72">
        <v>60854712</v>
      </c>
      <c r="D72">
        <v>59165626</v>
      </c>
      <c r="E72">
        <v>1</v>
      </c>
      <c r="F72">
        <v>1</v>
      </c>
      <c r="G72">
        <v>1</v>
      </c>
      <c r="H72">
        <v>3</v>
      </c>
      <c r="I72" t="s">
        <v>439</v>
      </c>
      <c r="J72" t="s">
        <v>440</v>
      </c>
      <c r="K72" t="s">
        <v>441</v>
      </c>
      <c r="L72">
        <v>1348</v>
      </c>
      <c r="N72">
        <v>1009</v>
      </c>
      <c r="O72" t="s">
        <v>90</v>
      </c>
      <c r="P72" t="s">
        <v>90</v>
      </c>
      <c r="Q72">
        <v>1000</v>
      </c>
      <c r="X72">
        <v>6.0000000000000001E-3</v>
      </c>
      <c r="Y72">
        <v>149930.17000000001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0</v>
      </c>
      <c r="AF72" t="s">
        <v>3</v>
      </c>
      <c r="AG72">
        <v>6.0000000000000001E-3</v>
      </c>
      <c r="AH72">
        <v>2</v>
      </c>
      <c r="AI72">
        <v>60854718</v>
      </c>
      <c r="AJ72">
        <v>83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 x14ac:dyDescent="0.2">
      <c r="A73">
        <f>ROW(Source!A52)</f>
        <v>52</v>
      </c>
      <c r="B73">
        <v>60854719</v>
      </c>
      <c r="C73">
        <v>60854712</v>
      </c>
      <c r="D73">
        <v>59086721</v>
      </c>
      <c r="E73">
        <v>119</v>
      </c>
      <c r="F73">
        <v>1</v>
      </c>
      <c r="G73">
        <v>1</v>
      </c>
      <c r="H73">
        <v>3</v>
      </c>
      <c r="I73" t="s">
        <v>502</v>
      </c>
      <c r="J73" t="s">
        <v>3</v>
      </c>
      <c r="K73" t="s">
        <v>503</v>
      </c>
      <c r="L73">
        <v>1348</v>
      </c>
      <c r="N73">
        <v>1009</v>
      </c>
      <c r="O73" t="s">
        <v>90</v>
      </c>
      <c r="P73" t="s">
        <v>90</v>
      </c>
      <c r="Q73">
        <v>1000</v>
      </c>
      <c r="X73">
        <v>0.32400000000000001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 t="s">
        <v>3</v>
      </c>
      <c r="AG73">
        <v>0.32400000000000001</v>
      </c>
      <c r="AH73">
        <v>3</v>
      </c>
      <c r="AI73">
        <v>-1</v>
      </c>
      <c r="AJ73" t="s">
        <v>3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 x14ac:dyDescent="0.2">
      <c r="A74">
        <f>ROW(Source!A52)</f>
        <v>52</v>
      </c>
      <c r="B74">
        <v>60854720</v>
      </c>
      <c r="C74">
        <v>60854712</v>
      </c>
      <c r="D74">
        <v>59090114</v>
      </c>
      <c r="E74">
        <v>119</v>
      </c>
      <c r="F74">
        <v>1</v>
      </c>
      <c r="G74">
        <v>1</v>
      </c>
      <c r="H74">
        <v>3</v>
      </c>
      <c r="I74" t="s">
        <v>88</v>
      </c>
      <c r="J74" t="s">
        <v>3</v>
      </c>
      <c r="K74" t="s">
        <v>89</v>
      </c>
      <c r="L74">
        <v>1348</v>
      </c>
      <c r="N74">
        <v>1009</v>
      </c>
      <c r="O74" t="s">
        <v>90</v>
      </c>
      <c r="P74" t="s">
        <v>90</v>
      </c>
      <c r="Q74">
        <v>1000</v>
      </c>
      <c r="X74">
        <v>0.33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 t="s">
        <v>3</v>
      </c>
      <c r="AG74">
        <v>0.33</v>
      </c>
      <c r="AH74">
        <v>2</v>
      </c>
      <c r="AI74">
        <v>60854720</v>
      </c>
      <c r="AJ74">
        <v>85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 x14ac:dyDescent="0.2">
      <c r="A75">
        <f>ROW(Source!A53)</f>
        <v>53</v>
      </c>
      <c r="B75">
        <v>60854713</v>
      </c>
      <c r="C75">
        <v>60854712</v>
      </c>
      <c r="D75">
        <v>59083887</v>
      </c>
      <c r="E75">
        <v>119</v>
      </c>
      <c r="F75">
        <v>1</v>
      </c>
      <c r="G75">
        <v>1</v>
      </c>
      <c r="H75">
        <v>1</v>
      </c>
      <c r="I75" t="s">
        <v>433</v>
      </c>
      <c r="J75" t="s">
        <v>3</v>
      </c>
      <c r="K75" t="s">
        <v>434</v>
      </c>
      <c r="L75">
        <v>1191</v>
      </c>
      <c r="N75">
        <v>1013</v>
      </c>
      <c r="O75" t="s">
        <v>369</v>
      </c>
      <c r="P75" t="s">
        <v>369</v>
      </c>
      <c r="Q75">
        <v>1</v>
      </c>
      <c r="X75">
        <v>63.22</v>
      </c>
      <c r="Y75">
        <v>0</v>
      </c>
      <c r="Z75">
        <v>0</v>
      </c>
      <c r="AA75">
        <v>0</v>
      </c>
      <c r="AB75">
        <v>383.18</v>
      </c>
      <c r="AC75">
        <v>0</v>
      </c>
      <c r="AD75">
        <v>1</v>
      </c>
      <c r="AE75">
        <v>1</v>
      </c>
      <c r="AF75" t="s">
        <v>3</v>
      </c>
      <c r="AG75">
        <v>63.22</v>
      </c>
      <c r="AH75">
        <v>2</v>
      </c>
      <c r="AI75">
        <v>60854713</v>
      </c>
      <c r="AJ75">
        <v>86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</row>
    <row r="76" spans="1:44" x14ac:dyDescent="0.2">
      <c r="A76">
        <f>ROW(Source!A53)</f>
        <v>53</v>
      </c>
      <c r="B76">
        <v>60854714</v>
      </c>
      <c r="C76">
        <v>60854712</v>
      </c>
      <c r="D76">
        <v>59084083</v>
      </c>
      <c r="E76">
        <v>119</v>
      </c>
      <c r="F76">
        <v>1</v>
      </c>
      <c r="G76">
        <v>1</v>
      </c>
      <c r="H76">
        <v>1</v>
      </c>
      <c r="I76" t="s">
        <v>376</v>
      </c>
      <c r="J76" t="s">
        <v>3</v>
      </c>
      <c r="K76" t="s">
        <v>377</v>
      </c>
      <c r="L76">
        <v>1191</v>
      </c>
      <c r="N76">
        <v>1013</v>
      </c>
      <c r="O76" t="s">
        <v>369</v>
      </c>
      <c r="P76" t="s">
        <v>369</v>
      </c>
      <c r="Q76">
        <v>1</v>
      </c>
      <c r="X76">
        <v>0.2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2</v>
      </c>
      <c r="AF76" t="s">
        <v>3</v>
      </c>
      <c r="AG76">
        <v>0.2</v>
      </c>
      <c r="AH76">
        <v>2</v>
      </c>
      <c r="AI76">
        <v>60854714</v>
      </c>
      <c r="AJ76">
        <v>87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 x14ac:dyDescent="0.2">
      <c r="A77">
        <f>ROW(Source!A53)</f>
        <v>53</v>
      </c>
      <c r="B77">
        <v>60854715</v>
      </c>
      <c r="C77">
        <v>60854712</v>
      </c>
      <c r="D77">
        <v>59211480</v>
      </c>
      <c r="E77">
        <v>1</v>
      </c>
      <c r="F77">
        <v>1</v>
      </c>
      <c r="G77">
        <v>1</v>
      </c>
      <c r="H77">
        <v>2</v>
      </c>
      <c r="I77" t="s">
        <v>435</v>
      </c>
      <c r="J77" t="s">
        <v>436</v>
      </c>
      <c r="K77" t="s">
        <v>437</v>
      </c>
      <c r="L77">
        <v>1368</v>
      </c>
      <c r="N77">
        <v>1011</v>
      </c>
      <c r="O77" t="s">
        <v>373</v>
      </c>
      <c r="P77" t="s">
        <v>373</v>
      </c>
      <c r="Q77">
        <v>1</v>
      </c>
      <c r="X77">
        <v>0.14000000000000001</v>
      </c>
      <c r="Y77">
        <v>0</v>
      </c>
      <c r="Z77">
        <v>37.32</v>
      </c>
      <c r="AA77">
        <v>383.18</v>
      </c>
      <c r="AB77">
        <v>0</v>
      </c>
      <c r="AC77">
        <v>0</v>
      </c>
      <c r="AD77">
        <v>1</v>
      </c>
      <c r="AE77">
        <v>0</v>
      </c>
      <c r="AF77" t="s">
        <v>3</v>
      </c>
      <c r="AG77">
        <v>0.14000000000000001</v>
      </c>
      <c r="AH77">
        <v>2</v>
      </c>
      <c r="AI77">
        <v>60854715</v>
      </c>
      <c r="AJ77">
        <v>88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 x14ac:dyDescent="0.2">
      <c r="A78">
        <f>ROW(Source!A53)</f>
        <v>53</v>
      </c>
      <c r="B78">
        <v>60854716</v>
      </c>
      <c r="C78">
        <v>60854712</v>
      </c>
      <c r="D78">
        <v>59212187</v>
      </c>
      <c r="E78">
        <v>1</v>
      </c>
      <c r="F78">
        <v>1</v>
      </c>
      <c r="G78">
        <v>1</v>
      </c>
      <c r="H78">
        <v>2</v>
      </c>
      <c r="I78" t="s">
        <v>385</v>
      </c>
      <c r="J78" t="s">
        <v>386</v>
      </c>
      <c r="K78" t="s">
        <v>387</v>
      </c>
      <c r="L78">
        <v>1368</v>
      </c>
      <c r="N78">
        <v>1011</v>
      </c>
      <c r="O78" t="s">
        <v>373</v>
      </c>
      <c r="P78" t="s">
        <v>373</v>
      </c>
      <c r="Q78">
        <v>1</v>
      </c>
      <c r="X78">
        <v>0.06</v>
      </c>
      <c r="Y78">
        <v>0</v>
      </c>
      <c r="Z78">
        <v>656.9</v>
      </c>
      <c r="AA78">
        <v>431.48</v>
      </c>
      <c r="AB78">
        <v>0</v>
      </c>
      <c r="AC78">
        <v>0</v>
      </c>
      <c r="AD78">
        <v>1</v>
      </c>
      <c r="AE78">
        <v>0</v>
      </c>
      <c r="AF78" t="s">
        <v>3</v>
      </c>
      <c r="AG78">
        <v>0.06</v>
      </c>
      <c r="AH78">
        <v>2</v>
      </c>
      <c r="AI78">
        <v>60854716</v>
      </c>
      <c r="AJ78">
        <v>89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 x14ac:dyDescent="0.2">
      <c r="A79">
        <f>ROW(Source!A53)</f>
        <v>53</v>
      </c>
      <c r="B79">
        <v>60854717</v>
      </c>
      <c r="C79">
        <v>60854712</v>
      </c>
      <c r="D79">
        <v>59158175</v>
      </c>
      <c r="E79">
        <v>1</v>
      </c>
      <c r="F79">
        <v>1</v>
      </c>
      <c r="G79">
        <v>1</v>
      </c>
      <c r="H79">
        <v>3</v>
      </c>
      <c r="I79" t="s">
        <v>404</v>
      </c>
      <c r="J79" t="s">
        <v>405</v>
      </c>
      <c r="K79" t="s">
        <v>406</v>
      </c>
      <c r="L79">
        <v>1348</v>
      </c>
      <c r="N79">
        <v>1009</v>
      </c>
      <c r="O79" t="s">
        <v>90</v>
      </c>
      <c r="P79" t="s">
        <v>90</v>
      </c>
      <c r="Q79">
        <v>1000</v>
      </c>
      <c r="X79">
        <v>4.0000000000000001E-3</v>
      </c>
      <c r="Y79">
        <v>70296.2</v>
      </c>
      <c r="Z79">
        <v>0</v>
      </c>
      <c r="AA79">
        <v>0</v>
      </c>
      <c r="AB79">
        <v>0</v>
      </c>
      <c r="AC79">
        <v>0</v>
      </c>
      <c r="AD79">
        <v>1</v>
      </c>
      <c r="AE79">
        <v>0</v>
      </c>
      <c r="AF79" t="s">
        <v>3</v>
      </c>
      <c r="AG79">
        <v>4.0000000000000001E-3</v>
      </c>
      <c r="AH79">
        <v>2</v>
      </c>
      <c r="AI79">
        <v>60854717</v>
      </c>
      <c r="AJ79">
        <v>90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 x14ac:dyDescent="0.2">
      <c r="A80">
        <f>ROW(Source!A53)</f>
        <v>53</v>
      </c>
      <c r="B80">
        <v>60854718</v>
      </c>
      <c r="C80">
        <v>60854712</v>
      </c>
      <c r="D80">
        <v>59165626</v>
      </c>
      <c r="E80">
        <v>1</v>
      </c>
      <c r="F80">
        <v>1</v>
      </c>
      <c r="G80">
        <v>1</v>
      </c>
      <c r="H80">
        <v>3</v>
      </c>
      <c r="I80" t="s">
        <v>439</v>
      </c>
      <c r="J80" t="s">
        <v>440</v>
      </c>
      <c r="K80" t="s">
        <v>441</v>
      </c>
      <c r="L80">
        <v>1348</v>
      </c>
      <c r="N80">
        <v>1009</v>
      </c>
      <c r="O80" t="s">
        <v>90</v>
      </c>
      <c r="P80" t="s">
        <v>90</v>
      </c>
      <c r="Q80">
        <v>1000</v>
      </c>
      <c r="X80">
        <v>6.0000000000000001E-3</v>
      </c>
      <c r="Y80">
        <v>149930.17000000001</v>
      </c>
      <c r="Z80">
        <v>0</v>
      </c>
      <c r="AA80">
        <v>0</v>
      </c>
      <c r="AB80">
        <v>0</v>
      </c>
      <c r="AC80">
        <v>0</v>
      </c>
      <c r="AD80">
        <v>1</v>
      </c>
      <c r="AE80">
        <v>0</v>
      </c>
      <c r="AF80" t="s">
        <v>3</v>
      </c>
      <c r="AG80">
        <v>6.0000000000000001E-3</v>
      </c>
      <c r="AH80">
        <v>2</v>
      </c>
      <c r="AI80">
        <v>60854718</v>
      </c>
      <c r="AJ80">
        <v>92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 x14ac:dyDescent="0.2">
      <c r="A81">
        <f>ROW(Source!A53)</f>
        <v>53</v>
      </c>
      <c r="B81">
        <v>60854719</v>
      </c>
      <c r="C81">
        <v>60854712</v>
      </c>
      <c r="D81">
        <v>59086721</v>
      </c>
      <c r="E81">
        <v>119</v>
      </c>
      <c r="F81">
        <v>1</v>
      </c>
      <c r="G81">
        <v>1</v>
      </c>
      <c r="H81">
        <v>3</v>
      </c>
      <c r="I81" t="s">
        <v>502</v>
      </c>
      <c r="J81" t="s">
        <v>3</v>
      </c>
      <c r="K81" t="s">
        <v>503</v>
      </c>
      <c r="L81">
        <v>1348</v>
      </c>
      <c r="N81">
        <v>1009</v>
      </c>
      <c r="O81" t="s">
        <v>90</v>
      </c>
      <c r="P81" t="s">
        <v>90</v>
      </c>
      <c r="Q81">
        <v>1000</v>
      </c>
      <c r="X81">
        <v>0.32400000000000001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 t="s">
        <v>3</v>
      </c>
      <c r="AG81">
        <v>0.32400000000000001</v>
      </c>
      <c r="AH81">
        <v>3</v>
      </c>
      <c r="AI81">
        <v>-1</v>
      </c>
      <c r="AJ81" t="s">
        <v>3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 x14ac:dyDescent="0.2">
      <c r="A82">
        <f>ROW(Source!A53)</f>
        <v>53</v>
      </c>
      <c r="B82">
        <v>60854720</v>
      </c>
      <c r="C82">
        <v>60854712</v>
      </c>
      <c r="D82">
        <v>59090114</v>
      </c>
      <c r="E82">
        <v>119</v>
      </c>
      <c r="F82">
        <v>1</v>
      </c>
      <c r="G82">
        <v>1</v>
      </c>
      <c r="H82">
        <v>3</v>
      </c>
      <c r="I82" t="s">
        <v>88</v>
      </c>
      <c r="J82" t="s">
        <v>3</v>
      </c>
      <c r="K82" t="s">
        <v>89</v>
      </c>
      <c r="L82">
        <v>1348</v>
      </c>
      <c r="N82">
        <v>1009</v>
      </c>
      <c r="O82" t="s">
        <v>90</v>
      </c>
      <c r="P82" t="s">
        <v>90</v>
      </c>
      <c r="Q82">
        <v>1000</v>
      </c>
      <c r="X82">
        <v>0.33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 t="s">
        <v>3</v>
      </c>
      <c r="AG82">
        <v>0.33</v>
      </c>
      <c r="AH82">
        <v>2</v>
      </c>
      <c r="AI82">
        <v>60854720</v>
      </c>
      <c r="AJ82">
        <v>94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 x14ac:dyDescent="0.2">
      <c r="A83">
        <f>ROW(Source!A60)</f>
        <v>60</v>
      </c>
      <c r="B83">
        <v>60842154</v>
      </c>
      <c r="C83">
        <v>60842144</v>
      </c>
      <c r="D83">
        <v>35812917</v>
      </c>
      <c r="E83">
        <v>117</v>
      </c>
      <c r="F83">
        <v>1</v>
      </c>
      <c r="G83">
        <v>1</v>
      </c>
      <c r="H83">
        <v>1</v>
      </c>
      <c r="I83" t="s">
        <v>442</v>
      </c>
      <c r="J83" t="s">
        <v>3</v>
      </c>
      <c r="K83" t="s">
        <v>443</v>
      </c>
      <c r="L83">
        <v>1191</v>
      </c>
      <c r="N83">
        <v>1013</v>
      </c>
      <c r="O83" t="s">
        <v>369</v>
      </c>
      <c r="P83" t="s">
        <v>369</v>
      </c>
      <c r="Q83">
        <v>1</v>
      </c>
      <c r="X83">
        <v>52.78</v>
      </c>
      <c r="Y83">
        <v>0</v>
      </c>
      <c r="Z83">
        <v>0</v>
      </c>
      <c r="AA83">
        <v>0</v>
      </c>
      <c r="AB83">
        <v>382.32</v>
      </c>
      <c r="AC83">
        <v>0</v>
      </c>
      <c r="AD83">
        <v>1</v>
      </c>
      <c r="AE83">
        <v>1</v>
      </c>
      <c r="AF83" t="s">
        <v>33</v>
      </c>
      <c r="AG83">
        <v>60.696999999999996</v>
      </c>
      <c r="AH83">
        <v>2</v>
      </c>
      <c r="AI83">
        <v>60842145</v>
      </c>
      <c r="AJ83">
        <v>95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 x14ac:dyDescent="0.2">
      <c r="A84">
        <f>ROW(Source!A60)</f>
        <v>60</v>
      </c>
      <c r="B84">
        <v>60842155</v>
      </c>
      <c r="C84">
        <v>60842144</v>
      </c>
      <c r="D84">
        <v>35812888</v>
      </c>
      <c r="E84">
        <v>117</v>
      </c>
      <c r="F84">
        <v>1</v>
      </c>
      <c r="G84">
        <v>1</v>
      </c>
      <c r="H84">
        <v>1</v>
      </c>
      <c r="I84" t="s">
        <v>376</v>
      </c>
      <c r="J84" t="s">
        <v>3</v>
      </c>
      <c r="K84" t="s">
        <v>377</v>
      </c>
      <c r="L84">
        <v>1191</v>
      </c>
      <c r="N84">
        <v>1013</v>
      </c>
      <c r="O84" t="s">
        <v>369</v>
      </c>
      <c r="P84" t="s">
        <v>369</v>
      </c>
      <c r="Q84">
        <v>1</v>
      </c>
      <c r="X84">
        <v>0.02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2</v>
      </c>
      <c r="AF84" t="s">
        <v>32</v>
      </c>
      <c r="AG84">
        <v>2.5000000000000001E-2</v>
      </c>
      <c r="AH84">
        <v>2</v>
      </c>
      <c r="AI84">
        <v>60842146</v>
      </c>
      <c r="AJ84">
        <v>96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 x14ac:dyDescent="0.2">
      <c r="A85">
        <f>ROW(Source!A60)</f>
        <v>60</v>
      </c>
      <c r="B85">
        <v>60842156</v>
      </c>
      <c r="C85">
        <v>60842144</v>
      </c>
      <c r="D85">
        <v>54576278</v>
      </c>
      <c r="E85">
        <v>1</v>
      </c>
      <c r="F85">
        <v>1</v>
      </c>
      <c r="G85">
        <v>1</v>
      </c>
      <c r="H85">
        <v>2</v>
      </c>
      <c r="I85" t="s">
        <v>382</v>
      </c>
      <c r="J85" t="s">
        <v>383</v>
      </c>
      <c r="K85" t="s">
        <v>384</v>
      </c>
      <c r="L85">
        <v>1368</v>
      </c>
      <c r="N85">
        <v>1011</v>
      </c>
      <c r="O85" t="s">
        <v>373</v>
      </c>
      <c r="P85" t="s">
        <v>373</v>
      </c>
      <c r="Q85">
        <v>1</v>
      </c>
      <c r="X85">
        <v>8.9999999999999993E-3</v>
      </c>
      <c r="Y85">
        <v>0</v>
      </c>
      <c r="Z85">
        <v>1719.93</v>
      </c>
      <c r="AA85">
        <v>544.01</v>
      </c>
      <c r="AB85">
        <v>0</v>
      </c>
      <c r="AC85">
        <v>0</v>
      </c>
      <c r="AD85">
        <v>1</v>
      </c>
      <c r="AE85">
        <v>0</v>
      </c>
      <c r="AF85" t="s">
        <v>32</v>
      </c>
      <c r="AG85">
        <v>1.125E-2</v>
      </c>
      <c r="AH85">
        <v>2</v>
      </c>
      <c r="AI85">
        <v>60842147</v>
      </c>
      <c r="AJ85">
        <v>97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 x14ac:dyDescent="0.2">
      <c r="A86">
        <f>ROW(Source!A60)</f>
        <v>60</v>
      </c>
      <c r="B86">
        <v>60842157</v>
      </c>
      <c r="C86">
        <v>60842144</v>
      </c>
      <c r="D86">
        <v>54576462</v>
      </c>
      <c r="E86">
        <v>1</v>
      </c>
      <c r="F86">
        <v>1</v>
      </c>
      <c r="G86">
        <v>1</v>
      </c>
      <c r="H86">
        <v>2</v>
      </c>
      <c r="I86" t="s">
        <v>444</v>
      </c>
      <c r="J86" t="s">
        <v>445</v>
      </c>
      <c r="K86" t="s">
        <v>446</v>
      </c>
      <c r="L86">
        <v>1368</v>
      </c>
      <c r="N86">
        <v>1011</v>
      </c>
      <c r="O86" t="s">
        <v>373</v>
      </c>
      <c r="P86" t="s">
        <v>373</v>
      </c>
      <c r="Q86">
        <v>1</v>
      </c>
      <c r="X86">
        <v>5.0000000000000001E-3</v>
      </c>
      <c r="Y86">
        <v>0</v>
      </c>
      <c r="Z86">
        <v>27.25</v>
      </c>
      <c r="AA86">
        <v>359.65</v>
      </c>
      <c r="AB86">
        <v>0</v>
      </c>
      <c r="AC86">
        <v>0</v>
      </c>
      <c r="AD86">
        <v>1</v>
      </c>
      <c r="AE86">
        <v>0</v>
      </c>
      <c r="AF86" t="s">
        <v>32</v>
      </c>
      <c r="AG86">
        <v>6.2500000000000003E-3</v>
      </c>
      <c r="AH86">
        <v>2</v>
      </c>
      <c r="AI86">
        <v>60842148</v>
      </c>
      <c r="AJ86">
        <v>98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 x14ac:dyDescent="0.2">
      <c r="A87">
        <f>ROW(Source!A60)</f>
        <v>60</v>
      </c>
      <c r="B87">
        <v>60842158</v>
      </c>
      <c r="C87">
        <v>60842144</v>
      </c>
      <c r="D87">
        <v>54577173</v>
      </c>
      <c r="E87">
        <v>1</v>
      </c>
      <c r="F87">
        <v>1</v>
      </c>
      <c r="G87">
        <v>1</v>
      </c>
      <c r="H87">
        <v>2</v>
      </c>
      <c r="I87" t="s">
        <v>385</v>
      </c>
      <c r="J87" t="s">
        <v>386</v>
      </c>
      <c r="K87" t="s">
        <v>387</v>
      </c>
      <c r="L87">
        <v>1368</v>
      </c>
      <c r="N87">
        <v>1011</v>
      </c>
      <c r="O87" t="s">
        <v>373</v>
      </c>
      <c r="P87" t="s">
        <v>373</v>
      </c>
      <c r="Q87">
        <v>1</v>
      </c>
      <c r="X87">
        <v>0.01</v>
      </c>
      <c r="Y87">
        <v>0</v>
      </c>
      <c r="Z87">
        <v>680.75</v>
      </c>
      <c r="AA87">
        <v>404.99</v>
      </c>
      <c r="AB87">
        <v>0</v>
      </c>
      <c r="AC87">
        <v>0</v>
      </c>
      <c r="AD87">
        <v>1</v>
      </c>
      <c r="AE87">
        <v>0</v>
      </c>
      <c r="AF87" t="s">
        <v>32</v>
      </c>
      <c r="AG87">
        <v>1.2500000000000001E-2</v>
      </c>
      <c r="AH87">
        <v>2</v>
      </c>
      <c r="AI87">
        <v>60842149</v>
      </c>
      <c r="AJ87">
        <v>99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 x14ac:dyDescent="0.2">
      <c r="A88">
        <f>ROW(Source!A60)</f>
        <v>60</v>
      </c>
      <c r="B88">
        <v>60842159</v>
      </c>
      <c r="C88">
        <v>60842144</v>
      </c>
      <c r="D88">
        <v>54644069</v>
      </c>
      <c r="E88">
        <v>1</v>
      </c>
      <c r="F88">
        <v>1</v>
      </c>
      <c r="G88">
        <v>1</v>
      </c>
      <c r="H88">
        <v>3</v>
      </c>
      <c r="I88" t="s">
        <v>447</v>
      </c>
      <c r="J88" t="s">
        <v>448</v>
      </c>
      <c r="K88" t="s">
        <v>449</v>
      </c>
      <c r="L88">
        <v>1301</v>
      </c>
      <c r="N88">
        <v>1003</v>
      </c>
      <c r="O88" t="s">
        <v>60</v>
      </c>
      <c r="P88" t="s">
        <v>60</v>
      </c>
      <c r="Q88">
        <v>1</v>
      </c>
      <c r="X88">
        <v>74.13</v>
      </c>
      <c r="Y88">
        <v>41.8</v>
      </c>
      <c r="Z88">
        <v>0</v>
      </c>
      <c r="AA88">
        <v>0</v>
      </c>
      <c r="AB88">
        <v>0</v>
      </c>
      <c r="AC88">
        <v>0</v>
      </c>
      <c r="AD88">
        <v>1</v>
      </c>
      <c r="AE88">
        <v>0</v>
      </c>
      <c r="AF88" t="s">
        <v>3</v>
      </c>
      <c r="AG88">
        <v>74.13</v>
      </c>
      <c r="AH88">
        <v>2</v>
      </c>
      <c r="AI88">
        <v>60842150</v>
      </c>
      <c r="AJ88">
        <v>100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 x14ac:dyDescent="0.2">
      <c r="A89">
        <f>ROW(Source!A60)</f>
        <v>60</v>
      </c>
      <c r="B89">
        <v>60842160</v>
      </c>
      <c r="C89">
        <v>60842144</v>
      </c>
      <c r="D89">
        <v>54645800</v>
      </c>
      <c r="E89">
        <v>1</v>
      </c>
      <c r="F89">
        <v>1</v>
      </c>
      <c r="G89">
        <v>1</v>
      </c>
      <c r="H89">
        <v>3</v>
      </c>
      <c r="I89" t="s">
        <v>450</v>
      </c>
      <c r="J89" t="s">
        <v>451</v>
      </c>
      <c r="K89" t="s">
        <v>452</v>
      </c>
      <c r="L89">
        <v>1348</v>
      </c>
      <c r="N89">
        <v>1009</v>
      </c>
      <c r="O89" t="s">
        <v>90</v>
      </c>
      <c r="P89" t="s">
        <v>90</v>
      </c>
      <c r="Q89">
        <v>1000</v>
      </c>
      <c r="X89">
        <v>1.9000000000000001E-4</v>
      </c>
      <c r="Y89">
        <v>221231.47</v>
      </c>
      <c r="Z89">
        <v>0</v>
      </c>
      <c r="AA89">
        <v>0</v>
      </c>
      <c r="AB89">
        <v>0</v>
      </c>
      <c r="AC89">
        <v>0</v>
      </c>
      <c r="AD89">
        <v>1</v>
      </c>
      <c r="AE89">
        <v>0</v>
      </c>
      <c r="AF89" t="s">
        <v>3</v>
      </c>
      <c r="AG89">
        <v>1.9000000000000001E-4</v>
      </c>
      <c r="AH89">
        <v>2</v>
      </c>
      <c r="AI89">
        <v>60842151</v>
      </c>
      <c r="AJ89">
        <v>101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 x14ac:dyDescent="0.2">
      <c r="A90">
        <f>ROW(Source!A60)</f>
        <v>60</v>
      </c>
      <c r="B90">
        <v>60842161</v>
      </c>
      <c r="C90">
        <v>60842144</v>
      </c>
      <c r="D90">
        <v>54656012</v>
      </c>
      <c r="E90">
        <v>1</v>
      </c>
      <c r="F90">
        <v>1</v>
      </c>
      <c r="G90">
        <v>1</v>
      </c>
      <c r="H90">
        <v>3</v>
      </c>
      <c r="I90" t="s">
        <v>453</v>
      </c>
      <c r="J90" t="s">
        <v>454</v>
      </c>
      <c r="K90" t="s">
        <v>455</v>
      </c>
      <c r="L90">
        <v>1327</v>
      </c>
      <c r="N90">
        <v>1005</v>
      </c>
      <c r="O90" t="s">
        <v>44</v>
      </c>
      <c r="P90" t="s">
        <v>44</v>
      </c>
      <c r="Q90">
        <v>1</v>
      </c>
      <c r="X90">
        <v>115</v>
      </c>
      <c r="Y90">
        <v>52.94</v>
      </c>
      <c r="Z90">
        <v>0</v>
      </c>
      <c r="AA90">
        <v>0</v>
      </c>
      <c r="AB90">
        <v>0</v>
      </c>
      <c r="AC90">
        <v>0</v>
      </c>
      <c r="AD90">
        <v>1</v>
      </c>
      <c r="AE90">
        <v>0</v>
      </c>
      <c r="AF90" t="s">
        <v>3</v>
      </c>
      <c r="AG90">
        <v>115</v>
      </c>
      <c r="AH90">
        <v>2</v>
      </c>
      <c r="AI90">
        <v>60842152</v>
      </c>
      <c r="AJ90">
        <v>102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 x14ac:dyDescent="0.2">
      <c r="A91">
        <f>ROW(Source!A60)</f>
        <v>60</v>
      </c>
      <c r="B91">
        <v>60842162</v>
      </c>
      <c r="C91">
        <v>60842144</v>
      </c>
      <c r="D91">
        <v>54656453</v>
      </c>
      <c r="E91">
        <v>1</v>
      </c>
      <c r="F91">
        <v>1</v>
      </c>
      <c r="G91">
        <v>1</v>
      </c>
      <c r="H91">
        <v>3</v>
      </c>
      <c r="I91" t="s">
        <v>456</v>
      </c>
      <c r="J91" t="s">
        <v>457</v>
      </c>
      <c r="K91" t="s">
        <v>458</v>
      </c>
      <c r="L91">
        <v>1371</v>
      </c>
      <c r="N91">
        <v>1013</v>
      </c>
      <c r="O91" t="s">
        <v>146</v>
      </c>
      <c r="P91" t="s">
        <v>146</v>
      </c>
      <c r="Q91">
        <v>1</v>
      </c>
      <c r="X91">
        <v>20</v>
      </c>
      <c r="Y91">
        <v>165.68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0</v>
      </c>
      <c r="AF91" t="s">
        <v>3</v>
      </c>
      <c r="AG91">
        <v>20</v>
      </c>
      <c r="AH91">
        <v>2</v>
      </c>
      <c r="AI91">
        <v>60842153</v>
      </c>
      <c r="AJ91">
        <v>103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</row>
    <row r="92" spans="1:44" x14ac:dyDescent="0.2">
      <c r="A92">
        <f>ROW(Source!A61)</f>
        <v>61</v>
      </c>
      <c r="B92">
        <v>60842154</v>
      </c>
      <c r="C92">
        <v>60842144</v>
      </c>
      <c r="D92">
        <v>35812917</v>
      </c>
      <c r="E92">
        <v>117</v>
      </c>
      <c r="F92">
        <v>1</v>
      </c>
      <c r="G92">
        <v>1</v>
      </c>
      <c r="H92">
        <v>1</v>
      </c>
      <c r="I92" t="s">
        <v>442</v>
      </c>
      <c r="J92" t="s">
        <v>3</v>
      </c>
      <c r="K92" t="s">
        <v>443</v>
      </c>
      <c r="L92">
        <v>1191</v>
      </c>
      <c r="N92">
        <v>1013</v>
      </c>
      <c r="O92" t="s">
        <v>369</v>
      </c>
      <c r="P92" t="s">
        <v>369</v>
      </c>
      <c r="Q92">
        <v>1</v>
      </c>
      <c r="X92">
        <v>52.78</v>
      </c>
      <c r="Y92">
        <v>0</v>
      </c>
      <c r="Z92">
        <v>0</v>
      </c>
      <c r="AA92">
        <v>0</v>
      </c>
      <c r="AB92">
        <v>382.32</v>
      </c>
      <c r="AC92">
        <v>0</v>
      </c>
      <c r="AD92">
        <v>1</v>
      </c>
      <c r="AE92">
        <v>1</v>
      </c>
      <c r="AF92" t="s">
        <v>33</v>
      </c>
      <c r="AG92">
        <v>60.696999999999996</v>
      </c>
      <c r="AH92">
        <v>2</v>
      </c>
      <c r="AI92">
        <v>60842145</v>
      </c>
      <c r="AJ92">
        <v>104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</row>
    <row r="93" spans="1:44" x14ac:dyDescent="0.2">
      <c r="A93">
        <f>ROW(Source!A61)</f>
        <v>61</v>
      </c>
      <c r="B93">
        <v>60842155</v>
      </c>
      <c r="C93">
        <v>60842144</v>
      </c>
      <c r="D93">
        <v>35812888</v>
      </c>
      <c r="E93">
        <v>117</v>
      </c>
      <c r="F93">
        <v>1</v>
      </c>
      <c r="G93">
        <v>1</v>
      </c>
      <c r="H93">
        <v>1</v>
      </c>
      <c r="I93" t="s">
        <v>376</v>
      </c>
      <c r="J93" t="s">
        <v>3</v>
      </c>
      <c r="K93" t="s">
        <v>377</v>
      </c>
      <c r="L93">
        <v>1191</v>
      </c>
      <c r="N93">
        <v>1013</v>
      </c>
      <c r="O93" t="s">
        <v>369</v>
      </c>
      <c r="P93" t="s">
        <v>369</v>
      </c>
      <c r="Q93">
        <v>1</v>
      </c>
      <c r="X93">
        <v>0.02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2</v>
      </c>
      <c r="AF93" t="s">
        <v>32</v>
      </c>
      <c r="AG93">
        <v>2.5000000000000001E-2</v>
      </c>
      <c r="AH93">
        <v>2</v>
      </c>
      <c r="AI93">
        <v>60842146</v>
      </c>
      <c r="AJ93">
        <v>105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</row>
    <row r="94" spans="1:44" x14ac:dyDescent="0.2">
      <c r="A94">
        <f>ROW(Source!A61)</f>
        <v>61</v>
      </c>
      <c r="B94">
        <v>60842156</v>
      </c>
      <c r="C94">
        <v>60842144</v>
      </c>
      <c r="D94">
        <v>54576278</v>
      </c>
      <c r="E94">
        <v>1</v>
      </c>
      <c r="F94">
        <v>1</v>
      </c>
      <c r="G94">
        <v>1</v>
      </c>
      <c r="H94">
        <v>2</v>
      </c>
      <c r="I94" t="s">
        <v>382</v>
      </c>
      <c r="J94" t="s">
        <v>383</v>
      </c>
      <c r="K94" t="s">
        <v>384</v>
      </c>
      <c r="L94">
        <v>1368</v>
      </c>
      <c r="N94">
        <v>1011</v>
      </c>
      <c r="O94" t="s">
        <v>373</v>
      </c>
      <c r="P94" t="s">
        <v>373</v>
      </c>
      <c r="Q94">
        <v>1</v>
      </c>
      <c r="X94">
        <v>8.9999999999999993E-3</v>
      </c>
      <c r="Y94">
        <v>0</v>
      </c>
      <c r="Z94">
        <v>1719.93</v>
      </c>
      <c r="AA94">
        <v>544.01</v>
      </c>
      <c r="AB94">
        <v>0</v>
      </c>
      <c r="AC94">
        <v>0</v>
      </c>
      <c r="AD94">
        <v>1</v>
      </c>
      <c r="AE94">
        <v>0</v>
      </c>
      <c r="AF94" t="s">
        <v>32</v>
      </c>
      <c r="AG94">
        <v>1.125E-2</v>
      </c>
      <c r="AH94">
        <v>2</v>
      </c>
      <c r="AI94">
        <v>60842147</v>
      </c>
      <c r="AJ94">
        <v>106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</row>
    <row r="95" spans="1:44" x14ac:dyDescent="0.2">
      <c r="A95">
        <f>ROW(Source!A61)</f>
        <v>61</v>
      </c>
      <c r="B95">
        <v>60842157</v>
      </c>
      <c r="C95">
        <v>60842144</v>
      </c>
      <c r="D95">
        <v>54576462</v>
      </c>
      <c r="E95">
        <v>1</v>
      </c>
      <c r="F95">
        <v>1</v>
      </c>
      <c r="G95">
        <v>1</v>
      </c>
      <c r="H95">
        <v>2</v>
      </c>
      <c r="I95" t="s">
        <v>444</v>
      </c>
      <c r="J95" t="s">
        <v>445</v>
      </c>
      <c r="K95" t="s">
        <v>446</v>
      </c>
      <c r="L95">
        <v>1368</v>
      </c>
      <c r="N95">
        <v>1011</v>
      </c>
      <c r="O95" t="s">
        <v>373</v>
      </c>
      <c r="P95" t="s">
        <v>373</v>
      </c>
      <c r="Q95">
        <v>1</v>
      </c>
      <c r="X95">
        <v>5.0000000000000001E-3</v>
      </c>
      <c r="Y95">
        <v>0</v>
      </c>
      <c r="Z95">
        <v>27.25</v>
      </c>
      <c r="AA95">
        <v>359.65</v>
      </c>
      <c r="AB95">
        <v>0</v>
      </c>
      <c r="AC95">
        <v>0</v>
      </c>
      <c r="AD95">
        <v>1</v>
      </c>
      <c r="AE95">
        <v>0</v>
      </c>
      <c r="AF95" t="s">
        <v>32</v>
      </c>
      <c r="AG95">
        <v>6.2500000000000003E-3</v>
      </c>
      <c r="AH95">
        <v>2</v>
      </c>
      <c r="AI95">
        <v>60842148</v>
      </c>
      <c r="AJ95">
        <v>107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</row>
    <row r="96" spans="1:44" x14ac:dyDescent="0.2">
      <c r="A96">
        <f>ROW(Source!A61)</f>
        <v>61</v>
      </c>
      <c r="B96">
        <v>60842158</v>
      </c>
      <c r="C96">
        <v>60842144</v>
      </c>
      <c r="D96">
        <v>54577173</v>
      </c>
      <c r="E96">
        <v>1</v>
      </c>
      <c r="F96">
        <v>1</v>
      </c>
      <c r="G96">
        <v>1</v>
      </c>
      <c r="H96">
        <v>2</v>
      </c>
      <c r="I96" t="s">
        <v>385</v>
      </c>
      <c r="J96" t="s">
        <v>386</v>
      </c>
      <c r="K96" t="s">
        <v>387</v>
      </c>
      <c r="L96">
        <v>1368</v>
      </c>
      <c r="N96">
        <v>1011</v>
      </c>
      <c r="O96" t="s">
        <v>373</v>
      </c>
      <c r="P96" t="s">
        <v>373</v>
      </c>
      <c r="Q96">
        <v>1</v>
      </c>
      <c r="X96">
        <v>0.01</v>
      </c>
      <c r="Y96">
        <v>0</v>
      </c>
      <c r="Z96">
        <v>680.75</v>
      </c>
      <c r="AA96">
        <v>404.99</v>
      </c>
      <c r="AB96">
        <v>0</v>
      </c>
      <c r="AC96">
        <v>0</v>
      </c>
      <c r="AD96">
        <v>1</v>
      </c>
      <c r="AE96">
        <v>0</v>
      </c>
      <c r="AF96" t="s">
        <v>32</v>
      </c>
      <c r="AG96">
        <v>1.2500000000000001E-2</v>
      </c>
      <c r="AH96">
        <v>2</v>
      </c>
      <c r="AI96">
        <v>60842149</v>
      </c>
      <c r="AJ96">
        <v>108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</row>
    <row r="97" spans="1:44" x14ac:dyDescent="0.2">
      <c r="A97">
        <f>ROW(Source!A61)</f>
        <v>61</v>
      </c>
      <c r="B97">
        <v>60842159</v>
      </c>
      <c r="C97">
        <v>60842144</v>
      </c>
      <c r="D97">
        <v>54644069</v>
      </c>
      <c r="E97">
        <v>1</v>
      </c>
      <c r="F97">
        <v>1</v>
      </c>
      <c r="G97">
        <v>1</v>
      </c>
      <c r="H97">
        <v>3</v>
      </c>
      <c r="I97" t="s">
        <v>447</v>
      </c>
      <c r="J97" t="s">
        <v>448</v>
      </c>
      <c r="K97" t="s">
        <v>449</v>
      </c>
      <c r="L97">
        <v>1301</v>
      </c>
      <c r="N97">
        <v>1003</v>
      </c>
      <c r="O97" t="s">
        <v>60</v>
      </c>
      <c r="P97" t="s">
        <v>60</v>
      </c>
      <c r="Q97">
        <v>1</v>
      </c>
      <c r="X97">
        <v>74.13</v>
      </c>
      <c r="Y97">
        <v>41.8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 t="s">
        <v>3</v>
      </c>
      <c r="AG97">
        <v>74.13</v>
      </c>
      <c r="AH97">
        <v>2</v>
      </c>
      <c r="AI97">
        <v>60842150</v>
      </c>
      <c r="AJ97">
        <v>109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</row>
    <row r="98" spans="1:44" x14ac:dyDescent="0.2">
      <c r="A98">
        <f>ROW(Source!A61)</f>
        <v>61</v>
      </c>
      <c r="B98">
        <v>60842160</v>
      </c>
      <c r="C98">
        <v>60842144</v>
      </c>
      <c r="D98">
        <v>54645800</v>
      </c>
      <c r="E98">
        <v>1</v>
      </c>
      <c r="F98">
        <v>1</v>
      </c>
      <c r="G98">
        <v>1</v>
      </c>
      <c r="H98">
        <v>3</v>
      </c>
      <c r="I98" t="s">
        <v>450</v>
      </c>
      <c r="J98" t="s">
        <v>451</v>
      </c>
      <c r="K98" t="s">
        <v>452</v>
      </c>
      <c r="L98">
        <v>1348</v>
      </c>
      <c r="N98">
        <v>1009</v>
      </c>
      <c r="O98" t="s">
        <v>90</v>
      </c>
      <c r="P98" t="s">
        <v>90</v>
      </c>
      <c r="Q98">
        <v>1000</v>
      </c>
      <c r="X98">
        <v>1.9000000000000001E-4</v>
      </c>
      <c r="Y98">
        <v>221231.47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0</v>
      </c>
      <c r="AF98" t="s">
        <v>3</v>
      </c>
      <c r="AG98">
        <v>1.9000000000000001E-4</v>
      </c>
      <c r="AH98">
        <v>2</v>
      </c>
      <c r="AI98">
        <v>60842151</v>
      </c>
      <c r="AJ98">
        <v>110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 x14ac:dyDescent="0.2">
      <c r="A99">
        <f>ROW(Source!A61)</f>
        <v>61</v>
      </c>
      <c r="B99">
        <v>60842161</v>
      </c>
      <c r="C99">
        <v>60842144</v>
      </c>
      <c r="D99">
        <v>54656012</v>
      </c>
      <c r="E99">
        <v>1</v>
      </c>
      <c r="F99">
        <v>1</v>
      </c>
      <c r="G99">
        <v>1</v>
      </c>
      <c r="H99">
        <v>3</v>
      </c>
      <c r="I99" t="s">
        <v>453</v>
      </c>
      <c r="J99" t="s">
        <v>454</v>
      </c>
      <c r="K99" t="s">
        <v>455</v>
      </c>
      <c r="L99">
        <v>1327</v>
      </c>
      <c r="N99">
        <v>1005</v>
      </c>
      <c r="O99" t="s">
        <v>44</v>
      </c>
      <c r="P99" t="s">
        <v>44</v>
      </c>
      <c r="Q99">
        <v>1</v>
      </c>
      <c r="X99">
        <v>115</v>
      </c>
      <c r="Y99">
        <v>52.94</v>
      </c>
      <c r="Z99">
        <v>0</v>
      </c>
      <c r="AA99">
        <v>0</v>
      </c>
      <c r="AB99">
        <v>0</v>
      </c>
      <c r="AC99">
        <v>0</v>
      </c>
      <c r="AD99">
        <v>1</v>
      </c>
      <c r="AE99">
        <v>0</v>
      </c>
      <c r="AF99" t="s">
        <v>3</v>
      </c>
      <c r="AG99">
        <v>115</v>
      </c>
      <c r="AH99">
        <v>2</v>
      </c>
      <c r="AI99">
        <v>60842152</v>
      </c>
      <c r="AJ99">
        <v>111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</row>
    <row r="100" spans="1:44" x14ac:dyDescent="0.2">
      <c r="A100">
        <f>ROW(Source!A61)</f>
        <v>61</v>
      </c>
      <c r="B100">
        <v>60842162</v>
      </c>
      <c r="C100">
        <v>60842144</v>
      </c>
      <c r="D100">
        <v>54656453</v>
      </c>
      <c r="E100">
        <v>1</v>
      </c>
      <c r="F100">
        <v>1</v>
      </c>
      <c r="G100">
        <v>1</v>
      </c>
      <c r="H100">
        <v>3</v>
      </c>
      <c r="I100" t="s">
        <v>456</v>
      </c>
      <c r="J100" t="s">
        <v>457</v>
      </c>
      <c r="K100" t="s">
        <v>458</v>
      </c>
      <c r="L100">
        <v>1371</v>
      </c>
      <c r="N100">
        <v>1013</v>
      </c>
      <c r="O100" t="s">
        <v>146</v>
      </c>
      <c r="P100" t="s">
        <v>146</v>
      </c>
      <c r="Q100">
        <v>1</v>
      </c>
      <c r="X100">
        <v>20</v>
      </c>
      <c r="Y100">
        <v>165.68</v>
      </c>
      <c r="Z100">
        <v>0</v>
      </c>
      <c r="AA100">
        <v>0</v>
      </c>
      <c r="AB100">
        <v>0</v>
      </c>
      <c r="AC100">
        <v>0</v>
      </c>
      <c r="AD100">
        <v>1</v>
      </c>
      <c r="AE100">
        <v>0</v>
      </c>
      <c r="AF100" t="s">
        <v>3</v>
      </c>
      <c r="AG100">
        <v>20</v>
      </c>
      <c r="AH100">
        <v>2</v>
      </c>
      <c r="AI100">
        <v>60842153</v>
      </c>
      <c r="AJ100">
        <v>112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</row>
    <row r="101" spans="1:44" x14ac:dyDescent="0.2">
      <c r="A101">
        <f>ROW(Source!A62)</f>
        <v>62</v>
      </c>
      <c r="B101">
        <v>60854947</v>
      </c>
      <c r="C101">
        <v>60854946</v>
      </c>
      <c r="D101">
        <v>59083889</v>
      </c>
      <c r="E101">
        <v>119</v>
      </c>
      <c r="F101">
        <v>1</v>
      </c>
      <c r="G101">
        <v>1</v>
      </c>
      <c r="H101">
        <v>1</v>
      </c>
      <c r="I101" t="s">
        <v>459</v>
      </c>
      <c r="J101" t="s">
        <v>3</v>
      </c>
      <c r="K101" t="s">
        <v>460</v>
      </c>
      <c r="L101">
        <v>1191</v>
      </c>
      <c r="N101">
        <v>1013</v>
      </c>
      <c r="O101" t="s">
        <v>369</v>
      </c>
      <c r="P101" t="s">
        <v>369</v>
      </c>
      <c r="Q101">
        <v>1</v>
      </c>
      <c r="X101">
        <v>2.0099999999999998</v>
      </c>
      <c r="Y101">
        <v>0</v>
      </c>
      <c r="Z101">
        <v>0</v>
      </c>
      <c r="AA101">
        <v>0</v>
      </c>
      <c r="AB101">
        <v>364.19</v>
      </c>
      <c r="AC101">
        <v>0</v>
      </c>
      <c r="AD101">
        <v>1</v>
      </c>
      <c r="AE101">
        <v>1</v>
      </c>
      <c r="AF101" t="s">
        <v>3</v>
      </c>
      <c r="AG101">
        <v>2.0099999999999998</v>
      </c>
      <c r="AH101">
        <v>2</v>
      </c>
      <c r="AI101">
        <v>60854947</v>
      </c>
      <c r="AJ101">
        <v>113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 x14ac:dyDescent="0.2">
      <c r="A102">
        <f>ROW(Source!A62)</f>
        <v>62</v>
      </c>
      <c r="B102">
        <v>60854948</v>
      </c>
      <c r="C102">
        <v>60854946</v>
      </c>
      <c r="D102">
        <v>59084083</v>
      </c>
      <c r="E102">
        <v>119</v>
      </c>
      <c r="F102">
        <v>1</v>
      </c>
      <c r="G102">
        <v>1</v>
      </c>
      <c r="H102">
        <v>1</v>
      </c>
      <c r="I102" t="s">
        <v>376</v>
      </c>
      <c r="J102" t="s">
        <v>3</v>
      </c>
      <c r="K102" t="s">
        <v>377</v>
      </c>
      <c r="L102">
        <v>1191</v>
      </c>
      <c r="N102">
        <v>1013</v>
      </c>
      <c r="O102" t="s">
        <v>369</v>
      </c>
      <c r="P102" t="s">
        <v>369</v>
      </c>
      <c r="Q102">
        <v>1</v>
      </c>
      <c r="X102">
        <v>0.02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1</v>
      </c>
      <c r="AE102">
        <v>2</v>
      </c>
      <c r="AF102" t="s">
        <v>3</v>
      </c>
      <c r="AG102">
        <v>0.02</v>
      </c>
      <c r="AH102">
        <v>2</v>
      </c>
      <c r="AI102">
        <v>60854948</v>
      </c>
      <c r="AJ102">
        <v>114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 x14ac:dyDescent="0.2">
      <c r="A103">
        <f>ROW(Source!A62)</f>
        <v>62</v>
      </c>
      <c r="B103">
        <v>60854949</v>
      </c>
      <c r="C103">
        <v>60854946</v>
      </c>
      <c r="D103">
        <v>59212187</v>
      </c>
      <c r="E103">
        <v>1</v>
      </c>
      <c r="F103">
        <v>1</v>
      </c>
      <c r="G103">
        <v>1</v>
      </c>
      <c r="H103">
        <v>2</v>
      </c>
      <c r="I103" t="s">
        <v>385</v>
      </c>
      <c r="J103" t="s">
        <v>386</v>
      </c>
      <c r="K103" t="s">
        <v>387</v>
      </c>
      <c r="L103">
        <v>1368</v>
      </c>
      <c r="N103">
        <v>1011</v>
      </c>
      <c r="O103" t="s">
        <v>373</v>
      </c>
      <c r="P103" t="s">
        <v>373</v>
      </c>
      <c r="Q103">
        <v>1</v>
      </c>
      <c r="X103">
        <v>0.02</v>
      </c>
      <c r="Y103">
        <v>0</v>
      </c>
      <c r="Z103">
        <v>680.75</v>
      </c>
      <c r="AA103">
        <v>404.99</v>
      </c>
      <c r="AB103">
        <v>0</v>
      </c>
      <c r="AC103">
        <v>0</v>
      </c>
      <c r="AD103">
        <v>1</v>
      </c>
      <c r="AE103">
        <v>0</v>
      </c>
      <c r="AF103" t="s">
        <v>3</v>
      </c>
      <c r="AG103">
        <v>0.02</v>
      </c>
      <c r="AH103">
        <v>2</v>
      </c>
      <c r="AI103">
        <v>60854949</v>
      </c>
      <c r="AJ103">
        <v>115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 x14ac:dyDescent="0.2">
      <c r="A104">
        <f>ROW(Source!A62)</f>
        <v>62</v>
      </c>
      <c r="B104">
        <v>60854950</v>
      </c>
      <c r="C104">
        <v>60854946</v>
      </c>
      <c r="D104">
        <v>59212962</v>
      </c>
      <c r="E104">
        <v>1</v>
      </c>
      <c r="F104">
        <v>1</v>
      </c>
      <c r="G104">
        <v>1</v>
      </c>
      <c r="H104">
        <v>2</v>
      </c>
      <c r="I104" t="s">
        <v>461</v>
      </c>
      <c r="J104" t="s">
        <v>462</v>
      </c>
      <c r="K104" t="s">
        <v>463</v>
      </c>
      <c r="L104">
        <v>1368</v>
      </c>
      <c r="N104">
        <v>1011</v>
      </c>
      <c r="O104" t="s">
        <v>373</v>
      </c>
      <c r="P104" t="s">
        <v>373</v>
      </c>
      <c r="Q104">
        <v>1</v>
      </c>
      <c r="X104">
        <v>3.0000000000000001E-3</v>
      </c>
      <c r="Y104">
        <v>0</v>
      </c>
      <c r="Z104">
        <v>6.36</v>
      </c>
      <c r="AA104">
        <v>0</v>
      </c>
      <c r="AB104">
        <v>0</v>
      </c>
      <c r="AC104">
        <v>0</v>
      </c>
      <c r="AD104">
        <v>1</v>
      </c>
      <c r="AE104">
        <v>0</v>
      </c>
      <c r="AF104" t="s">
        <v>3</v>
      </c>
      <c r="AG104">
        <v>3.0000000000000001E-3</v>
      </c>
      <c r="AH104">
        <v>2</v>
      </c>
      <c r="AI104">
        <v>60854950</v>
      </c>
      <c r="AJ104">
        <v>116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</row>
    <row r="105" spans="1:44" x14ac:dyDescent="0.2">
      <c r="A105">
        <f>ROW(Source!A62)</f>
        <v>62</v>
      </c>
      <c r="B105">
        <v>60854951</v>
      </c>
      <c r="C105">
        <v>60854946</v>
      </c>
      <c r="D105">
        <v>59156597</v>
      </c>
      <c r="E105">
        <v>1</v>
      </c>
      <c r="F105">
        <v>1</v>
      </c>
      <c r="G105">
        <v>1</v>
      </c>
      <c r="H105">
        <v>3</v>
      </c>
      <c r="I105" t="s">
        <v>464</v>
      </c>
      <c r="J105" t="s">
        <v>465</v>
      </c>
      <c r="K105" t="s">
        <v>466</v>
      </c>
      <c r="L105">
        <v>1339</v>
      </c>
      <c r="N105">
        <v>1007</v>
      </c>
      <c r="O105" t="s">
        <v>85</v>
      </c>
      <c r="P105" t="s">
        <v>85</v>
      </c>
      <c r="Q105">
        <v>1</v>
      </c>
      <c r="X105">
        <v>4.4000000000000003E-3</v>
      </c>
      <c r="Y105">
        <v>35.71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0</v>
      </c>
      <c r="AF105" t="s">
        <v>3</v>
      </c>
      <c r="AG105">
        <v>4.4000000000000003E-3</v>
      </c>
      <c r="AH105">
        <v>2</v>
      </c>
      <c r="AI105">
        <v>60854951</v>
      </c>
      <c r="AJ105">
        <v>117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</row>
    <row r="106" spans="1:44" x14ac:dyDescent="0.2">
      <c r="A106">
        <f>ROW(Source!A62)</f>
        <v>62</v>
      </c>
      <c r="B106">
        <v>60854952</v>
      </c>
      <c r="C106">
        <v>60854946</v>
      </c>
      <c r="D106">
        <v>59156609</v>
      </c>
      <c r="E106">
        <v>1</v>
      </c>
      <c r="F106">
        <v>1</v>
      </c>
      <c r="G106">
        <v>1</v>
      </c>
      <c r="H106">
        <v>3</v>
      </c>
      <c r="I106" t="s">
        <v>389</v>
      </c>
      <c r="J106" t="s">
        <v>390</v>
      </c>
      <c r="K106" t="s">
        <v>391</v>
      </c>
      <c r="L106">
        <v>1383</v>
      </c>
      <c r="N106">
        <v>1013</v>
      </c>
      <c r="O106" t="s">
        <v>392</v>
      </c>
      <c r="P106" t="s">
        <v>392</v>
      </c>
      <c r="Q106">
        <v>1</v>
      </c>
      <c r="X106">
        <v>1.07</v>
      </c>
      <c r="Y106">
        <v>7.71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0</v>
      </c>
      <c r="AF106" t="s">
        <v>3</v>
      </c>
      <c r="AG106">
        <v>1.07</v>
      </c>
      <c r="AH106">
        <v>2</v>
      </c>
      <c r="AI106">
        <v>60854952</v>
      </c>
      <c r="AJ106">
        <v>118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</row>
    <row r="107" spans="1:44" x14ac:dyDescent="0.2">
      <c r="A107">
        <f>ROW(Source!A62)</f>
        <v>62</v>
      </c>
      <c r="B107">
        <v>60854953</v>
      </c>
      <c r="C107">
        <v>60854946</v>
      </c>
      <c r="D107">
        <v>59085374</v>
      </c>
      <c r="E107">
        <v>119</v>
      </c>
      <c r="F107">
        <v>1</v>
      </c>
      <c r="G107">
        <v>1</v>
      </c>
      <c r="H107">
        <v>3</v>
      </c>
      <c r="I107" t="s">
        <v>504</v>
      </c>
      <c r="J107" t="s">
        <v>3</v>
      </c>
      <c r="K107" t="s">
        <v>505</v>
      </c>
      <c r="L107">
        <v>1346</v>
      </c>
      <c r="N107">
        <v>1009</v>
      </c>
      <c r="O107" t="s">
        <v>127</v>
      </c>
      <c r="P107" t="s">
        <v>127</v>
      </c>
      <c r="Q107">
        <v>1</v>
      </c>
      <c r="X107">
        <v>23.32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 t="s">
        <v>3</v>
      </c>
      <c r="AG107">
        <v>23.32</v>
      </c>
      <c r="AH107">
        <v>3</v>
      </c>
      <c r="AI107">
        <v>-1</v>
      </c>
      <c r="AJ107" t="s">
        <v>3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</row>
    <row r="108" spans="1:44" x14ac:dyDescent="0.2">
      <c r="A108">
        <f>ROW(Source!A63)</f>
        <v>63</v>
      </c>
      <c r="B108">
        <v>60854947</v>
      </c>
      <c r="C108">
        <v>60854946</v>
      </c>
      <c r="D108">
        <v>59083889</v>
      </c>
      <c r="E108">
        <v>119</v>
      </c>
      <c r="F108">
        <v>1</v>
      </c>
      <c r="G108">
        <v>1</v>
      </c>
      <c r="H108">
        <v>1</v>
      </c>
      <c r="I108" t="s">
        <v>459</v>
      </c>
      <c r="J108" t="s">
        <v>3</v>
      </c>
      <c r="K108" t="s">
        <v>460</v>
      </c>
      <c r="L108">
        <v>1191</v>
      </c>
      <c r="N108">
        <v>1013</v>
      </c>
      <c r="O108" t="s">
        <v>369</v>
      </c>
      <c r="P108" t="s">
        <v>369</v>
      </c>
      <c r="Q108">
        <v>1</v>
      </c>
      <c r="X108">
        <v>2.0099999999999998</v>
      </c>
      <c r="Y108">
        <v>0</v>
      </c>
      <c r="Z108">
        <v>0</v>
      </c>
      <c r="AA108">
        <v>0</v>
      </c>
      <c r="AB108">
        <v>388.01</v>
      </c>
      <c r="AC108">
        <v>0</v>
      </c>
      <c r="AD108">
        <v>1</v>
      </c>
      <c r="AE108">
        <v>1</v>
      </c>
      <c r="AF108" t="s">
        <v>3</v>
      </c>
      <c r="AG108">
        <v>2.0099999999999998</v>
      </c>
      <c r="AH108">
        <v>2</v>
      </c>
      <c r="AI108">
        <v>60854947</v>
      </c>
      <c r="AJ108">
        <v>120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</row>
    <row r="109" spans="1:44" x14ac:dyDescent="0.2">
      <c r="A109">
        <f>ROW(Source!A63)</f>
        <v>63</v>
      </c>
      <c r="B109">
        <v>60854948</v>
      </c>
      <c r="C109">
        <v>60854946</v>
      </c>
      <c r="D109">
        <v>59084083</v>
      </c>
      <c r="E109">
        <v>119</v>
      </c>
      <c r="F109">
        <v>1</v>
      </c>
      <c r="G109">
        <v>1</v>
      </c>
      <c r="H109">
        <v>1</v>
      </c>
      <c r="I109" t="s">
        <v>376</v>
      </c>
      <c r="J109" t="s">
        <v>3</v>
      </c>
      <c r="K109" t="s">
        <v>377</v>
      </c>
      <c r="L109">
        <v>1191</v>
      </c>
      <c r="N109">
        <v>1013</v>
      </c>
      <c r="O109" t="s">
        <v>369</v>
      </c>
      <c r="P109" t="s">
        <v>369</v>
      </c>
      <c r="Q109">
        <v>1</v>
      </c>
      <c r="X109">
        <v>0.02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2</v>
      </c>
      <c r="AF109" t="s">
        <v>3</v>
      </c>
      <c r="AG109">
        <v>0.02</v>
      </c>
      <c r="AH109">
        <v>2</v>
      </c>
      <c r="AI109">
        <v>60854948</v>
      </c>
      <c r="AJ109">
        <v>121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 x14ac:dyDescent="0.2">
      <c r="A110">
        <f>ROW(Source!A63)</f>
        <v>63</v>
      </c>
      <c r="B110">
        <v>60854949</v>
      </c>
      <c r="C110">
        <v>60854946</v>
      </c>
      <c r="D110">
        <v>59212187</v>
      </c>
      <c r="E110">
        <v>1</v>
      </c>
      <c r="F110">
        <v>1</v>
      </c>
      <c r="G110">
        <v>1</v>
      </c>
      <c r="H110">
        <v>2</v>
      </c>
      <c r="I110" t="s">
        <v>385</v>
      </c>
      <c r="J110" t="s">
        <v>386</v>
      </c>
      <c r="K110" t="s">
        <v>387</v>
      </c>
      <c r="L110">
        <v>1368</v>
      </c>
      <c r="N110">
        <v>1011</v>
      </c>
      <c r="O110" t="s">
        <v>373</v>
      </c>
      <c r="P110" t="s">
        <v>373</v>
      </c>
      <c r="Q110">
        <v>1</v>
      </c>
      <c r="X110">
        <v>0.02</v>
      </c>
      <c r="Y110">
        <v>0</v>
      </c>
      <c r="Z110">
        <v>656.9</v>
      </c>
      <c r="AA110">
        <v>431.48</v>
      </c>
      <c r="AB110">
        <v>0</v>
      </c>
      <c r="AC110">
        <v>0</v>
      </c>
      <c r="AD110">
        <v>1</v>
      </c>
      <c r="AE110">
        <v>0</v>
      </c>
      <c r="AF110" t="s">
        <v>3</v>
      </c>
      <c r="AG110">
        <v>0.02</v>
      </c>
      <c r="AH110">
        <v>2</v>
      </c>
      <c r="AI110">
        <v>60854949</v>
      </c>
      <c r="AJ110">
        <v>122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</row>
    <row r="111" spans="1:44" x14ac:dyDescent="0.2">
      <c r="A111">
        <f>ROW(Source!A63)</f>
        <v>63</v>
      </c>
      <c r="B111">
        <v>60854950</v>
      </c>
      <c r="C111">
        <v>60854946</v>
      </c>
      <c r="D111">
        <v>59212962</v>
      </c>
      <c r="E111">
        <v>1</v>
      </c>
      <c r="F111">
        <v>1</v>
      </c>
      <c r="G111">
        <v>1</v>
      </c>
      <c r="H111">
        <v>2</v>
      </c>
      <c r="I111" t="s">
        <v>461</v>
      </c>
      <c r="J111" t="s">
        <v>462</v>
      </c>
      <c r="K111" t="s">
        <v>463</v>
      </c>
      <c r="L111">
        <v>1368</v>
      </c>
      <c r="N111">
        <v>1011</v>
      </c>
      <c r="O111" t="s">
        <v>373</v>
      </c>
      <c r="P111" t="s">
        <v>373</v>
      </c>
      <c r="Q111">
        <v>1</v>
      </c>
      <c r="X111">
        <v>3.0000000000000001E-3</v>
      </c>
      <c r="Y111">
        <v>0</v>
      </c>
      <c r="Z111">
        <v>10.35</v>
      </c>
      <c r="AA111">
        <v>0</v>
      </c>
      <c r="AB111">
        <v>0</v>
      </c>
      <c r="AC111">
        <v>0</v>
      </c>
      <c r="AD111">
        <v>1</v>
      </c>
      <c r="AE111">
        <v>0</v>
      </c>
      <c r="AF111" t="s">
        <v>3</v>
      </c>
      <c r="AG111">
        <v>3.0000000000000001E-3</v>
      </c>
      <c r="AH111">
        <v>2</v>
      </c>
      <c r="AI111">
        <v>60854950</v>
      </c>
      <c r="AJ111">
        <v>123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</row>
    <row r="112" spans="1:44" x14ac:dyDescent="0.2">
      <c r="A112">
        <f>ROW(Source!A63)</f>
        <v>63</v>
      </c>
      <c r="B112">
        <v>60854951</v>
      </c>
      <c r="C112">
        <v>60854946</v>
      </c>
      <c r="D112">
        <v>59156597</v>
      </c>
      <c r="E112">
        <v>1</v>
      </c>
      <c r="F112">
        <v>1</v>
      </c>
      <c r="G112">
        <v>1</v>
      </c>
      <c r="H112">
        <v>3</v>
      </c>
      <c r="I112" t="s">
        <v>464</v>
      </c>
      <c r="J112" t="s">
        <v>465</v>
      </c>
      <c r="K112" t="s">
        <v>466</v>
      </c>
      <c r="L112">
        <v>1339</v>
      </c>
      <c r="N112">
        <v>1007</v>
      </c>
      <c r="O112" t="s">
        <v>85</v>
      </c>
      <c r="P112" t="s">
        <v>85</v>
      </c>
      <c r="Q112">
        <v>1</v>
      </c>
      <c r="X112">
        <v>4.4000000000000003E-3</v>
      </c>
      <c r="Y112">
        <v>35.71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0</v>
      </c>
      <c r="AF112" t="s">
        <v>3</v>
      </c>
      <c r="AG112">
        <v>4.4000000000000003E-3</v>
      </c>
      <c r="AH112">
        <v>2</v>
      </c>
      <c r="AI112">
        <v>60854951</v>
      </c>
      <c r="AJ112">
        <v>124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</row>
    <row r="113" spans="1:44" x14ac:dyDescent="0.2">
      <c r="A113">
        <f>ROW(Source!A63)</f>
        <v>63</v>
      </c>
      <c r="B113">
        <v>60854952</v>
      </c>
      <c r="C113">
        <v>60854946</v>
      </c>
      <c r="D113">
        <v>59156609</v>
      </c>
      <c r="E113">
        <v>1</v>
      </c>
      <c r="F113">
        <v>1</v>
      </c>
      <c r="G113">
        <v>1</v>
      </c>
      <c r="H113">
        <v>3</v>
      </c>
      <c r="I113" t="s">
        <v>389</v>
      </c>
      <c r="J113" t="s">
        <v>390</v>
      </c>
      <c r="K113" t="s">
        <v>391</v>
      </c>
      <c r="L113">
        <v>1383</v>
      </c>
      <c r="N113">
        <v>1013</v>
      </c>
      <c r="O113" t="s">
        <v>392</v>
      </c>
      <c r="P113" t="s">
        <v>392</v>
      </c>
      <c r="Q113">
        <v>1</v>
      </c>
      <c r="X113">
        <v>1.07</v>
      </c>
      <c r="Y113">
        <v>7.85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0</v>
      </c>
      <c r="AF113" t="s">
        <v>3</v>
      </c>
      <c r="AG113">
        <v>1.07</v>
      </c>
      <c r="AH113">
        <v>2</v>
      </c>
      <c r="AI113">
        <v>60854952</v>
      </c>
      <c r="AJ113">
        <v>125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 x14ac:dyDescent="0.2">
      <c r="A114">
        <f>ROW(Source!A63)</f>
        <v>63</v>
      </c>
      <c r="B114">
        <v>60854953</v>
      </c>
      <c r="C114">
        <v>60854946</v>
      </c>
      <c r="D114">
        <v>59085374</v>
      </c>
      <c r="E114">
        <v>119</v>
      </c>
      <c r="F114">
        <v>1</v>
      </c>
      <c r="G114">
        <v>1</v>
      </c>
      <c r="H114">
        <v>3</v>
      </c>
      <c r="I114" t="s">
        <v>504</v>
      </c>
      <c r="J114" t="s">
        <v>3</v>
      </c>
      <c r="K114" t="s">
        <v>505</v>
      </c>
      <c r="L114">
        <v>1346</v>
      </c>
      <c r="N114">
        <v>1009</v>
      </c>
      <c r="O114" t="s">
        <v>127</v>
      </c>
      <c r="P114" t="s">
        <v>127</v>
      </c>
      <c r="Q114">
        <v>1</v>
      </c>
      <c r="X114">
        <v>23.32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 t="s">
        <v>3</v>
      </c>
      <c r="AG114">
        <v>23.32</v>
      </c>
      <c r="AH114">
        <v>3</v>
      </c>
      <c r="AI114">
        <v>-1</v>
      </c>
      <c r="AJ114" t="s">
        <v>3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 x14ac:dyDescent="0.2">
      <c r="A115">
        <f>ROW(Source!A66)</f>
        <v>66</v>
      </c>
      <c r="B115">
        <v>60854960</v>
      </c>
      <c r="C115">
        <v>60854959</v>
      </c>
      <c r="D115">
        <v>59083859</v>
      </c>
      <c r="E115">
        <v>119</v>
      </c>
      <c r="F115">
        <v>1</v>
      </c>
      <c r="G115">
        <v>1</v>
      </c>
      <c r="H115">
        <v>1</v>
      </c>
      <c r="I115" t="s">
        <v>467</v>
      </c>
      <c r="J115" t="s">
        <v>3</v>
      </c>
      <c r="K115" t="s">
        <v>468</v>
      </c>
      <c r="L115">
        <v>1191</v>
      </c>
      <c r="N115">
        <v>1013</v>
      </c>
      <c r="O115" t="s">
        <v>369</v>
      </c>
      <c r="P115" t="s">
        <v>369</v>
      </c>
      <c r="Q115">
        <v>1</v>
      </c>
      <c r="X115">
        <v>35.39</v>
      </c>
      <c r="Y115">
        <v>0</v>
      </c>
      <c r="Z115">
        <v>0</v>
      </c>
      <c r="AA115">
        <v>0</v>
      </c>
      <c r="AB115">
        <v>338.5</v>
      </c>
      <c r="AC115">
        <v>0</v>
      </c>
      <c r="AD115">
        <v>1</v>
      </c>
      <c r="AE115">
        <v>1</v>
      </c>
      <c r="AF115" t="s">
        <v>3</v>
      </c>
      <c r="AG115">
        <v>35.39</v>
      </c>
      <c r="AH115">
        <v>2</v>
      </c>
      <c r="AI115">
        <v>60854960</v>
      </c>
      <c r="AJ115">
        <v>127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</row>
    <row r="116" spans="1:44" x14ac:dyDescent="0.2">
      <c r="A116">
        <f>ROW(Source!A66)</f>
        <v>66</v>
      </c>
      <c r="B116">
        <v>60854961</v>
      </c>
      <c r="C116">
        <v>60854959</v>
      </c>
      <c r="D116">
        <v>59084083</v>
      </c>
      <c r="E116">
        <v>119</v>
      </c>
      <c r="F116">
        <v>1</v>
      </c>
      <c r="G116">
        <v>1</v>
      </c>
      <c r="H116">
        <v>1</v>
      </c>
      <c r="I116" t="s">
        <v>376</v>
      </c>
      <c r="J116" t="s">
        <v>3</v>
      </c>
      <c r="K116" t="s">
        <v>377</v>
      </c>
      <c r="L116">
        <v>1191</v>
      </c>
      <c r="N116">
        <v>1013</v>
      </c>
      <c r="O116" t="s">
        <v>369</v>
      </c>
      <c r="P116" t="s">
        <v>369</v>
      </c>
      <c r="Q116">
        <v>1</v>
      </c>
      <c r="X116">
        <v>0.43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1</v>
      </c>
      <c r="AE116">
        <v>2</v>
      </c>
      <c r="AF116" t="s">
        <v>3</v>
      </c>
      <c r="AG116">
        <v>0.43</v>
      </c>
      <c r="AH116">
        <v>2</v>
      </c>
      <c r="AI116">
        <v>60854961</v>
      </c>
      <c r="AJ116">
        <v>128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</row>
    <row r="117" spans="1:44" x14ac:dyDescent="0.2">
      <c r="A117">
        <f>ROW(Source!A66)</f>
        <v>66</v>
      </c>
      <c r="B117">
        <v>60854962</v>
      </c>
      <c r="C117">
        <v>60854959</v>
      </c>
      <c r="D117">
        <v>59211293</v>
      </c>
      <c r="E117">
        <v>1</v>
      </c>
      <c r="F117">
        <v>1</v>
      </c>
      <c r="G117">
        <v>1</v>
      </c>
      <c r="H117">
        <v>2</v>
      </c>
      <c r="I117" t="s">
        <v>382</v>
      </c>
      <c r="J117" t="s">
        <v>383</v>
      </c>
      <c r="K117" t="s">
        <v>384</v>
      </c>
      <c r="L117">
        <v>1368</v>
      </c>
      <c r="N117">
        <v>1011</v>
      </c>
      <c r="O117" t="s">
        <v>373</v>
      </c>
      <c r="P117" t="s">
        <v>373</v>
      </c>
      <c r="Q117">
        <v>1</v>
      </c>
      <c r="X117">
        <v>0.2</v>
      </c>
      <c r="Y117">
        <v>0</v>
      </c>
      <c r="Z117">
        <v>1719.93</v>
      </c>
      <c r="AA117">
        <v>544.01</v>
      </c>
      <c r="AB117">
        <v>0</v>
      </c>
      <c r="AC117">
        <v>0</v>
      </c>
      <c r="AD117">
        <v>1</v>
      </c>
      <c r="AE117">
        <v>0</v>
      </c>
      <c r="AF117" t="s">
        <v>3</v>
      </c>
      <c r="AG117">
        <v>0.2</v>
      </c>
      <c r="AH117">
        <v>2</v>
      </c>
      <c r="AI117">
        <v>60854962</v>
      </c>
      <c r="AJ117">
        <v>129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</row>
    <row r="118" spans="1:44" x14ac:dyDescent="0.2">
      <c r="A118">
        <f>ROW(Source!A66)</f>
        <v>66</v>
      </c>
      <c r="B118">
        <v>60854963</v>
      </c>
      <c r="C118">
        <v>60854959</v>
      </c>
      <c r="D118">
        <v>59211480</v>
      </c>
      <c r="E118">
        <v>1</v>
      </c>
      <c r="F118">
        <v>1</v>
      </c>
      <c r="G118">
        <v>1</v>
      </c>
      <c r="H118">
        <v>2</v>
      </c>
      <c r="I118" t="s">
        <v>435</v>
      </c>
      <c r="J118" t="s">
        <v>436</v>
      </c>
      <c r="K118" t="s">
        <v>437</v>
      </c>
      <c r="L118">
        <v>1368</v>
      </c>
      <c r="N118">
        <v>1011</v>
      </c>
      <c r="O118" t="s">
        <v>373</v>
      </c>
      <c r="P118" t="s">
        <v>373</v>
      </c>
      <c r="Q118">
        <v>1</v>
      </c>
      <c r="X118">
        <v>0.23</v>
      </c>
      <c r="Y118">
        <v>0</v>
      </c>
      <c r="Z118">
        <v>37.32</v>
      </c>
      <c r="AA118">
        <v>359.65</v>
      </c>
      <c r="AB118">
        <v>0</v>
      </c>
      <c r="AC118">
        <v>0</v>
      </c>
      <c r="AD118">
        <v>1</v>
      </c>
      <c r="AE118">
        <v>0</v>
      </c>
      <c r="AF118" t="s">
        <v>3</v>
      </c>
      <c r="AG118">
        <v>0.23</v>
      </c>
      <c r="AH118">
        <v>2</v>
      </c>
      <c r="AI118">
        <v>60854963</v>
      </c>
      <c r="AJ118">
        <v>130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 x14ac:dyDescent="0.2">
      <c r="A119">
        <f>ROW(Source!A66)</f>
        <v>66</v>
      </c>
      <c r="B119">
        <v>60854964</v>
      </c>
      <c r="C119">
        <v>60854959</v>
      </c>
      <c r="D119">
        <v>59156597</v>
      </c>
      <c r="E119">
        <v>1</v>
      </c>
      <c r="F119">
        <v>1</v>
      </c>
      <c r="G119">
        <v>1</v>
      </c>
      <c r="H119">
        <v>3</v>
      </c>
      <c r="I119" t="s">
        <v>464</v>
      </c>
      <c r="J119" t="s">
        <v>465</v>
      </c>
      <c r="K119" t="s">
        <v>466</v>
      </c>
      <c r="L119">
        <v>1339</v>
      </c>
      <c r="N119">
        <v>1007</v>
      </c>
      <c r="O119" t="s">
        <v>85</v>
      </c>
      <c r="P119" t="s">
        <v>85</v>
      </c>
      <c r="Q119">
        <v>1</v>
      </c>
      <c r="X119">
        <v>4.3999999999999997E-2</v>
      </c>
      <c r="Y119">
        <v>35.71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0</v>
      </c>
      <c r="AF119" t="s">
        <v>3</v>
      </c>
      <c r="AG119">
        <v>4.3999999999999997E-2</v>
      </c>
      <c r="AH119">
        <v>2</v>
      </c>
      <c r="AI119">
        <v>60854964</v>
      </c>
      <c r="AJ119">
        <v>131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</row>
    <row r="120" spans="1:44" x14ac:dyDescent="0.2">
      <c r="A120">
        <f>ROW(Source!A66)</f>
        <v>66</v>
      </c>
      <c r="B120">
        <v>60854965</v>
      </c>
      <c r="C120">
        <v>60854959</v>
      </c>
      <c r="D120">
        <v>59160600</v>
      </c>
      <c r="E120">
        <v>1</v>
      </c>
      <c r="F120">
        <v>1</v>
      </c>
      <c r="G120">
        <v>1</v>
      </c>
      <c r="H120">
        <v>3</v>
      </c>
      <c r="I120" t="s">
        <v>469</v>
      </c>
      <c r="J120" t="s">
        <v>470</v>
      </c>
      <c r="K120" t="s">
        <v>471</v>
      </c>
      <c r="L120">
        <v>1339</v>
      </c>
      <c r="N120">
        <v>1007</v>
      </c>
      <c r="O120" t="s">
        <v>85</v>
      </c>
      <c r="P120" t="s">
        <v>85</v>
      </c>
      <c r="Q120">
        <v>1</v>
      </c>
      <c r="X120">
        <v>0.253</v>
      </c>
      <c r="Y120">
        <v>3859.62</v>
      </c>
      <c r="Z120">
        <v>0</v>
      </c>
      <c r="AA120">
        <v>0</v>
      </c>
      <c r="AB120">
        <v>0</v>
      </c>
      <c r="AC120">
        <v>0</v>
      </c>
      <c r="AD120">
        <v>1</v>
      </c>
      <c r="AE120">
        <v>0</v>
      </c>
      <c r="AF120" t="s">
        <v>3</v>
      </c>
      <c r="AG120">
        <v>0.253</v>
      </c>
      <c r="AH120">
        <v>2</v>
      </c>
      <c r="AI120">
        <v>60854965</v>
      </c>
      <c r="AJ120">
        <v>132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</row>
    <row r="121" spans="1:44" x14ac:dyDescent="0.2">
      <c r="A121">
        <f>ROW(Source!A66)</f>
        <v>66</v>
      </c>
      <c r="B121">
        <v>60854966</v>
      </c>
      <c r="C121">
        <v>60854959</v>
      </c>
      <c r="D121">
        <v>59086073</v>
      </c>
      <c r="E121">
        <v>119</v>
      </c>
      <c r="F121">
        <v>1</v>
      </c>
      <c r="G121">
        <v>1</v>
      </c>
      <c r="H121">
        <v>3</v>
      </c>
      <c r="I121" t="s">
        <v>506</v>
      </c>
      <c r="J121" t="s">
        <v>3</v>
      </c>
      <c r="K121" t="s">
        <v>507</v>
      </c>
      <c r="L121">
        <v>1407</v>
      </c>
      <c r="N121">
        <v>1013</v>
      </c>
      <c r="O121" t="s">
        <v>136</v>
      </c>
      <c r="P121" t="s">
        <v>136</v>
      </c>
      <c r="Q121">
        <v>1</v>
      </c>
      <c r="X121">
        <v>0.40200000000000002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 t="s">
        <v>3</v>
      </c>
      <c r="AG121">
        <v>0.40200000000000002</v>
      </c>
      <c r="AH121">
        <v>3</v>
      </c>
      <c r="AI121">
        <v>-1</v>
      </c>
      <c r="AJ121" t="s">
        <v>3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</row>
    <row r="122" spans="1:44" x14ac:dyDescent="0.2">
      <c r="A122">
        <f>ROW(Source!A66)</f>
        <v>66</v>
      </c>
      <c r="B122">
        <v>60854967</v>
      </c>
      <c r="C122">
        <v>60854959</v>
      </c>
      <c r="D122">
        <v>59090114</v>
      </c>
      <c r="E122">
        <v>119</v>
      </c>
      <c r="F122">
        <v>1</v>
      </c>
      <c r="G122">
        <v>1</v>
      </c>
      <c r="H122">
        <v>3</v>
      </c>
      <c r="I122" t="s">
        <v>88</v>
      </c>
      <c r="J122" t="s">
        <v>3</v>
      </c>
      <c r="K122" t="s">
        <v>89</v>
      </c>
      <c r="L122">
        <v>1348</v>
      </c>
      <c r="N122">
        <v>1009</v>
      </c>
      <c r="O122" t="s">
        <v>90</v>
      </c>
      <c r="P122" t="s">
        <v>90</v>
      </c>
      <c r="Q122">
        <v>1000</v>
      </c>
      <c r="X122">
        <v>0.23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 t="s">
        <v>3</v>
      </c>
      <c r="AG122">
        <v>0.23</v>
      </c>
      <c r="AH122">
        <v>2</v>
      </c>
      <c r="AI122">
        <v>60854967</v>
      </c>
      <c r="AJ122">
        <v>134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</row>
    <row r="123" spans="1:44" x14ac:dyDescent="0.2">
      <c r="A123">
        <f>ROW(Source!A67)</f>
        <v>67</v>
      </c>
      <c r="B123">
        <v>60854960</v>
      </c>
      <c r="C123">
        <v>60854959</v>
      </c>
      <c r="D123">
        <v>59083859</v>
      </c>
      <c r="E123">
        <v>119</v>
      </c>
      <c r="F123">
        <v>1</v>
      </c>
      <c r="G123">
        <v>1</v>
      </c>
      <c r="H123">
        <v>1</v>
      </c>
      <c r="I123" t="s">
        <v>467</v>
      </c>
      <c r="J123" t="s">
        <v>3</v>
      </c>
      <c r="K123" t="s">
        <v>468</v>
      </c>
      <c r="L123">
        <v>1191</v>
      </c>
      <c r="N123">
        <v>1013</v>
      </c>
      <c r="O123" t="s">
        <v>369</v>
      </c>
      <c r="P123" t="s">
        <v>369</v>
      </c>
      <c r="Q123">
        <v>1</v>
      </c>
      <c r="X123">
        <v>35.39</v>
      </c>
      <c r="Y123">
        <v>0</v>
      </c>
      <c r="Z123">
        <v>0</v>
      </c>
      <c r="AA123">
        <v>0</v>
      </c>
      <c r="AB123">
        <v>360.64</v>
      </c>
      <c r="AC123">
        <v>0</v>
      </c>
      <c r="AD123">
        <v>1</v>
      </c>
      <c r="AE123">
        <v>1</v>
      </c>
      <c r="AF123" t="s">
        <v>3</v>
      </c>
      <c r="AG123">
        <v>35.39</v>
      </c>
      <c r="AH123">
        <v>2</v>
      </c>
      <c r="AI123">
        <v>60854960</v>
      </c>
      <c r="AJ123">
        <v>135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</row>
    <row r="124" spans="1:44" x14ac:dyDescent="0.2">
      <c r="A124">
        <f>ROW(Source!A67)</f>
        <v>67</v>
      </c>
      <c r="B124">
        <v>60854961</v>
      </c>
      <c r="C124">
        <v>60854959</v>
      </c>
      <c r="D124">
        <v>59084083</v>
      </c>
      <c r="E124">
        <v>119</v>
      </c>
      <c r="F124">
        <v>1</v>
      </c>
      <c r="G124">
        <v>1</v>
      </c>
      <c r="H124">
        <v>1</v>
      </c>
      <c r="I124" t="s">
        <v>376</v>
      </c>
      <c r="J124" t="s">
        <v>3</v>
      </c>
      <c r="K124" t="s">
        <v>377</v>
      </c>
      <c r="L124">
        <v>1191</v>
      </c>
      <c r="N124">
        <v>1013</v>
      </c>
      <c r="O124" t="s">
        <v>369</v>
      </c>
      <c r="P124" t="s">
        <v>369</v>
      </c>
      <c r="Q124">
        <v>1</v>
      </c>
      <c r="X124">
        <v>0.43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2</v>
      </c>
      <c r="AF124" t="s">
        <v>3</v>
      </c>
      <c r="AG124">
        <v>0.43</v>
      </c>
      <c r="AH124">
        <v>2</v>
      </c>
      <c r="AI124">
        <v>60854961</v>
      </c>
      <c r="AJ124">
        <v>136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 x14ac:dyDescent="0.2">
      <c r="A125">
        <f>ROW(Source!A67)</f>
        <v>67</v>
      </c>
      <c r="B125">
        <v>60854962</v>
      </c>
      <c r="C125">
        <v>60854959</v>
      </c>
      <c r="D125">
        <v>59211293</v>
      </c>
      <c r="E125">
        <v>1</v>
      </c>
      <c r="F125">
        <v>1</v>
      </c>
      <c r="G125">
        <v>1</v>
      </c>
      <c r="H125">
        <v>2</v>
      </c>
      <c r="I125" t="s">
        <v>382</v>
      </c>
      <c r="J125" t="s">
        <v>383</v>
      </c>
      <c r="K125" t="s">
        <v>384</v>
      </c>
      <c r="L125">
        <v>1368</v>
      </c>
      <c r="N125">
        <v>1011</v>
      </c>
      <c r="O125" t="s">
        <v>373</v>
      </c>
      <c r="P125" t="s">
        <v>373</v>
      </c>
      <c r="Q125">
        <v>1</v>
      </c>
      <c r="X125">
        <v>0.2</v>
      </c>
      <c r="Y125">
        <v>0</v>
      </c>
      <c r="Z125">
        <v>1836.35</v>
      </c>
      <c r="AA125">
        <v>579.6</v>
      </c>
      <c r="AB125">
        <v>0</v>
      </c>
      <c r="AC125">
        <v>0</v>
      </c>
      <c r="AD125">
        <v>1</v>
      </c>
      <c r="AE125">
        <v>0</v>
      </c>
      <c r="AF125" t="s">
        <v>3</v>
      </c>
      <c r="AG125">
        <v>0.2</v>
      </c>
      <c r="AH125">
        <v>2</v>
      </c>
      <c r="AI125">
        <v>60854962</v>
      </c>
      <c r="AJ125">
        <v>137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</row>
    <row r="126" spans="1:44" x14ac:dyDescent="0.2">
      <c r="A126">
        <f>ROW(Source!A67)</f>
        <v>67</v>
      </c>
      <c r="B126">
        <v>60854963</v>
      </c>
      <c r="C126">
        <v>60854959</v>
      </c>
      <c r="D126">
        <v>59211480</v>
      </c>
      <c r="E126">
        <v>1</v>
      </c>
      <c r="F126">
        <v>1</v>
      </c>
      <c r="G126">
        <v>1</v>
      </c>
      <c r="H126">
        <v>2</v>
      </c>
      <c r="I126" t="s">
        <v>435</v>
      </c>
      <c r="J126" t="s">
        <v>436</v>
      </c>
      <c r="K126" t="s">
        <v>437</v>
      </c>
      <c r="L126">
        <v>1368</v>
      </c>
      <c r="N126">
        <v>1011</v>
      </c>
      <c r="O126" t="s">
        <v>373</v>
      </c>
      <c r="P126" t="s">
        <v>373</v>
      </c>
      <c r="Q126">
        <v>1</v>
      </c>
      <c r="X126">
        <v>0.23</v>
      </c>
      <c r="Y126">
        <v>0</v>
      </c>
      <c r="Z126">
        <v>37.32</v>
      </c>
      <c r="AA126">
        <v>383.18</v>
      </c>
      <c r="AB126">
        <v>0</v>
      </c>
      <c r="AC126">
        <v>0</v>
      </c>
      <c r="AD126">
        <v>1</v>
      </c>
      <c r="AE126">
        <v>0</v>
      </c>
      <c r="AF126" t="s">
        <v>3</v>
      </c>
      <c r="AG126">
        <v>0.23</v>
      </c>
      <c r="AH126">
        <v>2</v>
      </c>
      <c r="AI126">
        <v>60854963</v>
      </c>
      <c r="AJ126">
        <v>138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</row>
    <row r="127" spans="1:44" x14ac:dyDescent="0.2">
      <c r="A127">
        <f>ROW(Source!A67)</f>
        <v>67</v>
      </c>
      <c r="B127">
        <v>60854964</v>
      </c>
      <c r="C127">
        <v>60854959</v>
      </c>
      <c r="D127">
        <v>59156597</v>
      </c>
      <c r="E127">
        <v>1</v>
      </c>
      <c r="F127">
        <v>1</v>
      </c>
      <c r="G127">
        <v>1</v>
      </c>
      <c r="H127">
        <v>3</v>
      </c>
      <c r="I127" t="s">
        <v>464</v>
      </c>
      <c r="J127" t="s">
        <v>465</v>
      </c>
      <c r="K127" t="s">
        <v>466</v>
      </c>
      <c r="L127">
        <v>1339</v>
      </c>
      <c r="N127">
        <v>1007</v>
      </c>
      <c r="O127" t="s">
        <v>85</v>
      </c>
      <c r="P127" t="s">
        <v>85</v>
      </c>
      <c r="Q127">
        <v>1</v>
      </c>
      <c r="X127">
        <v>4.3999999999999997E-2</v>
      </c>
      <c r="Y127">
        <v>35.71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0</v>
      </c>
      <c r="AF127" t="s">
        <v>3</v>
      </c>
      <c r="AG127">
        <v>4.3999999999999997E-2</v>
      </c>
      <c r="AH127">
        <v>2</v>
      </c>
      <c r="AI127">
        <v>60854964</v>
      </c>
      <c r="AJ127">
        <v>139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</row>
    <row r="128" spans="1:44" x14ac:dyDescent="0.2">
      <c r="A128">
        <f>ROW(Source!A67)</f>
        <v>67</v>
      </c>
      <c r="B128">
        <v>60854965</v>
      </c>
      <c r="C128">
        <v>60854959</v>
      </c>
      <c r="D128">
        <v>59160600</v>
      </c>
      <c r="E128">
        <v>1</v>
      </c>
      <c r="F128">
        <v>1</v>
      </c>
      <c r="G128">
        <v>1</v>
      </c>
      <c r="H128">
        <v>3</v>
      </c>
      <c r="I128" t="s">
        <v>469</v>
      </c>
      <c r="J128" t="s">
        <v>470</v>
      </c>
      <c r="K128" t="s">
        <v>471</v>
      </c>
      <c r="L128">
        <v>1339</v>
      </c>
      <c r="N128">
        <v>1007</v>
      </c>
      <c r="O128" t="s">
        <v>85</v>
      </c>
      <c r="P128" t="s">
        <v>85</v>
      </c>
      <c r="Q128">
        <v>1</v>
      </c>
      <c r="X128">
        <v>0.253</v>
      </c>
      <c r="Y128">
        <v>3859.62</v>
      </c>
      <c r="Z128">
        <v>0</v>
      </c>
      <c r="AA128">
        <v>0</v>
      </c>
      <c r="AB128">
        <v>0</v>
      </c>
      <c r="AC128">
        <v>0</v>
      </c>
      <c r="AD128">
        <v>1</v>
      </c>
      <c r="AE128">
        <v>0</v>
      </c>
      <c r="AF128" t="s">
        <v>3</v>
      </c>
      <c r="AG128">
        <v>0.253</v>
      </c>
      <c r="AH128">
        <v>2</v>
      </c>
      <c r="AI128">
        <v>60854965</v>
      </c>
      <c r="AJ128">
        <v>140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 x14ac:dyDescent="0.2">
      <c r="A129">
        <f>ROW(Source!A67)</f>
        <v>67</v>
      </c>
      <c r="B129">
        <v>60854966</v>
      </c>
      <c r="C129">
        <v>60854959</v>
      </c>
      <c r="D129">
        <v>59086073</v>
      </c>
      <c r="E129">
        <v>119</v>
      </c>
      <c r="F129">
        <v>1</v>
      </c>
      <c r="G129">
        <v>1</v>
      </c>
      <c r="H129">
        <v>3</v>
      </c>
      <c r="I129" t="s">
        <v>506</v>
      </c>
      <c r="J129" t="s">
        <v>3</v>
      </c>
      <c r="K129" t="s">
        <v>507</v>
      </c>
      <c r="L129">
        <v>1407</v>
      </c>
      <c r="N129">
        <v>1013</v>
      </c>
      <c r="O129" t="s">
        <v>136</v>
      </c>
      <c r="P129" t="s">
        <v>136</v>
      </c>
      <c r="Q129">
        <v>1</v>
      </c>
      <c r="X129">
        <v>0.40200000000000002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 t="s">
        <v>3</v>
      </c>
      <c r="AG129">
        <v>0.40200000000000002</v>
      </c>
      <c r="AH129">
        <v>3</v>
      </c>
      <c r="AI129">
        <v>-1</v>
      </c>
      <c r="AJ129" t="s">
        <v>3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</row>
    <row r="130" spans="1:44" x14ac:dyDescent="0.2">
      <c r="A130">
        <f>ROW(Source!A67)</f>
        <v>67</v>
      </c>
      <c r="B130">
        <v>60854967</v>
      </c>
      <c r="C130">
        <v>60854959</v>
      </c>
      <c r="D130">
        <v>59090114</v>
      </c>
      <c r="E130">
        <v>119</v>
      </c>
      <c r="F130">
        <v>1</v>
      </c>
      <c r="G130">
        <v>1</v>
      </c>
      <c r="H130">
        <v>3</v>
      </c>
      <c r="I130" t="s">
        <v>88</v>
      </c>
      <c r="J130" t="s">
        <v>3</v>
      </c>
      <c r="K130" t="s">
        <v>89</v>
      </c>
      <c r="L130">
        <v>1348</v>
      </c>
      <c r="N130">
        <v>1009</v>
      </c>
      <c r="O130" t="s">
        <v>90</v>
      </c>
      <c r="P130" t="s">
        <v>90</v>
      </c>
      <c r="Q130">
        <v>1000</v>
      </c>
      <c r="X130">
        <v>0.23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 t="s">
        <v>3</v>
      </c>
      <c r="AG130">
        <v>0.23</v>
      </c>
      <c r="AH130">
        <v>2</v>
      </c>
      <c r="AI130">
        <v>60854967</v>
      </c>
      <c r="AJ130">
        <v>142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 x14ac:dyDescent="0.2">
      <c r="A131">
        <f>ROW(Source!A72)</f>
        <v>72</v>
      </c>
      <c r="B131">
        <v>60854901</v>
      </c>
      <c r="C131">
        <v>60854900</v>
      </c>
      <c r="D131">
        <v>59083887</v>
      </c>
      <c r="E131">
        <v>119</v>
      </c>
      <c r="F131">
        <v>1</v>
      </c>
      <c r="G131">
        <v>1</v>
      </c>
      <c r="H131">
        <v>1</v>
      </c>
      <c r="I131" t="s">
        <v>433</v>
      </c>
      <c r="J131" t="s">
        <v>3</v>
      </c>
      <c r="K131" t="s">
        <v>434</v>
      </c>
      <c r="L131">
        <v>1191</v>
      </c>
      <c r="N131">
        <v>1013</v>
      </c>
      <c r="O131" t="s">
        <v>369</v>
      </c>
      <c r="P131" t="s">
        <v>369</v>
      </c>
      <c r="Q131">
        <v>1</v>
      </c>
      <c r="X131">
        <v>57.6</v>
      </c>
      <c r="Y131">
        <v>0</v>
      </c>
      <c r="Z131">
        <v>0</v>
      </c>
      <c r="AA131">
        <v>0</v>
      </c>
      <c r="AB131">
        <v>359.65</v>
      </c>
      <c r="AC131">
        <v>0</v>
      </c>
      <c r="AD131">
        <v>1</v>
      </c>
      <c r="AE131">
        <v>1</v>
      </c>
      <c r="AF131" t="s">
        <v>3</v>
      </c>
      <c r="AG131">
        <v>57.6</v>
      </c>
      <c r="AH131">
        <v>2</v>
      </c>
      <c r="AI131">
        <v>60854901</v>
      </c>
      <c r="AJ131">
        <v>143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 x14ac:dyDescent="0.2">
      <c r="A132">
        <f>ROW(Source!A72)</f>
        <v>72</v>
      </c>
      <c r="B132">
        <v>60854902</v>
      </c>
      <c r="C132">
        <v>60854900</v>
      </c>
      <c r="D132">
        <v>59084083</v>
      </c>
      <c r="E132">
        <v>119</v>
      </c>
      <c r="F132">
        <v>1</v>
      </c>
      <c r="G132">
        <v>1</v>
      </c>
      <c r="H132">
        <v>1</v>
      </c>
      <c r="I132" t="s">
        <v>376</v>
      </c>
      <c r="J132" t="s">
        <v>3</v>
      </c>
      <c r="K132" t="s">
        <v>377</v>
      </c>
      <c r="L132">
        <v>1191</v>
      </c>
      <c r="N132">
        <v>1013</v>
      </c>
      <c r="O132" t="s">
        <v>369</v>
      </c>
      <c r="P132" t="s">
        <v>369</v>
      </c>
      <c r="Q132">
        <v>1</v>
      </c>
      <c r="X132">
        <v>0.18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2</v>
      </c>
      <c r="AF132" t="s">
        <v>3</v>
      </c>
      <c r="AG132">
        <v>0.18</v>
      </c>
      <c r="AH132">
        <v>2</v>
      </c>
      <c r="AI132">
        <v>60854902</v>
      </c>
      <c r="AJ132">
        <v>144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</row>
    <row r="133" spans="1:44" x14ac:dyDescent="0.2">
      <c r="A133">
        <f>ROW(Source!A72)</f>
        <v>72</v>
      </c>
      <c r="B133">
        <v>60854903</v>
      </c>
      <c r="C133">
        <v>60854900</v>
      </c>
      <c r="D133">
        <v>59211480</v>
      </c>
      <c r="E133">
        <v>1</v>
      </c>
      <c r="F133">
        <v>1</v>
      </c>
      <c r="G133">
        <v>1</v>
      </c>
      <c r="H133">
        <v>2</v>
      </c>
      <c r="I133" t="s">
        <v>435</v>
      </c>
      <c r="J133" t="s">
        <v>436</v>
      </c>
      <c r="K133" t="s">
        <v>437</v>
      </c>
      <c r="L133">
        <v>1368</v>
      </c>
      <c r="N133">
        <v>1011</v>
      </c>
      <c r="O133" t="s">
        <v>373</v>
      </c>
      <c r="P133" t="s">
        <v>373</v>
      </c>
      <c r="Q133">
        <v>1</v>
      </c>
      <c r="X133">
        <v>0.13</v>
      </c>
      <c r="Y133">
        <v>0</v>
      </c>
      <c r="Z133">
        <v>37.32</v>
      </c>
      <c r="AA133">
        <v>359.65</v>
      </c>
      <c r="AB133">
        <v>0</v>
      </c>
      <c r="AC133">
        <v>0</v>
      </c>
      <c r="AD133">
        <v>1</v>
      </c>
      <c r="AE133">
        <v>0</v>
      </c>
      <c r="AF133" t="s">
        <v>3</v>
      </c>
      <c r="AG133">
        <v>0.13</v>
      </c>
      <c r="AH133">
        <v>2</v>
      </c>
      <c r="AI133">
        <v>60854903</v>
      </c>
      <c r="AJ133">
        <v>145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</row>
    <row r="134" spans="1:44" x14ac:dyDescent="0.2">
      <c r="A134">
        <f>ROW(Source!A72)</f>
        <v>72</v>
      </c>
      <c r="B134">
        <v>60854904</v>
      </c>
      <c r="C134">
        <v>60854900</v>
      </c>
      <c r="D134">
        <v>59212187</v>
      </c>
      <c r="E134">
        <v>1</v>
      </c>
      <c r="F134">
        <v>1</v>
      </c>
      <c r="G134">
        <v>1</v>
      </c>
      <c r="H134">
        <v>2</v>
      </c>
      <c r="I134" t="s">
        <v>385</v>
      </c>
      <c r="J134" t="s">
        <v>386</v>
      </c>
      <c r="K134" t="s">
        <v>387</v>
      </c>
      <c r="L134">
        <v>1368</v>
      </c>
      <c r="N134">
        <v>1011</v>
      </c>
      <c r="O134" t="s">
        <v>373</v>
      </c>
      <c r="P134" t="s">
        <v>373</v>
      </c>
      <c r="Q134">
        <v>1</v>
      </c>
      <c r="X134">
        <v>0.05</v>
      </c>
      <c r="Y134">
        <v>0</v>
      </c>
      <c r="Z134">
        <v>680.75</v>
      </c>
      <c r="AA134">
        <v>404.99</v>
      </c>
      <c r="AB134">
        <v>0</v>
      </c>
      <c r="AC134">
        <v>0</v>
      </c>
      <c r="AD134">
        <v>1</v>
      </c>
      <c r="AE134">
        <v>0</v>
      </c>
      <c r="AF134" t="s">
        <v>3</v>
      </c>
      <c r="AG134">
        <v>0.05</v>
      </c>
      <c r="AH134">
        <v>2</v>
      </c>
      <c r="AI134">
        <v>60854904</v>
      </c>
      <c r="AJ134">
        <v>146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</row>
    <row r="135" spans="1:44" x14ac:dyDescent="0.2">
      <c r="A135">
        <f>ROW(Source!A72)</f>
        <v>72</v>
      </c>
      <c r="B135">
        <v>60854905</v>
      </c>
      <c r="C135">
        <v>60854900</v>
      </c>
      <c r="D135">
        <v>59158175</v>
      </c>
      <c r="E135">
        <v>1</v>
      </c>
      <c r="F135">
        <v>1</v>
      </c>
      <c r="G135">
        <v>1</v>
      </c>
      <c r="H135">
        <v>3</v>
      </c>
      <c r="I135" t="s">
        <v>404</v>
      </c>
      <c r="J135" t="s">
        <v>405</v>
      </c>
      <c r="K135" t="s">
        <v>406</v>
      </c>
      <c r="L135">
        <v>1348</v>
      </c>
      <c r="N135">
        <v>1009</v>
      </c>
      <c r="O135" t="s">
        <v>90</v>
      </c>
      <c r="P135" t="s">
        <v>90</v>
      </c>
      <c r="Q135">
        <v>1000</v>
      </c>
      <c r="X135">
        <v>1E-3</v>
      </c>
      <c r="Y135">
        <v>76729.919999999998</v>
      </c>
      <c r="Z135">
        <v>0</v>
      </c>
      <c r="AA135">
        <v>0</v>
      </c>
      <c r="AB135">
        <v>0</v>
      </c>
      <c r="AC135">
        <v>0</v>
      </c>
      <c r="AD135">
        <v>1</v>
      </c>
      <c r="AE135">
        <v>0</v>
      </c>
      <c r="AF135" t="s">
        <v>3</v>
      </c>
      <c r="AG135">
        <v>1E-3</v>
      </c>
      <c r="AH135">
        <v>2</v>
      </c>
      <c r="AI135">
        <v>60854905</v>
      </c>
      <c r="AJ135">
        <v>147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 x14ac:dyDescent="0.2">
      <c r="A136">
        <f>ROW(Source!A72)</f>
        <v>72</v>
      </c>
      <c r="B136">
        <v>60854906</v>
      </c>
      <c r="C136">
        <v>60854900</v>
      </c>
      <c r="D136">
        <v>59164171</v>
      </c>
      <c r="E136">
        <v>1</v>
      </c>
      <c r="F136">
        <v>1</v>
      </c>
      <c r="G136">
        <v>1</v>
      </c>
      <c r="H136">
        <v>3</v>
      </c>
      <c r="I136" t="s">
        <v>415</v>
      </c>
      <c r="J136" t="s">
        <v>416</v>
      </c>
      <c r="K136" t="s">
        <v>417</v>
      </c>
      <c r="L136">
        <v>1348</v>
      </c>
      <c r="N136">
        <v>1009</v>
      </c>
      <c r="O136" t="s">
        <v>90</v>
      </c>
      <c r="P136" t="s">
        <v>90</v>
      </c>
      <c r="Q136">
        <v>1000</v>
      </c>
      <c r="X136">
        <v>0.11700000000000001</v>
      </c>
      <c r="Y136">
        <v>55898.18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0</v>
      </c>
      <c r="AF136" t="s">
        <v>3</v>
      </c>
      <c r="AG136">
        <v>0.11700000000000001</v>
      </c>
      <c r="AH136">
        <v>2</v>
      </c>
      <c r="AI136">
        <v>60854906</v>
      </c>
      <c r="AJ136">
        <v>148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</row>
    <row r="137" spans="1:44" x14ac:dyDescent="0.2">
      <c r="A137">
        <f>ROW(Source!A72)</f>
        <v>72</v>
      </c>
      <c r="B137">
        <v>60854907</v>
      </c>
      <c r="C137">
        <v>60854900</v>
      </c>
      <c r="D137">
        <v>59165626</v>
      </c>
      <c r="E137">
        <v>1</v>
      </c>
      <c r="F137">
        <v>1</v>
      </c>
      <c r="G137">
        <v>1</v>
      </c>
      <c r="H137">
        <v>3</v>
      </c>
      <c r="I137" t="s">
        <v>439</v>
      </c>
      <c r="J137" t="s">
        <v>440</v>
      </c>
      <c r="K137" t="s">
        <v>441</v>
      </c>
      <c r="L137">
        <v>1348</v>
      </c>
      <c r="N137">
        <v>1009</v>
      </c>
      <c r="O137" t="s">
        <v>90</v>
      </c>
      <c r="P137" t="s">
        <v>90</v>
      </c>
      <c r="Q137">
        <v>1000</v>
      </c>
      <c r="X137">
        <v>6.0000000000000001E-3</v>
      </c>
      <c r="Y137">
        <v>149930.17000000001</v>
      </c>
      <c r="Z137">
        <v>0</v>
      </c>
      <c r="AA137">
        <v>0</v>
      </c>
      <c r="AB137">
        <v>0</v>
      </c>
      <c r="AC137">
        <v>0</v>
      </c>
      <c r="AD137">
        <v>1</v>
      </c>
      <c r="AE137">
        <v>0</v>
      </c>
      <c r="AF137" t="s">
        <v>3</v>
      </c>
      <c r="AG137">
        <v>6.0000000000000001E-3</v>
      </c>
      <c r="AH137">
        <v>2</v>
      </c>
      <c r="AI137">
        <v>60854907</v>
      </c>
      <c r="AJ137">
        <v>149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 x14ac:dyDescent="0.2">
      <c r="A138">
        <f>ROW(Source!A72)</f>
        <v>72</v>
      </c>
      <c r="B138">
        <v>60854908</v>
      </c>
      <c r="C138">
        <v>60854900</v>
      </c>
      <c r="D138">
        <v>59086721</v>
      </c>
      <c r="E138">
        <v>119</v>
      </c>
      <c r="F138">
        <v>1</v>
      </c>
      <c r="G138">
        <v>1</v>
      </c>
      <c r="H138">
        <v>3</v>
      </c>
      <c r="I138" t="s">
        <v>502</v>
      </c>
      <c r="J138" t="s">
        <v>3</v>
      </c>
      <c r="K138" t="s">
        <v>503</v>
      </c>
      <c r="L138">
        <v>1348</v>
      </c>
      <c r="N138">
        <v>1009</v>
      </c>
      <c r="O138" t="s">
        <v>90</v>
      </c>
      <c r="P138" t="s">
        <v>90</v>
      </c>
      <c r="Q138">
        <v>1000</v>
      </c>
      <c r="X138">
        <v>0.29799999999999999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 t="s">
        <v>3</v>
      </c>
      <c r="AG138">
        <v>0.29799999999999999</v>
      </c>
      <c r="AH138">
        <v>3</v>
      </c>
      <c r="AI138">
        <v>-1</v>
      </c>
      <c r="AJ138" t="s">
        <v>3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</row>
    <row r="139" spans="1:44" x14ac:dyDescent="0.2">
      <c r="A139">
        <f>ROW(Source!A72)</f>
        <v>72</v>
      </c>
      <c r="B139">
        <v>60854909</v>
      </c>
      <c r="C139">
        <v>60854900</v>
      </c>
      <c r="D139">
        <v>59090114</v>
      </c>
      <c r="E139">
        <v>119</v>
      </c>
      <c r="F139">
        <v>1</v>
      </c>
      <c r="G139">
        <v>1</v>
      </c>
      <c r="H139">
        <v>3</v>
      </c>
      <c r="I139" t="s">
        <v>88</v>
      </c>
      <c r="J139" t="s">
        <v>3</v>
      </c>
      <c r="K139" t="s">
        <v>89</v>
      </c>
      <c r="L139">
        <v>1348</v>
      </c>
      <c r="N139">
        <v>1009</v>
      </c>
      <c r="O139" t="s">
        <v>90</v>
      </c>
      <c r="P139" t="s">
        <v>90</v>
      </c>
      <c r="Q139">
        <v>1000</v>
      </c>
      <c r="X139">
        <v>0.35799999999999998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 t="s">
        <v>3</v>
      </c>
      <c r="AG139">
        <v>0.35799999999999998</v>
      </c>
      <c r="AH139">
        <v>2</v>
      </c>
      <c r="AI139">
        <v>60854909</v>
      </c>
      <c r="AJ139">
        <v>154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 x14ac:dyDescent="0.2">
      <c r="A140">
        <f>ROW(Source!A73)</f>
        <v>73</v>
      </c>
      <c r="B140">
        <v>60854901</v>
      </c>
      <c r="C140">
        <v>60854900</v>
      </c>
      <c r="D140">
        <v>59083887</v>
      </c>
      <c r="E140">
        <v>119</v>
      </c>
      <c r="F140">
        <v>1</v>
      </c>
      <c r="G140">
        <v>1</v>
      </c>
      <c r="H140">
        <v>1</v>
      </c>
      <c r="I140" t="s">
        <v>433</v>
      </c>
      <c r="J140" t="s">
        <v>3</v>
      </c>
      <c r="K140" t="s">
        <v>434</v>
      </c>
      <c r="L140">
        <v>1191</v>
      </c>
      <c r="N140">
        <v>1013</v>
      </c>
      <c r="O140" t="s">
        <v>369</v>
      </c>
      <c r="P140" t="s">
        <v>369</v>
      </c>
      <c r="Q140">
        <v>1</v>
      </c>
      <c r="X140">
        <v>57.6</v>
      </c>
      <c r="Y140">
        <v>0</v>
      </c>
      <c r="Z140">
        <v>0</v>
      </c>
      <c r="AA140">
        <v>0</v>
      </c>
      <c r="AB140">
        <v>383.18</v>
      </c>
      <c r="AC140">
        <v>0</v>
      </c>
      <c r="AD140">
        <v>1</v>
      </c>
      <c r="AE140">
        <v>1</v>
      </c>
      <c r="AF140" t="s">
        <v>3</v>
      </c>
      <c r="AG140">
        <v>57.6</v>
      </c>
      <c r="AH140">
        <v>2</v>
      </c>
      <c r="AI140">
        <v>60854901</v>
      </c>
      <c r="AJ140">
        <v>155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</row>
    <row r="141" spans="1:44" x14ac:dyDescent="0.2">
      <c r="A141">
        <f>ROW(Source!A73)</f>
        <v>73</v>
      </c>
      <c r="B141">
        <v>60854902</v>
      </c>
      <c r="C141">
        <v>60854900</v>
      </c>
      <c r="D141">
        <v>59084083</v>
      </c>
      <c r="E141">
        <v>119</v>
      </c>
      <c r="F141">
        <v>1</v>
      </c>
      <c r="G141">
        <v>1</v>
      </c>
      <c r="H141">
        <v>1</v>
      </c>
      <c r="I141" t="s">
        <v>376</v>
      </c>
      <c r="J141" t="s">
        <v>3</v>
      </c>
      <c r="K141" t="s">
        <v>377</v>
      </c>
      <c r="L141">
        <v>1191</v>
      </c>
      <c r="N141">
        <v>1013</v>
      </c>
      <c r="O141" t="s">
        <v>369</v>
      </c>
      <c r="P141" t="s">
        <v>369</v>
      </c>
      <c r="Q141">
        <v>1</v>
      </c>
      <c r="X141">
        <v>0.18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2</v>
      </c>
      <c r="AF141" t="s">
        <v>3</v>
      </c>
      <c r="AG141">
        <v>0.18</v>
      </c>
      <c r="AH141">
        <v>2</v>
      </c>
      <c r="AI141">
        <v>60854902</v>
      </c>
      <c r="AJ141">
        <v>156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</row>
    <row r="142" spans="1:44" x14ac:dyDescent="0.2">
      <c r="A142">
        <f>ROW(Source!A73)</f>
        <v>73</v>
      </c>
      <c r="B142">
        <v>60854903</v>
      </c>
      <c r="C142">
        <v>60854900</v>
      </c>
      <c r="D142">
        <v>59211480</v>
      </c>
      <c r="E142">
        <v>1</v>
      </c>
      <c r="F142">
        <v>1</v>
      </c>
      <c r="G142">
        <v>1</v>
      </c>
      <c r="H142">
        <v>2</v>
      </c>
      <c r="I142" t="s">
        <v>435</v>
      </c>
      <c r="J142" t="s">
        <v>436</v>
      </c>
      <c r="K142" t="s">
        <v>437</v>
      </c>
      <c r="L142">
        <v>1368</v>
      </c>
      <c r="N142">
        <v>1011</v>
      </c>
      <c r="O142" t="s">
        <v>373</v>
      </c>
      <c r="P142" t="s">
        <v>373</v>
      </c>
      <c r="Q142">
        <v>1</v>
      </c>
      <c r="X142">
        <v>0.13</v>
      </c>
      <c r="Y142">
        <v>0</v>
      </c>
      <c r="Z142">
        <v>37.32</v>
      </c>
      <c r="AA142">
        <v>383.18</v>
      </c>
      <c r="AB142">
        <v>0</v>
      </c>
      <c r="AC142">
        <v>0</v>
      </c>
      <c r="AD142">
        <v>1</v>
      </c>
      <c r="AE142">
        <v>0</v>
      </c>
      <c r="AF142" t="s">
        <v>3</v>
      </c>
      <c r="AG142">
        <v>0.13</v>
      </c>
      <c r="AH142">
        <v>2</v>
      </c>
      <c r="AI142">
        <v>60854903</v>
      </c>
      <c r="AJ142">
        <v>157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</row>
    <row r="143" spans="1:44" x14ac:dyDescent="0.2">
      <c r="A143">
        <f>ROW(Source!A73)</f>
        <v>73</v>
      </c>
      <c r="B143">
        <v>60854904</v>
      </c>
      <c r="C143">
        <v>60854900</v>
      </c>
      <c r="D143">
        <v>59212187</v>
      </c>
      <c r="E143">
        <v>1</v>
      </c>
      <c r="F143">
        <v>1</v>
      </c>
      <c r="G143">
        <v>1</v>
      </c>
      <c r="H143">
        <v>2</v>
      </c>
      <c r="I143" t="s">
        <v>385</v>
      </c>
      <c r="J143" t="s">
        <v>386</v>
      </c>
      <c r="K143" t="s">
        <v>387</v>
      </c>
      <c r="L143">
        <v>1368</v>
      </c>
      <c r="N143">
        <v>1011</v>
      </c>
      <c r="O143" t="s">
        <v>373</v>
      </c>
      <c r="P143" t="s">
        <v>373</v>
      </c>
      <c r="Q143">
        <v>1</v>
      </c>
      <c r="X143">
        <v>0.05</v>
      </c>
      <c r="Y143">
        <v>0</v>
      </c>
      <c r="Z143">
        <v>656.9</v>
      </c>
      <c r="AA143">
        <v>431.48</v>
      </c>
      <c r="AB143">
        <v>0</v>
      </c>
      <c r="AC143">
        <v>0</v>
      </c>
      <c r="AD143">
        <v>1</v>
      </c>
      <c r="AE143">
        <v>0</v>
      </c>
      <c r="AF143" t="s">
        <v>3</v>
      </c>
      <c r="AG143">
        <v>0.05</v>
      </c>
      <c r="AH143">
        <v>2</v>
      </c>
      <c r="AI143">
        <v>60854904</v>
      </c>
      <c r="AJ143">
        <v>158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</row>
    <row r="144" spans="1:44" x14ac:dyDescent="0.2">
      <c r="A144">
        <f>ROW(Source!A73)</f>
        <v>73</v>
      </c>
      <c r="B144">
        <v>60854905</v>
      </c>
      <c r="C144">
        <v>60854900</v>
      </c>
      <c r="D144">
        <v>59158175</v>
      </c>
      <c r="E144">
        <v>1</v>
      </c>
      <c r="F144">
        <v>1</v>
      </c>
      <c r="G144">
        <v>1</v>
      </c>
      <c r="H144">
        <v>3</v>
      </c>
      <c r="I144" t="s">
        <v>404</v>
      </c>
      <c r="J144" t="s">
        <v>405</v>
      </c>
      <c r="K144" t="s">
        <v>406</v>
      </c>
      <c r="L144">
        <v>1348</v>
      </c>
      <c r="N144">
        <v>1009</v>
      </c>
      <c r="O144" t="s">
        <v>90</v>
      </c>
      <c r="P144" t="s">
        <v>90</v>
      </c>
      <c r="Q144">
        <v>1000</v>
      </c>
      <c r="X144">
        <v>1E-3</v>
      </c>
      <c r="Y144">
        <v>70296.2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0</v>
      </c>
      <c r="AF144" t="s">
        <v>3</v>
      </c>
      <c r="AG144">
        <v>1E-3</v>
      </c>
      <c r="AH144">
        <v>2</v>
      </c>
      <c r="AI144">
        <v>60854905</v>
      </c>
      <c r="AJ144">
        <v>159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 x14ac:dyDescent="0.2">
      <c r="A145">
        <f>ROW(Source!A73)</f>
        <v>73</v>
      </c>
      <c r="B145">
        <v>60854906</v>
      </c>
      <c r="C145">
        <v>60854900</v>
      </c>
      <c r="D145">
        <v>59164171</v>
      </c>
      <c r="E145">
        <v>1</v>
      </c>
      <c r="F145">
        <v>1</v>
      </c>
      <c r="G145">
        <v>1</v>
      </c>
      <c r="H145">
        <v>3</v>
      </c>
      <c r="I145" t="s">
        <v>415</v>
      </c>
      <c r="J145" t="s">
        <v>416</v>
      </c>
      <c r="K145" t="s">
        <v>417</v>
      </c>
      <c r="L145">
        <v>1348</v>
      </c>
      <c r="N145">
        <v>1009</v>
      </c>
      <c r="O145" t="s">
        <v>90</v>
      </c>
      <c r="P145" t="s">
        <v>90</v>
      </c>
      <c r="Q145">
        <v>1000</v>
      </c>
      <c r="X145">
        <v>0.11700000000000001</v>
      </c>
      <c r="Y145">
        <v>55898.18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0</v>
      </c>
      <c r="AF145" t="s">
        <v>3</v>
      </c>
      <c r="AG145">
        <v>0.11700000000000001</v>
      </c>
      <c r="AH145">
        <v>2</v>
      </c>
      <c r="AI145">
        <v>60854906</v>
      </c>
      <c r="AJ145">
        <v>160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</row>
    <row r="146" spans="1:44" x14ac:dyDescent="0.2">
      <c r="A146">
        <f>ROW(Source!A73)</f>
        <v>73</v>
      </c>
      <c r="B146">
        <v>60854907</v>
      </c>
      <c r="C146">
        <v>60854900</v>
      </c>
      <c r="D146">
        <v>59165626</v>
      </c>
      <c r="E146">
        <v>1</v>
      </c>
      <c r="F146">
        <v>1</v>
      </c>
      <c r="G146">
        <v>1</v>
      </c>
      <c r="H146">
        <v>3</v>
      </c>
      <c r="I146" t="s">
        <v>439</v>
      </c>
      <c r="J146" t="s">
        <v>440</v>
      </c>
      <c r="K146" t="s">
        <v>441</v>
      </c>
      <c r="L146">
        <v>1348</v>
      </c>
      <c r="N146">
        <v>1009</v>
      </c>
      <c r="O146" t="s">
        <v>90</v>
      </c>
      <c r="P146" t="s">
        <v>90</v>
      </c>
      <c r="Q146">
        <v>1000</v>
      </c>
      <c r="X146">
        <v>6.0000000000000001E-3</v>
      </c>
      <c r="Y146">
        <v>149930.17000000001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0</v>
      </c>
      <c r="AF146" t="s">
        <v>3</v>
      </c>
      <c r="AG146">
        <v>6.0000000000000001E-3</v>
      </c>
      <c r="AH146">
        <v>2</v>
      </c>
      <c r="AI146">
        <v>60854907</v>
      </c>
      <c r="AJ146">
        <v>161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</row>
    <row r="147" spans="1:44" x14ac:dyDescent="0.2">
      <c r="A147">
        <f>ROW(Source!A73)</f>
        <v>73</v>
      </c>
      <c r="B147">
        <v>60854908</v>
      </c>
      <c r="C147">
        <v>60854900</v>
      </c>
      <c r="D147">
        <v>59086721</v>
      </c>
      <c r="E147">
        <v>119</v>
      </c>
      <c r="F147">
        <v>1</v>
      </c>
      <c r="G147">
        <v>1</v>
      </c>
      <c r="H147">
        <v>3</v>
      </c>
      <c r="I147" t="s">
        <v>502</v>
      </c>
      <c r="J147" t="s">
        <v>3</v>
      </c>
      <c r="K147" t="s">
        <v>503</v>
      </c>
      <c r="L147">
        <v>1348</v>
      </c>
      <c r="N147">
        <v>1009</v>
      </c>
      <c r="O147" t="s">
        <v>90</v>
      </c>
      <c r="P147" t="s">
        <v>90</v>
      </c>
      <c r="Q147">
        <v>1000</v>
      </c>
      <c r="X147">
        <v>0.29799999999999999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 t="s">
        <v>3</v>
      </c>
      <c r="AG147">
        <v>0.29799999999999999</v>
      </c>
      <c r="AH147">
        <v>3</v>
      </c>
      <c r="AI147">
        <v>-1</v>
      </c>
      <c r="AJ147" t="s">
        <v>3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</row>
    <row r="148" spans="1:44" x14ac:dyDescent="0.2">
      <c r="A148">
        <f>ROW(Source!A73)</f>
        <v>73</v>
      </c>
      <c r="B148">
        <v>60854909</v>
      </c>
      <c r="C148">
        <v>60854900</v>
      </c>
      <c r="D148">
        <v>59090114</v>
      </c>
      <c r="E148">
        <v>119</v>
      </c>
      <c r="F148">
        <v>1</v>
      </c>
      <c r="G148">
        <v>1</v>
      </c>
      <c r="H148">
        <v>3</v>
      </c>
      <c r="I148" t="s">
        <v>88</v>
      </c>
      <c r="J148" t="s">
        <v>3</v>
      </c>
      <c r="K148" t="s">
        <v>89</v>
      </c>
      <c r="L148">
        <v>1348</v>
      </c>
      <c r="N148">
        <v>1009</v>
      </c>
      <c r="O148" t="s">
        <v>90</v>
      </c>
      <c r="P148" t="s">
        <v>90</v>
      </c>
      <c r="Q148">
        <v>1000</v>
      </c>
      <c r="X148">
        <v>0.35799999999999998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 t="s">
        <v>3</v>
      </c>
      <c r="AG148">
        <v>0.35799999999999998</v>
      </c>
      <c r="AH148">
        <v>2</v>
      </c>
      <c r="AI148">
        <v>60854909</v>
      </c>
      <c r="AJ148">
        <v>166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</row>
    <row r="149" spans="1:44" x14ac:dyDescent="0.2">
      <c r="A149">
        <f>ROW(Source!A84)</f>
        <v>84</v>
      </c>
      <c r="B149">
        <v>60854921</v>
      </c>
      <c r="C149">
        <v>60854920</v>
      </c>
      <c r="D149">
        <v>59083887</v>
      </c>
      <c r="E149">
        <v>119</v>
      </c>
      <c r="F149">
        <v>1</v>
      </c>
      <c r="G149">
        <v>1</v>
      </c>
      <c r="H149">
        <v>1</v>
      </c>
      <c r="I149" t="s">
        <v>433</v>
      </c>
      <c r="J149" t="s">
        <v>3</v>
      </c>
      <c r="K149" t="s">
        <v>434</v>
      </c>
      <c r="L149">
        <v>1191</v>
      </c>
      <c r="N149">
        <v>1013</v>
      </c>
      <c r="O149" t="s">
        <v>369</v>
      </c>
      <c r="P149" t="s">
        <v>369</v>
      </c>
      <c r="Q149">
        <v>1</v>
      </c>
      <c r="X149">
        <v>45.1</v>
      </c>
      <c r="Y149">
        <v>0</v>
      </c>
      <c r="Z149">
        <v>0</v>
      </c>
      <c r="AA149">
        <v>0</v>
      </c>
      <c r="AB149">
        <v>359.65</v>
      </c>
      <c r="AC149">
        <v>0</v>
      </c>
      <c r="AD149">
        <v>1</v>
      </c>
      <c r="AE149">
        <v>1</v>
      </c>
      <c r="AF149" t="s">
        <v>3</v>
      </c>
      <c r="AG149">
        <v>45.1</v>
      </c>
      <c r="AH149">
        <v>2</v>
      </c>
      <c r="AI149">
        <v>60854921</v>
      </c>
      <c r="AJ149">
        <v>167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</row>
    <row r="150" spans="1:44" x14ac:dyDescent="0.2">
      <c r="A150">
        <f>ROW(Source!A84)</f>
        <v>84</v>
      </c>
      <c r="B150">
        <v>60854922</v>
      </c>
      <c r="C150">
        <v>60854920</v>
      </c>
      <c r="D150">
        <v>59084083</v>
      </c>
      <c r="E150">
        <v>119</v>
      </c>
      <c r="F150">
        <v>1</v>
      </c>
      <c r="G150">
        <v>1</v>
      </c>
      <c r="H150">
        <v>1</v>
      </c>
      <c r="I150" t="s">
        <v>376</v>
      </c>
      <c r="J150" t="s">
        <v>3</v>
      </c>
      <c r="K150" t="s">
        <v>377</v>
      </c>
      <c r="L150">
        <v>1191</v>
      </c>
      <c r="N150">
        <v>1013</v>
      </c>
      <c r="O150" t="s">
        <v>369</v>
      </c>
      <c r="P150" t="s">
        <v>369</v>
      </c>
      <c r="Q150">
        <v>1</v>
      </c>
      <c r="X150">
        <v>0.08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</v>
      </c>
      <c r="AE150">
        <v>2</v>
      </c>
      <c r="AF150" t="s">
        <v>3</v>
      </c>
      <c r="AG150">
        <v>0.08</v>
      </c>
      <c r="AH150">
        <v>2</v>
      </c>
      <c r="AI150">
        <v>60854922</v>
      </c>
      <c r="AJ150">
        <v>168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</row>
    <row r="151" spans="1:44" x14ac:dyDescent="0.2">
      <c r="A151">
        <f>ROW(Source!A84)</f>
        <v>84</v>
      </c>
      <c r="B151">
        <v>60854923</v>
      </c>
      <c r="C151">
        <v>60854920</v>
      </c>
      <c r="D151">
        <v>59212187</v>
      </c>
      <c r="E151">
        <v>1</v>
      </c>
      <c r="F151">
        <v>1</v>
      </c>
      <c r="G151">
        <v>1</v>
      </c>
      <c r="H151">
        <v>2</v>
      </c>
      <c r="I151" t="s">
        <v>385</v>
      </c>
      <c r="J151" t="s">
        <v>386</v>
      </c>
      <c r="K151" t="s">
        <v>387</v>
      </c>
      <c r="L151">
        <v>1368</v>
      </c>
      <c r="N151">
        <v>1011</v>
      </c>
      <c r="O151" t="s">
        <v>373</v>
      </c>
      <c r="P151" t="s">
        <v>373</v>
      </c>
      <c r="Q151">
        <v>1</v>
      </c>
      <c r="X151">
        <v>0.08</v>
      </c>
      <c r="Y151">
        <v>0</v>
      </c>
      <c r="Z151">
        <v>680.75</v>
      </c>
      <c r="AA151">
        <v>404.99</v>
      </c>
      <c r="AB151">
        <v>0</v>
      </c>
      <c r="AC151">
        <v>0</v>
      </c>
      <c r="AD151">
        <v>1</v>
      </c>
      <c r="AE151">
        <v>0</v>
      </c>
      <c r="AF151" t="s">
        <v>3</v>
      </c>
      <c r="AG151">
        <v>0.08</v>
      </c>
      <c r="AH151">
        <v>2</v>
      </c>
      <c r="AI151">
        <v>60854923</v>
      </c>
      <c r="AJ151">
        <v>169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</row>
    <row r="152" spans="1:44" x14ac:dyDescent="0.2">
      <c r="A152">
        <f>ROW(Source!A84)</f>
        <v>84</v>
      </c>
      <c r="B152">
        <v>60854924</v>
      </c>
      <c r="C152">
        <v>60854920</v>
      </c>
      <c r="D152">
        <v>59158105</v>
      </c>
      <c r="E152">
        <v>1</v>
      </c>
      <c r="F152">
        <v>1</v>
      </c>
      <c r="G152">
        <v>1</v>
      </c>
      <c r="H152">
        <v>3</v>
      </c>
      <c r="I152" t="s">
        <v>472</v>
      </c>
      <c r="J152" t="s">
        <v>473</v>
      </c>
      <c r="K152" t="s">
        <v>474</v>
      </c>
      <c r="L152">
        <v>1348</v>
      </c>
      <c r="N152">
        <v>1009</v>
      </c>
      <c r="O152" t="s">
        <v>90</v>
      </c>
      <c r="P152" t="s">
        <v>90</v>
      </c>
      <c r="Q152">
        <v>1000</v>
      </c>
      <c r="X152">
        <v>0.03</v>
      </c>
      <c r="Y152">
        <v>132574.59</v>
      </c>
      <c r="Z152">
        <v>0</v>
      </c>
      <c r="AA152">
        <v>0</v>
      </c>
      <c r="AB152">
        <v>0</v>
      </c>
      <c r="AC152">
        <v>0</v>
      </c>
      <c r="AD152">
        <v>1</v>
      </c>
      <c r="AE152">
        <v>0</v>
      </c>
      <c r="AF152" t="s">
        <v>3</v>
      </c>
      <c r="AG152">
        <v>0.03</v>
      </c>
      <c r="AH152">
        <v>2</v>
      </c>
      <c r="AI152">
        <v>60854924</v>
      </c>
      <c r="AJ152">
        <v>170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</row>
    <row r="153" spans="1:44" x14ac:dyDescent="0.2">
      <c r="A153">
        <f>ROW(Source!A84)</f>
        <v>84</v>
      </c>
      <c r="B153">
        <v>60854925</v>
      </c>
      <c r="C153">
        <v>60854920</v>
      </c>
      <c r="D153">
        <v>59086480</v>
      </c>
      <c r="E153">
        <v>119</v>
      </c>
      <c r="F153">
        <v>1</v>
      </c>
      <c r="G153">
        <v>1</v>
      </c>
      <c r="H153">
        <v>3</v>
      </c>
      <c r="I153" t="s">
        <v>508</v>
      </c>
      <c r="J153" t="s">
        <v>3</v>
      </c>
      <c r="K153" t="s">
        <v>509</v>
      </c>
      <c r="L153">
        <v>1371</v>
      </c>
      <c r="N153">
        <v>1013</v>
      </c>
      <c r="O153" t="s">
        <v>146</v>
      </c>
      <c r="P153" t="s">
        <v>146</v>
      </c>
      <c r="Q153">
        <v>1</v>
      </c>
      <c r="X153">
        <v>100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 t="s">
        <v>3</v>
      </c>
      <c r="AG153">
        <v>100</v>
      </c>
      <c r="AH153">
        <v>3</v>
      </c>
      <c r="AI153">
        <v>-1</v>
      </c>
      <c r="AJ153" t="s">
        <v>3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</row>
    <row r="154" spans="1:44" x14ac:dyDescent="0.2">
      <c r="A154">
        <f>ROW(Source!A84)</f>
        <v>84</v>
      </c>
      <c r="B154">
        <v>60854926</v>
      </c>
      <c r="C154">
        <v>60854920</v>
      </c>
      <c r="D154">
        <v>59090114</v>
      </c>
      <c r="E154">
        <v>119</v>
      </c>
      <c r="F154">
        <v>1</v>
      </c>
      <c r="G154">
        <v>1</v>
      </c>
      <c r="H154">
        <v>3</v>
      </c>
      <c r="I154" t="s">
        <v>88</v>
      </c>
      <c r="J154" t="s">
        <v>3</v>
      </c>
      <c r="K154" t="s">
        <v>89</v>
      </c>
      <c r="L154">
        <v>1348</v>
      </c>
      <c r="N154">
        <v>1009</v>
      </c>
      <c r="O154" t="s">
        <v>90</v>
      </c>
      <c r="P154" t="s">
        <v>90</v>
      </c>
      <c r="Q154">
        <v>1000</v>
      </c>
      <c r="X154">
        <v>0.08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 t="s">
        <v>3</v>
      </c>
      <c r="AG154">
        <v>0.08</v>
      </c>
      <c r="AH154">
        <v>2</v>
      </c>
      <c r="AI154">
        <v>60854926</v>
      </c>
      <c r="AJ154">
        <v>172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</row>
    <row r="155" spans="1:44" x14ac:dyDescent="0.2">
      <c r="A155">
        <f>ROW(Source!A85)</f>
        <v>85</v>
      </c>
      <c r="B155">
        <v>60854921</v>
      </c>
      <c r="C155">
        <v>60854920</v>
      </c>
      <c r="D155">
        <v>59083887</v>
      </c>
      <c r="E155">
        <v>119</v>
      </c>
      <c r="F155">
        <v>1</v>
      </c>
      <c r="G155">
        <v>1</v>
      </c>
      <c r="H155">
        <v>1</v>
      </c>
      <c r="I155" t="s">
        <v>433</v>
      </c>
      <c r="J155" t="s">
        <v>3</v>
      </c>
      <c r="K155" t="s">
        <v>434</v>
      </c>
      <c r="L155">
        <v>1191</v>
      </c>
      <c r="N155">
        <v>1013</v>
      </c>
      <c r="O155" t="s">
        <v>369</v>
      </c>
      <c r="P155" t="s">
        <v>369</v>
      </c>
      <c r="Q155">
        <v>1</v>
      </c>
      <c r="X155">
        <v>45.1</v>
      </c>
      <c r="Y155">
        <v>0</v>
      </c>
      <c r="Z155">
        <v>0</v>
      </c>
      <c r="AA155">
        <v>0</v>
      </c>
      <c r="AB155">
        <v>383.18</v>
      </c>
      <c r="AC155">
        <v>0</v>
      </c>
      <c r="AD155">
        <v>1</v>
      </c>
      <c r="AE155">
        <v>1</v>
      </c>
      <c r="AF155" t="s">
        <v>3</v>
      </c>
      <c r="AG155">
        <v>45.1</v>
      </c>
      <c r="AH155">
        <v>2</v>
      </c>
      <c r="AI155">
        <v>60854921</v>
      </c>
      <c r="AJ155">
        <v>173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</row>
    <row r="156" spans="1:44" x14ac:dyDescent="0.2">
      <c r="A156">
        <f>ROW(Source!A85)</f>
        <v>85</v>
      </c>
      <c r="B156">
        <v>60854922</v>
      </c>
      <c r="C156">
        <v>60854920</v>
      </c>
      <c r="D156">
        <v>59084083</v>
      </c>
      <c r="E156">
        <v>119</v>
      </c>
      <c r="F156">
        <v>1</v>
      </c>
      <c r="G156">
        <v>1</v>
      </c>
      <c r="H156">
        <v>1</v>
      </c>
      <c r="I156" t="s">
        <v>376</v>
      </c>
      <c r="J156" t="s">
        <v>3</v>
      </c>
      <c r="K156" t="s">
        <v>377</v>
      </c>
      <c r="L156">
        <v>1191</v>
      </c>
      <c r="N156">
        <v>1013</v>
      </c>
      <c r="O156" t="s">
        <v>369</v>
      </c>
      <c r="P156" t="s">
        <v>369</v>
      </c>
      <c r="Q156">
        <v>1</v>
      </c>
      <c r="X156">
        <v>0.08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1</v>
      </c>
      <c r="AE156">
        <v>2</v>
      </c>
      <c r="AF156" t="s">
        <v>3</v>
      </c>
      <c r="AG156">
        <v>0.08</v>
      </c>
      <c r="AH156">
        <v>2</v>
      </c>
      <c r="AI156">
        <v>60854922</v>
      </c>
      <c r="AJ156">
        <v>174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</row>
    <row r="157" spans="1:44" x14ac:dyDescent="0.2">
      <c r="A157">
        <f>ROW(Source!A85)</f>
        <v>85</v>
      </c>
      <c r="B157">
        <v>60854923</v>
      </c>
      <c r="C157">
        <v>60854920</v>
      </c>
      <c r="D157">
        <v>59212187</v>
      </c>
      <c r="E157">
        <v>1</v>
      </c>
      <c r="F157">
        <v>1</v>
      </c>
      <c r="G157">
        <v>1</v>
      </c>
      <c r="H157">
        <v>2</v>
      </c>
      <c r="I157" t="s">
        <v>385</v>
      </c>
      <c r="J157" t="s">
        <v>386</v>
      </c>
      <c r="K157" t="s">
        <v>387</v>
      </c>
      <c r="L157">
        <v>1368</v>
      </c>
      <c r="N157">
        <v>1011</v>
      </c>
      <c r="O157" t="s">
        <v>373</v>
      </c>
      <c r="P157" t="s">
        <v>373</v>
      </c>
      <c r="Q157">
        <v>1</v>
      </c>
      <c r="X157">
        <v>0.08</v>
      </c>
      <c r="Y157">
        <v>0</v>
      </c>
      <c r="Z157">
        <v>656.9</v>
      </c>
      <c r="AA157">
        <v>431.48</v>
      </c>
      <c r="AB157">
        <v>0</v>
      </c>
      <c r="AC157">
        <v>0</v>
      </c>
      <c r="AD157">
        <v>1</v>
      </c>
      <c r="AE157">
        <v>0</v>
      </c>
      <c r="AF157" t="s">
        <v>3</v>
      </c>
      <c r="AG157">
        <v>0.08</v>
      </c>
      <c r="AH157">
        <v>2</v>
      </c>
      <c r="AI157">
        <v>60854923</v>
      </c>
      <c r="AJ157">
        <v>175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</row>
    <row r="158" spans="1:44" x14ac:dyDescent="0.2">
      <c r="A158">
        <f>ROW(Source!A85)</f>
        <v>85</v>
      </c>
      <c r="B158">
        <v>60854924</v>
      </c>
      <c r="C158">
        <v>60854920</v>
      </c>
      <c r="D158">
        <v>59158105</v>
      </c>
      <c r="E158">
        <v>1</v>
      </c>
      <c r="F158">
        <v>1</v>
      </c>
      <c r="G158">
        <v>1</v>
      </c>
      <c r="H158">
        <v>3</v>
      </c>
      <c r="I158" t="s">
        <v>472</v>
      </c>
      <c r="J158" t="s">
        <v>473</v>
      </c>
      <c r="K158" t="s">
        <v>474</v>
      </c>
      <c r="L158">
        <v>1348</v>
      </c>
      <c r="N158">
        <v>1009</v>
      </c>
      <c r="O158" t="s">
        <v>90</v>
      </c>
      <c r="P158" t="s">
        <v>90</v>
      </c>
      <c r="Q158">
        <v>1000</v>
      </c>
      <c r="X158">
        <v>0.03</v>
      </c>
      <c r="Y158">
        <v>132574.59</v>
      </c>
      <c r="Z158">
        <v>0</v>
      </c>
      <c r="AA158">
        <v>0</v>
      </c>
      <c r="AB158">
        <v>0</v>
      </c>
      <c r="AC158">
        <v>0</v>
      </c>
      <c r="AD158">
        <v>1</v>
      </c>
      <c r="AE158">
        <v>0</v>
      </c>
      <c r="AF158" t="s">
        <v>3</v>
      </c>
      <c r="AG158">
        <v>0.03</v>
      </c>
      <c r="AH158">
        <v>2</v>
      </c>
      <c r="AI158">
        <v>60854924</v>
      </c>
      <c r="AJ158">
        <v>176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</row>
    <row r="159" spans="1:44" x14ac:dyDescent="0.2">
      <c r="A159">
        <f>ROW(Source!A85)</f>
        <v>85</v>
      </c>
      <c r="B159">
        <v>60854925</v>
      </c>
      <c r="C159">
        <v>60854920</v>
      </c>
      <c r="D159">
        <v>59086480</v>
      </c>
      <c r="E159">
        <v>119</v>
      </c>
      <c r="F159">
        <v>1</v>
      </c>
      <c r="G159">
        <v>1</v>
      </c>
      <c r="H159">
        <v>3</v>
      </c>
      <c r="I159" t="s">
        <v>508</v>
      </c>
      <c r="J159" t="s">
        <v>3</v>
      </c>
      <c r="K159" t="s">
        <v>509</v>
      </c>
      <c r="L159">
        <v>1371</v>
      </c>
      <c r="N159">
        <v>1013</v>
      </c>
      <c r="O159" t="s">
        <v>146</v>
      </c>
      <c r="P159" t="s">
        <v>146</v>
      </c>
      <c r="Q159">
        <v>1</v>
      </c>
      <c r="X159">
        <v>100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 t="s">
        <v>3</v>
      </c>
      <c r="AG159">
        <v>100</v>
      </c>
      <c r="AH159">
        <v>3</v>
      </c>
      <c r="AI159">
        <v>-1</v>
      </c>
      <c r="AJ159" t="s">
        <v>3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</row>
    <row r="160" spans="1:44" x14ac:dyDescent="0.2">
      <c r="A160">
        <f>ROW(Source!A85)</f>
        <v>85</v>
      </c>
      <c r="B160">
        <v>60854926</v>
      </c>
      <c r="C160">
        <v>60854920</v>
      </c>
      <c r="D160">
        <v>59090114</v>
      </c>
      <c r="E160">
        <v>119</v>
      </c>
      <c r="F160">
        <v>1</v>
      </c>
      <c r="G160">
        <v>1</v>
      </c>
      <c r="H160">
        <v>3</v>
      </c>
      <c r="I160" t="s">
        <v>88</v>
      </c>
      <c r="J160" t="s">
        <v>3</v>
      </c>
      <c r="K160" t="s">
        <v>89</v>
      </c>
      <c r="L160">
        <v>1348</v>
      </c>
      <c r="N160">
        <v>1009</v>
      </c>
      <c r="O160" t="s">
        <v>90</v>
      </c>
      <c r="P160" t="s">
        <v>90</v>
      </c>
      <c r="Q160">
        <v>1000</v>
      </c>
      <c r="X160">
        <v>0.08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 t="s">
        <v>3</v>
      </c>
      <c r="AG160">
        <v>0.08</v>
      </c>
      <c r="AH160">
        <v>2</v>
      </c>
      <c r="AI160">
        <v>60854926</v>
      </c>
      <c r="AJ160">
        <v>178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 x14ac:dyDescent="0.2">
      <c r="A161">
        <f>ROW(Source!A90)</f>
        <v>90</v>
      </c>
      <c r="B161">
        <v>60854808</v>
      </c>
      <c r="C161">
        <v>60854807</v>
      </c>
      <c r="D161">
        <v>59083887</v>
      </c>
      <c r="E161">
        <v>119</v>
      </c>
      <c r="F161">
        <v>1</v>
      </c>
      <c r="G161">
        <v>1</v>
      </c>
      <c r="H161">
        <v>1</v>
      </c>
      <c r="I161" t="s">
        <v>433</v>
      </c>
      <c r="J161" t="s">
        <v>3</v>
      </c>
      <c r="K161" t="s">
        <v>434</v>
      </c>
      <c r="L161">
        <v>1191</v>
      </c>
      <c r="N161">
        <v>1013</v>
      </c>
      <c r="O161" t="s">
        <v>369</v>
      </c>
      <c r="P161" t="s">
        <v>369</v>
      </c>
      <c r="Q161">
        <v>1</v>
      </c>
      <c r="X161">
        <v>36.799999999999997</v>
      </c>
      <c r="Y161">
        <v>0</v>
      </c>
      <c r="Z161">
        <v>0</v>
      </c>
      <c r="AA161">
        <v>0</v>
      </c>
      <c r="AB161">
        <v>359.65</v>
      </c>
      <c r="AC161">
        <v>0</v>
      </c>
      <c r="AD161">
        <v>1</v>
      </c>
      <c r="AE161">
        <v>1</v>
      </c>
      <c r="AF161" t="s">
        <v>3</v>
      </c>
      <c r="AG161">
        <v>36.799999999999997</v>
      </c>
      <c r="AH161">
        <v>2</v>
      </c>
      <c r="AI161">
        <v>60854808</v>
      </c>
      <c r="AJ161">
        <v>179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</row>
    <row r="162" spans="1:44" x14ac:dyDescent="0.2">
      <c r="A162">
        <f>ROW(Source!A90)</f>
        <v>90</v>
      </c>
      <c r="B162">
        <v>60854809</v>
      </c>
      <c r="C162">
        <v>60854807</v>
      </c>
      <c r="D162">
        <v>59084083</v>
      </c>
      <c r="E162">
        <v>119</v>
      </c>
      <c r="F162">
        <v>1</v>
      </c>
      <c r="G162">
        <v>1</v>
      </c>
      <c r="H162">
        <v>1</v>
      </c>
      <c r="I162" t="s">
        <v>376</v>
      </c>
      <c r="J162" t="s">
        <v>3</v>
      </c>
      <c r="K162" t="s">
        <v>377</v>
      </c>
      <c r="L162">
        <v>1191</v>
      </c>
      <c r="N162">
        <v>1013</v>
      </c>
      <c r="O162" t="s">
        <v>369</v>
      </c>
      <c r="P162" t="s">
        <v>369</v>
      </c>
      <c r="Q162">
        <v>1</v>
      </c>
      <c r="X162">
        <v>0.13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2</v>
      </c>
      <c r="AF162" t="s">
        <v>3</v>
      </c>
      <c r="AG162">
        <v>0.13</v>
      </c>
      <c r="AH162">
        <v>2</v>
      </c>
      <c r="AI162">
        <v>60854809</v>
      </c>
      <c r="AJ162">
        <v>180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</row>
    <row r="163" spans="1:44" x14ac:dyDescent="0.2">
      <c r="A163">
        <f>ROW(Source!A90)</f>
        <v>90</v>
      </c>
      <c r="B163">
        <v>60854810</v>
      </c>
      <c r="C163">
        <v>60854807</v>
      </c>
      <c r="D163">
        <v>59212187</v>
      </c>
      <c r="E163">
        <v>1</v>
      </c>
      <c r="F163">
        <v>1</v>
      </c>
      <c r="G163">
        <v>1</v>
      </c>
      <c r="H163">
        <v>2</v>
      </c>
      <c r="I163" t="s">
        <v>385</v>
      </c>
      <c r="J163" t="s">
        <v>386</v>
      </c>
      <c r="K163" t="s">
        <v>387</v>
      </c>
      <c r="L163">
        <v>1368</v>
      </c>
      <c r="N163">
        <v>1011</v>
      </c>
      <c r="O163" t="s">
        <v>373</v>
      </c>
      <c r="P163" t="s">
        <v>373</v>
      </c>
      <c r="Q163">
        <v>1</v>
      </c>
      <c r="X163">
        <v>0.13</v>
      </c>
      <c r="Y163">
        <v>0</v>
      </c>
      <c r="Z163">
        <v>680.75</v>
      </c>
      <c r="AA163">
        <v>404.99</v>
      </c>
      <c r="AB163">
        <v>0</v>
      </c>
      <c r="AC163">
        <v>0</v>
      </c>
      <c r="AD163">
        <v>1</v>
      </c>
      <c r="AE163">
        <v>0</v>
      </c>
      <c r="AF163" t="s">
        <v>3</v>
      </c>
      <c r="AG163">
        <v>0.13</v>
      </c>
      <c r="AH163">
        <v>2</v>
      </c>
      <c r="AI163">
        <v>60854810</v>
      </c>
      <c r="AJ163">
        <v>181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</row>
    <row r="164" spans="1:44" x14ac:dyDescent="0.2">
      <c r="A164">
        <f>ROW(Source!A90)</f>
        <v>90</v>
      </c>
      <c r="B164">
        <v>60854811</v>
      </c>
      <c r="C164">
        <v>60854807</v>
      </c>
      <c r="D164">
        <v>59086502</v>
      </c>
      <c r="E164">
        <v>119</v>
      </c>
      <c r="F164">
        <v>1</v>
      </c>
      <c r="G164">
        <v>1</v>
      </c>
      <c r="H164">
        <v>3</v>
      </c>
      <c r="I164" t="s">
        <v>494</v>
      </c>
      <c r="J164" t="s">
        <v>3</v>
      </c>
      <c r="K164" t="s">
        <v>510</v>
      </c>
      <c r="L164">
        <v>1301</v>
      </c>
      <c r="N164">
        <v>1003</v>
      </c>
      <c r="O164" t="s">
        <v>60</v>
      </c>
      <c r="P164" t="s">
        <v>60</v>
      </c>
      <c r="Q164">
        <v>1</v>
      </c>
      <c r="X164">
        <v>114.5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 t="s">
        <v>3</v>
      </c>
      <c r="AG164">
        <v>114.5</v>
      </c>
      <c r="AH164">
        <v>3</v>
      </c>
      <c r="AI164">
        <v>-1</v>
      </c>
      <c r="AJ164" t="s">
        <v>3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</row>
    <row r="165" spans="1:44" x14ac:dyDescent="0.2">
      <c r="A165">
        <f>ROW(Source!A90)</f>
        <v>90</v>
      </c>
      <c r="B165">
        <v>60854812</v>
      </c>
      <c r="C165">
        <v>60854807</v>
      </c>
      <c r="D165">
        <v>59165639</v>
      </c>
      <c r="E165">
        <v>1</v>
      </c>
      <c r="F165">
        <v>1</v>
      </c>
      <c r="G165">
        <v>1</v>
      </c>
      <c r="H165">
        <v>3</v>
      </c>
      <c r="I165" t="s">
        <v>475</v>
      </c>
      <c r="J165" t="s">
        <v>476</v>
      </c>
      <c r="K165" t="s">
        <v>477</v>
      </c>
      <c r="L165">
        <v>1348</v>
      </c>
      <c r="N165">
        <v>1009</v>
      </c>
      <c r="O165" t="s">
        <v>90</v>
      </c>
      <c r="P165" t="s">
        <v>90</v>
      </c>
      <c r="Q165">
        <v>1000</v>
      </c>
      <c r="X165">
        <v>5.0000000000000001E-4</v>
      </c>
      <c r="Y165">
        <v>60258.2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0</v>
      </c>
      <c r="AF165" t="s">
        <v>3</v>
      </c>
      <c r="AG165">
        <v>5.0000000000000001E-4</v>
      </c>
      <c r="AH165">
        <v>2</v>
      </c>
      <c r="AI165">
        <v>60854812</v>
      </c>
      <c r="AJ165">
        <v>182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</row>
    <row r="166" spans="1:44" x14ac:dyDescent="0.2">
      <c r="A166">
        <f>ROW(Source!A91)</f>
        <v>91</v>
      </c>
      <c r="B166">
        <v>60854808</v>
      </c>
      <c r="C166">
        <v>60854807</v>
      </c>
      <c r="D166">
        <v>59083887</v>
      </c>
      <c r="E166">
        <v>119</v>
      </c>
      <c r="F166">
        <v>1</v>
      </c>
      <c r="G166">
        <v>1</v>
      </c>
      <c r="H166">
        <v>1</v>
      </c>
      <c r="I166" t="s">
        <v>433</v>
      </c>
      <c r="J166" t="s">
        <v>3</v>
      </c>
      <c r="K166" t="s">
        <v>434</v>
      </c>
      <c r="L166">
        <v>1191</v>
      </c>
      <c r="N166">
        <v>1013</v>
      </c>
      <c r="O166" t="s">
        <v>369</v>
      </c>
      <c r="P166" t="s">
        <v>369</v>
      </c>
      <c r="Q166">
        <v>1</v>
      </c>
      <c r="X166">
        <v>36.799999999999997</v>
      </c>
      <c r="Y166">
        <v>0</v>
      </c>
      <c r="Z166">
        <v>0</v>
      </c>
      <c r="AA166">
        <v>0</v>
      </c>
      <c r="AB166">
        <v>383.18</v>
      </c>
      <c r="AC166">
        <v>0</v>
      </c>
      <c r="AD166">
        <v>1</v>
      </c>
      <c r="AE166">
        <v>1</v>
      </c>
      <c r="AF166" t="s">
        <v>3</v>
      </c>
      <c r="AG166">
        <v>36.799999999999997</v>
      </c>
      <c r="AH166">
        <v>2</v>
      </c>
      <c r="AI166">
        <v>60854808</v>
      </c>
      <c r="AJ166">
        <v>185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</row>
    <row r="167" spans="1:44" x14ac:dyDescent="0.2">
      <c r="A167">
        <f>ROW(Source!A91)</f>
        <v>91</v>
      </c>
      <c r="B167">
        <v>60854809</v>
      </c>
      <c r="C167">
        <v>60854807</v>
      </c>
      <c r="D167">
        <v>59084083</v>
      </c>
      <c r="E167">
        <v>119</v>
      </c>
      <c r="F167">
        <v>1</v>
      </c>
      <c r="G167">
        <v>1</v>
      </c>
      <c r="H167">
        <v>1</v>
      </c>
      <c r="I167" t="s">
        <v>376</v>
      </c>
      <c r="J167" t="s">
        <v>3</v>
      </c>
      <c r="K167" t="s">
        <v>377</v>
      </c>
      <c r="L167">
        <v>1191</v>
      </c>
      <c r="N167">
        <v>1013</v>
      </c>
      <c r="O167" t="s">
        <v>369</v>
      </c>
      <c r="P167" t="s">
        <v>369</v>
      </c>
      <c r="Q167">
        <v>1</v>
      </c>
      <c r="X167">
        <v>0.13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2</v>
      </c>
      <c r="AF167" t="s">
        <v>3</v>
      </c>
      <c r="AG167">
        <v>0.13</v>
      </c>
      <c r="AH167">
        <v>2</v>
      </c>
      <c r="AI167">
        <v>60854809</v>
      </c>
      <c r="AJ167">
        <v>186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</row>
    <row r="168" spans="1:44" x14ac:dyDescent="0.2">
      <c r="A168">
        <f>ROW(Source!A91)</f>
        <v>91</v>
      </c>
      <c r="B168">
        <v>60854810</v>
      </c>
      <c r="C168">
        <v>60854807</v>
      </c>
      <c r="D168">
        <v>59212187</v>
      </c>
      <c r="E168">
        <v>1</v>
      </c>
      <c r="F168">
        <v>1</v>
      </c>
      <c r="G168">
        <v>1</v>
      </c>
      <c r="H168">
        <v>2</v>
      </c>
      <c r="I168" t="s">
        <v>385</v>
      </c>
      <c r="J168" t="s">
        <v>386</v>
      </c>
      <c r="K168" t="s">
        <v>387</v>
      </c>
      <c r="L168">
        <v>1368</v>
      </c>
      <c r="N168">
        <v>1011</v>
      </c>
      <c r="O168" t="s">
        <v>373</v>
      </c>
      <c r="P168" t="s">
        <v>373</v>
      </c>
      <c r="Q168">
        <v>1</v>
      </c>
      <c r="X168">
        <v>0.13</v>
      </c>
      <c r="Y168">
        <v>0</v>
      </c>
      <c r="Z168">
        <v>656.9</v>
      </c>
      <c r="AA168">
        <v>431.48</v>
      </c>
      <c r="AB168">
        <v>0</v>
      </c>
      <c r="AC168">
        <v>0</v>
      </c>
      <c r="AD168">
        <v>1</v>
      </c>
      <c r="AE168">
        <v>0</v>
      </c>
      <c r="AF168" t="s">
        <v>3</v>
      </c>
      <c r="AG168">
        <v>0.13</v>
      </c>
      <c r="AH168">
        <v>2</v>
      </c>
      <c r="AI168">
        <v>60854810</v>
      </c>
      <c r="AJ168">
        <v>187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</row>
    <row r="169" spans="1:44" x14ac:dyDescent="0.2">
      <c r="A169">
        <f>ROW(Source!A91)</f>
        <v>91</v>
      </c>
      <c r="B169">
        <v>60854811</v>
      </c>
      <c r="C169">
        <v>60854807</v>
      </c>
      <c r="D169">
        <v>59086502</v>
      </c>
      <c r="E169">
        <v>119</v>
      </c>
      <c r="F169">
        <v>1</v>
      </c>
      <c r="G169">
        <v>1</v>
      </c>
      <c r="H169">
        <v>3</v>
      </c>
      <c r="I169" t="s">
        <v>494</v>
      </c>
      <c r="J169" t="s">
        <v>3</v>
      </c>
      <c r="K169" t="s">
        <v>510</v>
      </c>
      <c r="L169">
        <v>1301</v>
      </c>
      <c r="N169">
        <v>1003</v>
      </c>
      <c r="O169" t="s">
        <v>60</v>
      </c>
      <c r="P169" t="s">
        <v>60</v>
      </c>
      <c r="Q169">
        <v>1</v>
      </c>
      <c r="X169">
        <v>114.5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 t="s">
        <v>3</v>
      </c>
      <c r="AG169">
        <v>114.5</v>
      </c>
      <c r="AH169">
        <v>3</v>
      </c>
      <c r="AI169">
        <v>-1</v>
      </c>
      <c r="AJ169" t="s">
        <v>3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</row>
    <row r="170" spans="1:44" x14ac:dyDescent="0.2">
      <c r="A170">
        <f>ROW(Source!A91)</f>
        <v>91</v>
      </c>
      <c r="B170">
        <v>60854812</v>
      </c>
      <c r="C170">
        <v>60854807</v>
      </c>
      <c r="D170">
        <v>59165639</v>
      </c>
      <c r="E170">
        <v>1</v>
      </c>
      <c r="F170">
        <v>1</v>
      </c>
      <c r="G170">
        <v>1</v>
      </c>
      <c r="H170">
        <v>3</v>
      </c>
      <c r="I170" t="s">
        <v>475</v>
      </c>
      <c r="J170" t="s">
        <v>476</v>
      </c>
      <c r="K170" t="s">
        <v>477</v>
      </c>
      <c r="L170">
        <v>1348</v>
      </c>
      <c r="N170">
        <v>1009</v>
      </c>
      <c r="O170" t="s">
        <v>90</v>
      </c>
      <c r="P170" t="s">
        <v>90</v>
      </c>
      <c r="Q170">
        <v>1000</v>
      </c>
      <c r="X170">
        <v>5.0000000000000001E-4</v>
      </c>
      <c r="Y170">
        <v>60258.2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0</v>
      </c>
      <c r="AF170" t="s">
        <v>3</v>
      </c>
      <c r="AG170">
        <v>5.0000000000000001E-4</v>
      </c>
      <c r="AH170">
        <v>2</v>
      </c>
      <c r="AI170">
        <v>60854812</v>
      </c>
      <c r="AJ170">
        <v>188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 x14ac:dyDescent="0.2">
      <c r="A171">
        <f>ROW(Source!A96)</f>
        <v>96</v>
      </c>
      <c r="B171">
        <v>60842369</v>
      </c>
      <c r="C171">
        <v>60842359</v>
      </c>
      <c r="D171">
        <v>35812915</v>
      </c>
      <c r="E171">
        <v>110</v>
      </c>
      <c r="F171">
        <v>1</v>
      </c>
      <c r="G171">
        <v>1</v>
      </c>
      <c r="H171">
        <v>1</v>
      </c>
      <c r="I171" t="s">
        <v>478</v>
      </c>
      <c r="J171" t="s">
        <v>3</v>
      </c>
      <c r="K171" t="s">
        <v>479</v>
      </c>
      <c r="L171">
        <v>1191</v>
      </c>
      <c r="N171">
        <v>1013</v>
      </c>
      <c r="O171" t="s">
        <v>369</v>
      </c>
      <c r="P171" t="s">
        <v>369</v>
      </c>
      <c r="Q171">
        <v>1</v>
      </c>
      <c r="X171">
        <v>5.9</v>
      </c>
      <c r="Y171">
        <v>0</v>
      </c>
      <c r="Z171">
        <v>0</v>
      </c>
      <c r="AA171">
        <v>0</v>
      </c>
      <c r="AB171">
        <v>292.2</v>
      </c>
      <c r="AC171">
        <v>0</v>
      </c>
      <c r="AD171">
        <v>1</v>
      </c>
      <c r="AE171">
        <v>1</v>
      </c>
      <c r="AF171" t="s">
        <v>187</v>
      </c>
      <c r="AG171">
        <v>6.7850000000000001</v>
      </c>
      <c r="AH171">
        <v>2</v>
      </c>
      <c r="AI171">
        <v>60842360</v>
      </c>
      <c r="AJ171">
        <v>191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 x14ac:dyDescent="0.2">
      <c r="A172">
        <f>ROW(Source!A96)</f>
        <v>96</v>
      </c>
      <c r="B172">
        <v>60842370</v>
      </c>
      <c r="C172">
        <v>60842359</v>
      </c>
      <c r="D172">
        <v>35812888</v>
      </c>
      <c r="E172">
        <v>110</v>
      </c>
      <c r="F172">
        <v>1</v>
      </c>
      <c r="G172">
        <v>1</v>
      </c>
      <c r="H172">
        <v>1</v>
      </c>
      <c r="I172" t="s">
        <v>376</v>
      </c>
      <c r="J172" t="s">
        <v>3</v>
      </c>
      <c r="K172" t="s">
        <v>377</v>
      </c>
      <c r="L172">
        <v>1191</v>
      </c>
      <c r="N172">
        <v>1013</v>
      </c>
      <c r="O172" t="s">
        <v>369</v>
      </c>
      <c r="P172" t="s">
        <v>369</v>
      </c>
      <c r="Q172">
        <v>1</v>
      </c>
      <c r="X172">
        <v>0.41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2</v>
      </c>
      <c r="AF172" t="s">
        <v>186</v>
      </c>
      <c r="AG172">
        <v>0.51249999999999996</v>
      </c>
      <c r="AH172">
        <v>2</v>
      </c>
      <c r="AI172">
        <v>60842361</v>
      </c>
      <c r="AJ172">
        <v>192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 x14ac:dyDescent="0.2">
      <c r="A173">
        <f>ROW(Source!A96)</f>
        <v>96</v>
      </c>
      <c r="B173">
        <v>60842371</v>
      </c>
      <c r="C173">
        <v>60842359</v>
      </c>
      <c r="D173">
        <v>44461717</v>
      </c>
      <c r="E173">
        <v>1</v>
      </c>
      <c r="F173">
        <v>1</v>
      </c>
      <c r="G173">
        <v>1</v>
      </c>
      <c r="H173">
        <v>2</v>
      </c>
      <c r="I173" t="s">
        <v>378</v>
      </c>
      <c r="J173" t="s">
        <v>379</v>
      </c>
      <c r="K173" t="s">
        <v>380</v>
      </c>
      <c r="L173">
        <v>1368</v>
      </c>
      <c r="N173">
        <v>1011</v>
      </c>
      <c r="O173" t="s">
        <v>373</v>
      </c>
      <c r="P173" t="s">
        <v>373</v>
      </c>
      <c r="Q173">
        <v>1</v>
      </c>
      <c r="X173">
        <v>0.18</v>
      </c>
      <c r="Y173">
        <v>0</v>
      </c>
      <c r="Z173">
        <v>962.85</v>
      </c>
      <c r="AA173">
        <v>425.88</v>
      </c>
      <c r="AB173">
        <v>0</v>
      </c>
      <c r="AC173">
        <v>0</v>
      </c>
      <c r="AD173">
        <v>1</v>
      </c>
      <c r="AE173">
        <v>0</v>
      </c>
      <c r="AF173" t="s">
        <v>186</v>
      </c>
      <c r="AG173">
        <v>0.22499999999999998</v>
      </c>
      <c r="AH173">
        <v>2</v>
      </c>
      <c r="AI173">
        <v>60842362</v>
      </c>
      <c r="AJ173">
        <v>193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</row>
    <row r="174" spans="1:44" x14ac:dyDescent="0.2">
      <c r="A174">
        <f>ROW(Source!A96)</f>
        <v>96</v>
      </c>
      <c r="B174">
        <v>60842372</v>
      </c>
      <c r="C174">
        <v>60842359</v>
      </c>
      <c r="D174">
        <v>44461769</v>
      </c>
      <c r="E174">
        <v>1</v>
      </c>
      <c r="F174">
        <v>1</v>
      </c>
      <c r="G174">
        <v>1</v>
      </c>
      <c r="H174">
        <v>2</v>
      </c>
      <c r="I174" t="s">
        <v>382</v>
      </c>
      <c r="J174" t="s">
        <v>383</v>
      </c>
      <c r="K174" t="s">
        <v>384</v>
      </c>
      <c r="L174">
        <v>1368</v>
      </c>
      <c r="N174">
        <v>1011</v>
      </c>
      <c r="O174" t="s">
        <v>373</v>
      </c>
      <c r="P174" t="s">
        <v>373</v>
      </c>
      <c r="Q174">
        <v>1</v>
      </c>
      <c r="X174">
        <v>0.1</v>
      </c>
      <c r="Y174">
        <v>0</v>
      </c>
      <c r="Z174">
        <v>1528.24</v>
      </c>
      <c r="AA174">
        <v>425.88</v>
      </c>
      <c r="AB174">
        <v>0</v>
      </c>
      <c r="AC174">
        <v>0</v>
      </c>
      <c r="AD174">
        <v>1</v>
      </c>
      <c r="AE174">
        <v>0</v>
      </c>
      <c r="AF174" t="s">
        <v>186</v>
      </c>
      <c r="AG174">
        <v>0.125</v>
      </c>
      <c r="AH174">
        <v>2</v>
      </c>
      <c r="AI174">
        <v>60842363</v>
      </c>
      <c r="AJ174">
        <v>194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</row>
    <row r="175" spans="1:44" x14ac:dyDescent="0.2">
      <c r="A175">
        <f>ROW(Source!A96)</f>
        <v>96</v>
      </c>
      <c r="B175">
        <v>60842373</v>
      </c>
      <c r="C175">
        <v>60842359</v>
      </c>
      <c r="D175">
        <v>44462654</v>
      </c>
      <c r="E175">
        <v>1</v>
      </c>
      <c r="F175">
        <v>1</v>
      </c>
      <c r="G175">
        <v>1</v>
      </c>
      <c r="H175">
        <v>2</v>
      </c>
      <c r="I175" t="s">
        <v>385</v>
      </c>
      <c r="J175" t="s">
        <v>386</v>
      </c>
      <c r="K175" t="s">
        <v>387</v>
      </c>
      <c r="L175">
        <v>1368</v>
      </c>
      <c r="N175">
        <v>1011</v>
      </c>
      <c r="O175" t="s">
        <v>373</v>
      </c>
      <c r="P175" t="s">
        <v>373</v>
      </c>
      <c r="Q175">
        <v>1</v>
      </c>
      <c r="X175">
        <v>0.13</v>
      </c>
      <c r="Y175">
        <v>0</v>
      </c>
      <c r="Z175">
        <v>477.92</v>
      </c>
      <c r="AA175">
        <v>317.04000000000002</v>
      </c>
      <c r="AB175">
        <v>0</v>
      </c>
      <c r="AC175">
        <v>0</v>
      </c>
      <c r="AD175">
        <v>1</v>
      </c>
      <c r="AE175">
        <v>0</v>
      </c>
      <c r="AF175" t="s">
        <v>186</v>
      </c>
      <c r="AG175">
        <v>0.16250000000000001</v>
      </c>
      <c r="AH175">
        <v>2</v>
      </c>
      <c r="AI175">
        <v>60842364</v>
      </c>
      <c r="AJ175">
        <v>195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</row>
    <row r="176" spans="1:44" x14ac:dyDescent="0.2">
      <c r="A176">
        <f>ROW(Source!A96)</f>
        <v>96</v>
      </c>
      <c r="B176">
        <v>60842374</v>
      </c>
      <c r="C176">
        <v>60842359</v>
      </c>
      <c r="D176">
        <v>44462849</v>
      </c>
      <c r="E176">
        <v>1</v>
      </c>
      <c r="F176">
        <v>1</v>
      </c>
      <c r="G176">
        <v>1</v>
      </c>
      <c r="H176">
        <v>2</v>
      </c>
      <c r="I176" t="s">
        <v>480</v>
      </c>
      <c r="J176" t="s">
        <v>481</v>
      </c>
      <c r="K176" t="s">
        <v>482</v>
      </c>
      <c r="L176">
        <v>1368</v>
      </c>
      <c r="N176">
        <v>1011</v>
      </c>
      <c r="O176" t="s">
        <v>373</v>
      </c>
      <c r="P176" t="s">
        <v>373</v>
      </c>
      <c r="Q176">
        <v>1</v>
      </c>
      <c r="X176">
        <v>1.59</v>
      </c>
      <c r="Y176">
        <v>0</v>
      </c>
      <c r="Z176">
        <v>28.59</v>
      </c>
      <c r="AA176">
        <v>0</v>
      </c>
      <c r="AB176">
        <v>0</v>
      </c>
      <c r="AC176">
        <v>0</v>
      </c>
      <c r="AD176">
        <v>1</v>
      </c>
      <c r="AE176">
        <v>0</v>
      </c>
      <c r="AF176" t="s">
        <v>186</v>
      </c>
      <c r="AG176">
        <v>1.9875</v>
      </c>
      <c r="AH176">
        <v>2</v>
      </c>
      <c r="AI176">
        <v>60842365</v>
      </c>
      <c r="AJ176">
        <v>196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</row>
    <row r="177" spans="1:44" x14ac:dyDescent="0.2">
      <c r="A177">
        <f>ROW(Source!A96)</f>
        <v>96</v>
      </c>
      <c r="B177">
        <v>60842375</v>
      </c>
      <c r="C177">
        <v>60842359</v>
      </c>
      <c r="D177">
        <v>44528841</v>
      </c>
      <c r="E177">
        <v>1</v>
      </c>
      <c r="F177">
        <v>1</v>
      </c>
      <c r="G177">
        <v>1</v>
      </c>
      <c r="H177">
        <v>3</v>
      </c>
      <c r="I177" t="s">
        <v>483</v>
      </c>
      <c r="J177" t="s">
        <v>484</v>
      </c>
      <c r="K177" t="s">
        <v>485</v>
      </c>
      <c r="L177">
        <v>1348</v>
      </c>
      <c r="N177">
        <v>1009</v>
      </c>
      <c r="O177" t="s">
        <v>90</v>
      </c>
      <c r="P177" t="s">
        <v>90</v>
      </c>
      <c r="Q177">
        <v>1000</v>
      </c>
      <c r="X177">
        <v>5.0000000000000001E-4</v>
      </c>
      <c r="Y177">
        <v>148198.01999999999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0</v>
      </c>
      <c r="AF177" t="s">
        <v>3</v>
      </c>
      <c r="AG177">
        <v>5.0000000000000001E-4</v>
      </c>
      <c r="AH177">
        <v>2</v>
      </c>
      <c r="AI177">
        <v>60842366</v>
      </c>
      <c r="AJ177">
        <v>197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</row>
    <row r="178" spans="1:44" x14ac:dyDescent="0.2">
      <c r="A178">
        <f>ROW(Source!A96)</f>
        <v>96</v>
      </c>
      <c r="B178">
        <v>60842376</v>
      </c>
      <c r="C178">
        <v>60842359</v>
      </c>
      <c r="D178">
        <v>44530429</v>
      </c>
      <c r="E178">
        <v>1</v>
      </c>
      <c r="F178">
        <v>1</v>
      </c>
      <c r="G178">
        <v>1</v>
      </c>
      <c r="H178">
        <v>3</v>
      </c>
      <c r="I178" t="s">
        <v>486</v>
      </c>
      <c r="J178" t="s">
        <v>487</v>
      </c>
      <c r="K178" t="s">
        <v>488</v>
      </c>
      <c r="L178">
        <v>1346</v>
      </c>
      <c r="N178">
        <v>1009</v>
      </c>
      <c r="O178" t="s">
        <v>127</v>
      </c>
      <c r="P178" t="s">
        <v>127</v>
      </c>
      <c r="Q178">
        <v>1</v>
      </c>
      <c r="X178">
        <v>0.52</v>
      </c>
      <c r="Y178">
        <v>138.5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0</v>
      </c>
      <c r="AF178" t="s">
        <v>3</v>
      </c>
      <c r="AG178">
        <v>0.52</v>
      </c>
      <c r="AH178">
        <v>2</v>
      </c>
      <c r="AI178">
        <v>60842367</v>
      </c>
      <c r="AJ178">
        <v>198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</row>
    <row r="179" spans="1:44" x14ac:dyDescent="0.2">
      <c r="A179">
        <f>ROW(Source!A96)</f>
        <v>96</v>
      </c>
      <c r="B179">
        <v>60842377</v>
      </c>
      <c r="C179">
        <v>60842359</v>
      </c>
      <c r="D179">
        <v>44443937</v>
      </c>
      <c r="E179">
        <v>110</v>
      </c>
      <c r="F179">
        <v>1</v>
      </c>
      <c r="G179">
        <v>1</v>
      </c>
      <c r="H179">
        <v>3</v>
      </c>
      <c r="I179" t="s">
        <v>511</v>
      </c>
      <c r="J179" t="s">
        <v>3</v>
      </c>
      <c r="K179" t="s">
        <v>512</v>
      </c>
      <c r="L179">
        <v>1348</v>
      </c>
      <c r="N179">
        <v>1009</v>
      </c>
      <c r="O179" t="s">
        <v>90</v>
      </c>
      <c r="P179" t="s">
        <v>90</v>
      </c>
      <c r="Q179">
        <v>1000</v>
      </c>
      <c r="X179">
        <v>0.3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 t="s">
        <v>3</v>
      </c>
      <c r="AG179">
        <v>0.3</v>
      </c>
      <c r="AH179">
        <v>3</v>
      </c>
      <c r="AI179">
        <v>-1</v>
      </c>
      <c r="AJ179" t="s">
        <v>3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</row>
    <row r="180" spans="1:44" x14ac:dyDescent="0.2">
      <c r="A180">
        <f>ROW(Source!A97)</f>
        <v>97</v>
      </c>
      <c r="B180">
        <v>60842369</v>
      </c>
      <c r="C180">
        <v>60842359</v>
      </c>
      <c r="D180">
        <v>35812915</v>
      </c>
      <c r="E180">
        <v>110</v>
      </c>
      <c r="F180">
        <v>1</v>
      </c>
      <c r="G180">
        <v>1</v>
      </c>
      <c r="H180">
        <v>1</v>
      </c>
      <c r="I180" t="s">
        <v>478</v>
      </c>
      <c r="J180" t="s">
        <v>3</v>
      </c>
      <c r="K180" t="s">
        <v>479</v>
      </c>
      <c r="L180">
        <v>1191</v>
      </c>
      <c r="N180">
        <v>1013</v>
      </c>
      <c r="O180" t="s">
        <v>369</v>
      </c>
      <c r="P180" t="s">
        <v>369</v>
      </c>
      <c r="Q180">
        <v>1</v>
      </c>
      <c r="X180">
        <v>5.9</v>
      </c>
      <c r="Y180">
        <v>0</v>
      </c>
      <c r="Z180">
        <v>0</v>
      </c>
      <c r="AA180">
        <v>0</v>
      </c>
      <c r="AB180">
        <v>292.2</v>
      </c>
      <c r="AC180">
        <v>0</v>
      </c>
      <c r="AD180">
        <v>1</v>
      </c>
      <c r="AE180">
        <v>1</v>
      </c>
      <c r="AF180" t="s">
        <v>187</v>
      </c>
      <c r="AG180">
        <v>6.7850000000000001</v>
      </c>
      <c r="AH180">
        <v>2</v>
      </c>
      <c r="AI180">
        <v>60842360</v>
      </c>
      <c r="AJ180">
        <v>200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 x14ac:dyDescent="0.2">
      <c r="A181">
        <f>ROW(Source!A97)</f>
        <v>97</v>
      </c>
      <c r="B181">
        <v>60842370</v>
      </c>
      <c r="C181">
        <v>60842359</v>
      </c>
      <c r="D181">
        <v>35812888</v>
      </c>
      <c r="E181">
        <v>110</v>
      </c>
      <c r="F181">
        <v>1</v>
      </c>
      <c r="G181">
        <v>1</v>
      </c>
      <c r="H181">
        <v>1</v>
      </c>
      <c r="I181" t="s">
        <v>376</v>
      </c>
      <c r="J181" t="s">
        <v>3</v>
      </c>
      <c r="K181" t="s">
        <v>377</v>
      </c>
      <c r="L181">
        <v>1191</v>
      </c>
      <c r="N181">
        <v>1013</v>
      </c>
      <c r="O181" t="s">
        <v>369</v>
      </c>
      <c r="P181" t="s">
        <v>369</v>
      </c>
      <c r="Q181">
        <v>1</v>
      </c>
      <c r="X181">
        <v>0.41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2</v>
      </c>
      <c r="AF181" t="s">
        <v>186</v>
      </c>
      <c r="AG181">
        <v>0.51249999999999996</v>
      </c>
      <c r="AH181">
        <v>2</v>
      </c>
      <c r="AI181">
        <v>60842361</v>
      </c>
      <c r="AJ181">
        <v>201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 x14ac:dyDescent="0.2">
      <c r="A182">
        <f>ROW(Source!A97)</f>
        <v>97</v>
      </c>
      <c r="B182">
        <v>60842371</v>
      </c>
      <c r="C182">
        <v>60842359</v>
      </c>
      <c r="D182">
        <v>44461717</v>
      </c>
      <c r="E182">
        <v>1</v>
      </c>
      <c r="F182">
        <v>1</v>
      </c>
      <c r="G182">
        <v>1</v>
      </c>
      <c r="H182">
        <v>2</v>
      </c>
      <c r="I182" t="s">
        <v>378</v>
      </c>
      <c r="J182" t="s">
        <v>379</v>
      </c>
      <c r="K182" t="s">
        <v>380</v>
      </c>
      <c r="L182">
        <v>1368</v>
      </c>
      <c r="N182">
        <v>1011</v>
      </c>
      <c r="O182" t="s">
        <v>373</v>
      </c>
      <c r="P182" t="s">
        <v>373</v>
      </c>
      <c r="Q182">
        <v>1</v>
      </c>
      <c r="X182">
        <v>0.18</v>
      </c>
      <c r="Y182">
        <v>0</v>
      </c>
      <c r="Z182">
        <v>962.85</v>
      </c>
      <c r="AA182">
        <v>425.88</v>
      </c>
      <c r="AB182">
        <v>0</v>
      </c>
      <c r="AC182">
        <v>0</v>
      </c>
      <c r="AD182">
        <v>1</v>
      </c>
      <c r="AE182">
        <v>0</v>
      </c>
      <c r="AF182" t="s">
        <v>186</v>
      </c>
      <c r="AG182">
        <v>0.22499999999999998</v>
      </c>
      <c r="AH182">
        <v>2</v>
      </c>
      <c r="AI182">
        <v>60842362</v>
      </c>
      <c r="AJ182">
        <v>202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 x14ac:dyDescent="0.2">
      <c r="A183">
        <f>ROW(Source!A97)</f>
        <v>97</v>
      </c>
      <c r="B183">
        <v>60842372</v>
      </c>
      <c r="C183">
        <v>60842359</v>
      </c>
      <c r="D183">
        <v>44461769</v>
      </c>
      <c r="E183">
        <v>1</v>
      </c>
      <c r="F183">
        <v>1</v>
      </c>
      <c r="G183">
        <v>1</v>
      </c>
      <c r="H183">
        <v>2</v>
      </c>
      <c r="I183" t="s">
        <v>382</v>
      </c>
      <c r="J183" t="s">
        <v>383</v>
      </c>
      <c r="K183" t="s">
        <v>384</v>
      </c>
      <c r="L183">
        <v>1368</v>
      </c>
      <c r="N183">
        <v>1011</v>
      </c>
      <c r="O183" t="s">
        <v>373</v>
      </c>
      <c r="P183" t="s">
        <v>373</v>
      </c>
      <c r="Q183">
        <v>1</v>
      </c>
      <c r="X183">
        <v>0.1</v>
      </c>
      <c r="Y183">
        <v>0</v>
      </c>
      <c r="Z183">
        <v>1528.24</v>
      </c>
      <c r="AA183">
        <v>425.88</v>
      </c>
      <c r="AB183">
        <v>0</v>
      </c>
      <c r="AC183">
        <v>0</v>
      </c>
      <c r="AD183">
        <v>1</v>
      </c>
      <c r="AE183">
        <v>0</v>
      </c>
      <c r="AF183" t="s">
        <v>186</v>
      </c>
      <c r="AG183">
        <v>0.125</v>
      </c>
      <c r="AH183">
        <v>2</v>
      </c>
      <c r="AI183">
        <v>60842363</v>
      </c>
      <c r="AJ183">
        <v>203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</row>
    <row r="184" spans="1:44" x14ac:dyDescent="0.2">
      <c r="A184">
        <f>ROW(Source!A97)</f>
        <v>97</v>
      </c>
      <c r="B184">
        <v>60842373</v>
      </c>
      <c r="C184">
        <v>60842359</v>
      </c>
      <c r="D184">
        <v>44462654</v>
      </c>
      <c r="E184">
        <v>1</v>
      </c>
      <c r="F184">
        <v>1</v>
      </c>
      <c r="G184">
        <v>1</v>
      </c>
      <c r="H184">
        <v>2</v>
      </c>
      <c r="I184" t="s">
        <v>385</v>
      </c>
      <c r="J184" t="s">
        <v>386</v>
      </c>
      <c r="K184" t="s">
        <v>387</v>
      </c>
      <c r="L184">
        <v>1368</v>
      </c>
      <c r="N184">
        <v>1011</v>
      </c>
      <c r="O184" t="s">
        <v>373</v>
      </c>
      <c r="P184" t="s">
        <v>373</v>
      </c>
      <c r="Q184">
        <v>1</v>
      </c>
      <c r="X184">
        <v>0.13</v>
      </c>
      <c r="Y184">
        <v>0</v>
      </c>
      <c r="Z184">
        <v>477.92</v>
      </c>
      <c r="AA184">
        <v>317.04000000000002</v>
      </c>
      <c r="AB184">
        <v>0</v>
      </c>
      <c r="AC184">
        <v>0</v>
      </c>
      <c r="AD184">
        <v>1</v>
      </c>
      <c r="AE184">
        <v>0</v>
      </c>
      <c r="AF184" t="s">
        <v>186</v>
      </c>
      <c r="AG184">
        <v>0.16250000000000001</v>
      </c>
      <c r="AH184">
        <v>2</v>
      </c>
      <c r="AI184">
        <v>60842364</v>
      </c>
      <c r="AJ184">
        <v>204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 x14ac:dyDescent="0.2">
      <c r="A185">
        <f>ROW(Source!A97)</f>
        <v>97</v>
      </c>
      <c r="B185">
        <v>60842374</v>
      </c>
      <c r="C185">
        <v>60842359</v>
      </c>
      <c r="D185">
        <v>44462849</v>
      </c>
      <c r="E185">
        <v>1</v>
      </c>
      <c r="F185">
        <v>1</v>
      </c>
      <c r="G185">
        <v>1</v>
      </c>
      <c r="H185">
        <v>2</v>
      </c>
      <c r="I185" t="s">
        <v>480</v>
      </c>
      <c r="J185" t="s">
        <v>481</v>
      </c>
      <c r="K185" t="s">
        <v>482</v>
      </c>
      <c r="L185">
        <v>1368</v>
      </c>
      <c r="N185">
        <v>1011</v>
      </c>
      <c r="O185" t="s">
        <v>373</v>
      </c>
      <c r="P185" t="s">
        <v>373</v>
      </c>
      <c r="Q185">
        <v>1</v>
      </c>
      <c r="X185">
        <v>1.59</v>
      </c>
      <c r="Y185">
        <v>0</v>
      </c>
      <c r="Z185">
        <v>28.59</v>
      </c>
      <c r="AA185">
        <v>0</v>
      </c>
      <c r="AB185">
        <v>0</v>
      </c>
      <c r="AC185">
        <v>0</v>
      </c>
      <c r="AD185">
        <v>1</v>
      </c>
      <c r="AE185">
        <v>0</v>
      </c>
      <c r="AF185" t="s">
        <v>186</v>
      </c>
      <c r="AG185">
        <v>1.9875</v>
      </c>
      <c r="AH185">
        <v>2</v>
      </c>
      <c r="AI185">
        <v>60842365</v>
      </c>
      <c r="AJ185">
        <v>205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 x14ac:dyDescent="0.2">
      <c r="A186">
        <f>ROW(Source!A97)</f>
        <v>97</v>
      </c>
      <c r="B186">
        <v>60842375</v>
      </c>
      <c r="C186">
        <v>60842359</v>
      </c>
      <c r="D186">
        <v>44528841</v>
      </c>
      <c r="E186">
        <v>1</v>
      </c>
      <c r="F186">
        <v>1</v>
      </c>
      <c r="G186">
        <v>1</v>
      </c>
      <c r="H186">
        <v>3</v>
      </c>
      <c r="I186" t="s">
        <v>483</v>
      </c>
      <c r="J186" t="s">
        <v>484</v>
      </c>
      <c r="K186" t="s">
        <v>485</v>
      </c>
      <c r="L186">
        <v>1348</v>
      </c>
      <c r="N186">
        <v>1009</v>
      </c>
      <c r="O186" t="s">
        <v>90</v>
      </c>
      <c r="P186" t="s">
        <v>90</v>
      </c>
      <c r="Q186">
        <v>1000</v>
      </c>
      <c r="X186">
        <v>5.0000000000000001E-4</v>
      </c>
      <c r="Y186">
        <v>148198.01999999999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0</v>
      </c>
      <c r="AF186" t="s">
        <v>3</v>
      </c>
      <c r="AG186">
        <v>5.0000000000000001E-4</v>
      </c>
      <c r="AH186">
        <v>2</v>
      </c>
      <c r="AI186">
        <v>60842366</v>
      </c>
      <c r="AJ186">
        <v>206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</row>
    <row r="187" spans="1:44" x14ac:dyDescent="0.2">
      <c r="A187">
        <f>ROW(Source!A97)</f>
        <v>97</v>
      </c>
      <c r="B187">
        <v>60842376</v>
      </c>
      <c r="C187">
        <v>60842359</v>
      </c>
      <c r="D187">
        <v>44530429</v>
      </c>
      <c r="E187">
        <v>1</v>
      </c>
      <c r="F187">
        <v>1</v>
      </c>
      <c r="G187">
        <v>1</v>
      </c>
      <c r="H187">
        <v>3</v>
      </c>
      <c r="I187" t="s">
        <v>486</v>
      </c>
      <c r="J187" t="s">
        <v>487</v>
      </c>
      <c r="K187" t="s">
        <v>488</v>
      </c>
      <c r="L187">
        <v>1346</v>
      </c>
      <c r="N187">
        <v>1009</v>
      </c>
      <c r="O187" t="s">
        <v>127</v>
      </c>
      <c r="P187" t="s">
        <v>127</v>
      </c>
      <c r="Q187">
        <v>1</v>
      </c>
      <c r="X187">
        <v>0.52</v>
      </c>
      <c r="Y187">
        <v>138.5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0</v>
      </c>
      <c r="AF187" t="s">
        <v>3</v>
      </c>
      <c r="AG187">
        <v>0.52</v>
      </c>
      <c r="AH187">
        <v>2</v>
      </c>
      <c r="AI187">
        <v>60842367</v>
      </c>
      <c r="AJ187">
        <v>207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 x14ac:dyDescent="0.2">
      <c r="A188">
        <f>ROW(Source!A97)</f>
        <v>97</v>
      </c>
      <c r="B188">
        <v>60842377</v>
      </c>
      <c r="C188">
        <v>60842359</v>
      </c>
      <c r="D188">
        <v>44443937</v>
      </c>
      <c r="E188">
        <v>110</v>
      </c>
      <c r="F188">
        <v>1</v>
      </c>
      <c r="G188">
        <v>1</v>
      </c>
      <c r="H188">
        <v>3</v>
      </c>
      <c r="I188" t="s">
        <v>511</v>
      </c>
      <c r="J188" t="s">
        <v>3</v>
      </c>
      <c r="K188" t="s">
        <v>512</v>
      </c>
      <c r="L188">
        <v>1348</v>
      </c>
      <c r="N188">
        <v>1009</v>
      </c>
      <c r="O188" t="s">
        <v>90</v>
      </c>
      <c r="P188" t="s">
        <v>90</v>
      </c>
      <c r="Q188">
        <v>1000</v>
      </c>
      <c r="X188">
        <v>0.3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 t="s">
        <v>3</v>
      </c>
      <c r="AG188">
        <v>0.3</v>
      </c>
      <c r="AH188">
        <v>3</v>
      </c>
      <c r="AI188">
        <v>-1</v>
      </c>
      <c r="AJ188" t="s">
        <v>3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</row>
    <row r="189" spans="1:44" x14ac:dyDescent="0.2">
      <c r="A189">
        <f>ROW(Source!A100)</f>
        <v>100</v>
      </c>
      <c r="B189">
        <v>60842386</v>
      </c>
      <c r="C189">
        <v>60842379</v>
      </c>
      <c r="D189">
        <v>35812920</v>
      </c>
      <c r="E189">
        <v>117</v>
      </c>
      <c r="F189">
        <v>1</v>
      </c>
      <c r="G189">
        <v>1</v>
      </c>
      <c r="H189">
        <v>1</v>
      </c>
      <c r="I189" t="s">
        <v>489</v>
      </c>
      <c r="J189" t="s">
        <v>3</v>
      </c>
      <c r="K189" t="s">
        <v>490</v>
      </c>
      <c r="L189">
        <v>1191</v>
      </c>
      <c r="N189">
        <v>1013</v>
      </c>
      <c r="O189" t="s">
        <v>369</v>
      </c>
      <c r="P189" t="s">
        <v>369</v>
      </c>
      <c r="Q189">
        <v>1</v>
      </c>
      <c r="X189">
        <v>5.3</v>
      </c>
      <c r="Y189">
        <v>0</v>
      </c>
      <c r="Z189">
        <v>0</v>
      </c>
      <c r="AA189">
        <v>0</v>
      </c>
      <c r="AB189">
        <v>395.92</v>
      </c>
      <c r="AC189">
        <v>0</v>
      </c>
      <c r="AD189">
        <v>1</v>
      </c>
      <c r="AE189">
        <v>1</v>
      </c>
      <c r="AF189" t="s">
        <v>33</v>
      </c>
      <c r="AG189">
        <v>6.0949999999999998</v>
      </c>
      <c r="AH189">
        <v>2</v>
      </c>
      <c r="AI189">
        <v>60842380</v>
      </c>
      <c r="AJ189">
        <v>209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 x14ac:dyDescent="0.2">
      <c r="A190">
        <f>ROW(Source!A100)</f>
        <v>100</v>
      </c>
      <c r="B190">
        <v>60842387</v>
      </c>
      <c r="C190">
        <v>60842379</v>
      </c>
      <c r="D190">
        <v>35812888</v>
      </c>
      <c r="E190">
        <v>117</v>
      </c>
      <c r="F190">
        <v>1</v>
      </c>
      <c r="G190">
        <v>1</v>
      </c>
      <c r="H190">
        <v>1</v>
      </c>
      <c r="I190" t="s">
        <v>376</v>
      </c>
      <c r="J190" t="s">
        <v>3</v>
      </c>
      <c r="K190" t="s">
        <v>377</v>
      </c>
      <c r="L190">
        <v>1191</v>
      </c>
      <c r="N190">
        <v>1013</v>
      </c>
      <c r="O190" t="s">
        <v>369</v>
      </c>
      <c r="P190" t="s">
        <v>369</v>
      </c>
      <c r="Q190">
        <v>1</v>
      </c>
      <c r="X190">
        <v>0.11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1</v>
      </c>
      <c r="AE190">
        <v>2</v>
      </c>
      <c r="AF190" t="s">
        <v>32</v>
      </c>
      <c r="AG190">
        <v>0.13750000000000001</v>
      </c>
      <c r="AH190">
        <v>2</v>
      </c>
      <c r="AI190">
        <v>60842381</v>
      </c>
      <c r="AJ190">
        <v>210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 x14ac:dyDescent="0.2">
      <c r="A191">
        <f>ROW(Source!A100)</f>
        <v>100</v>
      </c>
      <c r="B191">
        <v>60842388</v>
      </c>
      <c r="C191">
        <v>60842379</v>
      </c>
      <c r="D191">
        <v>54576463</v>
      </c>
      <c r="E191">
        <v>1</v>
      </c>
      <c r="F191">
        <v>1</v>
      </c>
      <c r="G191">
        <v>1</v>
      </c>
      <c r="H191">
        <v>2</v>
      </c>
      <c r="I191" t="s">
        <v>491</v>
      </c>
      <c r="J191" t="s">
        <v>492</v>
      </c>
      <c r="K191" t="s">
        <v>493</v>
      </c>
      <c r="L191">
        <v>1368</v>
      </c>
      <c r="N191">
        <v>1011</v>
      </c>
      <c r="O191" t="s">
        <v>373</v>
      </c>
      <c r="P191" t="s">
        <v>373</v>
      </c>
      <c r="Q191">
        <v>1</v>
      </c>
      <c r="X191">
        <v>0.03</v>
      </c>
      <c r="Y191">
        <v>0</v>
      </c>
      <c r="Z191">
        <v>30.61</v>
      </c>
      <c r="AA191">
        <v>359.65</v>
      </c>
      <c r="AB191">
        <v>0</v>
      </c>
      <c r="AC191">
        <v>0</v>
      </c>
      <c r="AD191">
        <v>1</v>
      </c>
      <c r="AE191">
        <v>0</v>
      </c>
      <c r="AF191" t="s">
        <v>32</v>
      </c>
      <c r="AG191">
        <v>3.7499999999999999E-2</v>
      </c>
      <c r="AH191">
        <v>2</v>
      </c>
      <c r="AI191">
        <v>60842382</v>
      </c>
      <c r="AJ191">
        <v>211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</row>
    <row r="192" spans="1:44" x14ac:dyDescent="0.2">
      <c r="A192">
        <f>ROW(Source!A100)</f>
        <v>100</v>
      </c>
      <c r="B192">
        <v>60842389</v>
      </c>
      <c r="C192">
        <v>60842379</v>
      </c>
      <c r="D192">
        <v>54577173</v>
      </c>
      <c r="E192">
        <v>1</v>
      </c>
      <c r="F192">
        <v>1</v>
      </c>
      <c r="G192">
        <v>1</v>
      </c>
      <c r="H192">
        <v>2</v>
      </c>
      <c r="I192" t="s">
        <v>385</v>
      </c>
      <c r="J192" t="s">
        <v>386</v>
      </c>
      <c r="K192" t="s">
        <v>387</v>
      </c>
      <c r="L192">
        <v>1368</v>
      </c>
      <c r="N192">
        <v>1011</v>
      </c>
      <c r="O192" t="s">
        <v>373</v>
      </c>
      <c r="P192" t="s">
        <v>373</v>
      </c>
      <c r="Q192">
        <v>1</v>
      </c>
      <c r="X192">
        <v>0.08</v>
      </c>
      <c r="Y192">
        <v>0</v>
      </c>
      <c r="Z192">
        <v>680.75</v>
      </c>
      <c r="AA192">
        <v>404.99</v>
      </c>
      <c r="AB192">
        <v>0</v>
      </c>
      <c r="AC192">
        <v>0</v>
      </c>
      <c r="AD192">
        <v>1</v>
      </c>
      <c r="AE192">
        <v>0</v>
      </c>
      <c r="AF192" t="s">
        <v>32</v>
      </c>
      <c r="AG192">
        <v>0.1</v>
      </c>
      <c r="AH192">
        <v>2</v>
      </c>
      <c r="AI192">
        <v>60842383</v>
      </c>
      <c r="AJ192">
        <v>212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</row>
    <row r="193" spans="1:44" x14ac:dyDescent="0.2">
      <c r="A193">
        <f>ROW(Source!A100)</f>
        <v>100</v>
      </c>
      <c r="B193">
        <v>60842390</v>
      </c>
      <c r="C193">
        <v>60842379</v>
      </c>
      <c r="D193">
        <v>54643943</v>
      </c>
      <c r="E193">
        <v>1</v>
      </c>
      <c r="F193">
        <v>1</v>
      </c>
      <c r="G193">
        <v>1</v>
      </c>
      <c r="H193">
        <v>3</v>
      </c>
      <c r="I193" t="s">
        <v>389</v>
      </c>
      <c r="J193" t="s">
        <v>390</v>
      </c>
      <c r="K193" t="s">
        <v>391</v>
      </c>
      <c r="L193">
        <v>1383</v>
      </c>
      <c r="N193">
        <v>1013</v>
      </c>
      <c r="O193" t="s">
        <v>392</v>
      </c>
      <c r="P193" t="s">
        <v>392</v>
      </c>
      <c r="Q193">
        <v>1</v>
      </c>
      <c r="X193">
        <v>2.4931999999999999</v>
      </c>
      <c r="Y193">
        <v>7.71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0</v>
      </c>
      <c r="AF193" t="s">
        <v>3</v>
      </c>
      <c r="AG193">
        <v>2.4931999999999999</v>
      </c>
      <c r="AH193">
        <v>2</v>
      </c>
      <c r="AI193">
        <v>60842384</v>
      </c>
      <c r="AJ193">
        <v>213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 x14ac:dyDescent="0.2">
      <c r="A194">
        <f>ROW(Source!A100)</f>
        <v>100</v>
      </c>
      <c r="B194">
        <v>60842391</v>
      </c>
      <c r="C194">
        <v>60842379</v>
      </c>
      <c r="D194">
        <v>54572001</v>
      </c>
      <c r="E194">
        <v>117</v>
      </c>
      <c r="F194">
        <v>1</v>
      </c>
      <c r="G194">
        <v>1</v>
      </c>
      <c r="H194">
        <v>3</v>
      </c>
      <c r="I194" t="s">
        <v>511</v>
      </c>
      <c r="J194" t="s">
        <v>3</v>
      </c>
      <c r="K194" t="s">
        <v>513</v>
      </c>
      <c r="L194">
        <v>1348</v>
      </c>
      <c r="N194">
        <v>1009</v>
      </c>
      <c r="O194" t="s">
        <v>90</v>
      </c>
      <c r="P194" t="s">
        <v>90</v>
      </c>
      <c r="Q194">
        <v>1000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1</v>
      </c>
      <c r="AD194">
        <v>0</v>
      </c>
      <c r="AE194">
        <v>0</v>
      </c>
      <c r="AF194" t="s">
        <v>3</v>
      </c>
      <c r="AG194">
        <v>0</v>
      </c>
      <c r="AH194">
        <v>3</v>
      </c>
      <c r="AI194">
        <v>-1</v>
      </c>
      <c r="AJ194" t="s">
        <v>3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</row>
    <row r="195" spans="1:44" x14ac:dyDescent="0.2">
      <c r="A195">
        <f>ROW(Source!A101)</f>
        <v>101</v>
      </c>
      <c r="B195">
        <v>60842386</v>
      </c>
      <c r="C195">
        <v>60842379</v>
      </c>
      <c r="D195">
        <v>35812920</v>
      </c>
      <c r="E195">
        <v>117</v>
      </c>
      <c r="F195">
        <v>1</v>
      </c>
      <c r="G195">
        <v>1</v>
      </c>
      <c r="H195">
        <v>1</v>
      </c>
      <c r="I195" t="s">
        <v>489</v>
      </c>
      <c r="J195" t="s">
        <v>3</v>
      </c>
      <c r="K195" t="s">
        <v>490</v>
      </c>
      <c r="L195">
        <v>1191</v>
      </c>
      <c r="N195">
        <v>1013</v>
      </c>
      <c r="O195" t="s">
        <v>369</v>
      </c>
      <c r="P195" t="s">
        <v>369</v>
      </c>
      <c r="Q195">
        <v>1</v>
      </c>
      <c r="X195">
        <v>5.3</v>
      </c>
      <c r="Y195">
        <v>0</v>
      </c>
      <c r="Z195">
        <v>0</v>
      </c>
      <c r="AA195">
        <v>0</v>
      </c>
      <c r="AB195">
        <v>395.92</v>
      </c>
      <c r="AC195">
        <v>0</v>
      </c>
      <c r="AD195">
        <v>1</v>
      </c>
      <c r="AE195">
        <v>1</v>
      </c>
      <c r="AF195" t="s">
        <v>33</v>
      </c>
      <c r="AG195">
        <v>6.0949999999999998</v>
      </c>
      <c r="AH195">
        <v>2</v>
      </c>
      <c r="AI195">
        <v>60842380</v>
      </c>
      <c r="AJ195">
        <v>215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</row>
    <row r="196" spans="1:44" x14ac:dyDescent="0.2">
      <c r="A196">
        <f>ROW(Source!A101)</f>
        <v>101</v>
      </c>
      <c r="B196">
        <v>60842387</v>
      </c>
      <c r="C196">
        <v>60842379</v>
      </c>
      <c r="D196">
        <v>35812888</v>
      </c>
      <c r="E196">
        <v>117</v>
      </c>
      <c r="F196">
        <v>1</v>
      </c>
      <c r="G196">
        <v>1</v>
      </c>
      <c r="H196">
        <v>1</v>
      </c>
      <c r="I196" t="s">
        <v>376</v>
      </c>
      <c r="J196" t="s">
        <v>3</v>
      </c>
      <c r="K196" t="s">
        <v>377</v>
      </c>
      <c r="L196">
        <v>1191</v>
      </c>
      <c r="N196">
        <v>1013</v>
      </c>
      <c r="O196" t="s">
        <v>369</v>
      </c>
      <c r="P196" t="s">
        <v>369</v>
      </c>
      <c r="Q196">
        <v>1</v>
      </c>
      <c r="X196">
        <v>0.11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2</v>
      </c>
      <c r="AF196" t="s">
        <v>32</v>
      </c>
      <c r="AG196">
        <v>0.13750000000000001</v>
      </c>
      <c r="AH196">
        <v>2</v>
      </c>
      <c r="AI196">
        <v>60842381</v>
      </c>
      <c r="AJ196">
        <v>216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 x14ac:dyDescent="0.2">
      <c r="A197">
        <f>ROW(Source!A101)</f>
        <v>101</v>
      </c>
      <c r="B197">
        <v>60842388</v>
      </c>
      <c r="C197">
        <v>60842379</v>
      </c>
      <c r="D197">
        <v>54576463</v>
      </c>
      <c r="E197">
        <v>1</v>
      </c>
      <c r="F197">
        <v>1</v>
      </c>
      <c r="G197">
        <v>1</v>
      </c>
      <c r="H197">
        <v>2</v>
      </c>
      <c r="I197" t="s">
        <v>491</v>
      </c>
      <c r="J197" t="s">
        <v>492</v>
      </c>
      <c r="K197" t="s">
        <v>493</v>
      </c>
      <c r="L197">
        <v>1368</v>
      </c>
      <c r="N197">
        <v>1011</v>
      </c>
      <c r="O197" t="s">
        <v>373</v>
      </c>
      <c r="P197" t="s">
        <v>373</v>
      </c>
      <c r="Q197">
        <v>1</v>
      </c>
      <c r="X197">
        <v>0.03</v>
      </c>
      <c r="Y197">
        <v>0</v>
      </c>
      <c r="Z197">
        <v>30.61</v>
      </c>
      <c r="AA197">
        <v>359.65</v>
      </c>
      <c r="AB197">
        <v>0</v>
      </c>
      <c r="AC197">
        <v>0</v>
      </c>
      <c r="AD197">
        <v>1</v>
      </c>
      <c r="AE197">
        <v>0</v>
      </c>
      <c r="AF197" t="s">
        <v>32</v>
      </c>
      <c r="AG197">
        <v>3.7499999999999999E-2</v>
      </c>
      <c r="AH197">
        <v>2</v>
      </c>
      <c r="AI197">
        <v>60842382</v>
      </c>
      <c r="AJ197">
        <v>217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</row>
    <row r="198" spans="1:44" x14ac:dyDescent="0.2">
      <c r="A198">
        <f>ROW(Source!A101)</f>
        <v>101</v>
      </c>
      <c r="B198">
        <v>60842389</v>
      </c>
      <c r="C198">
        <v>60842379</v>
      </c>
      <c r="D198">
        <v>54577173</v>
      </c>
      <c r="E198">
        <v>1</v>
      </c>
      <c r="F198">
        <v>1</v>
      </c>
      <c r="G198">
        <v>1</v>
      </c>
      <c r="H198">
        <v>2</v>
      </c>
      <c r="I198" t="s">
        <v>385</v>
      </c>
      <c r="J198" t="s">
        <v>386</v>
      </c>
      <c r="K198" t="s">
        <v>387</v>
      </c>
      <c r="L198">
        <v>1368</v>
      </c>
      <c r="N198">
        <v>1011</v>
      </c>
      <c r="O198" t="s">
        <v>373</v>
      </c>
      <c r="P198" t="s">
        <v>373</v>
      </c>
      <c r="Q198">
        <v>1</v>
      </c>
      <c r="X198">
        <v>0.08</v>
      </c>
      <c r="Y198">
        <v>0</v>
      </c>
      <c r="Z198">
        <v>680.75</v>
      </c>
      <c r="AA198">
        <v>404.99</v>
      </c>
      <c r="AB198">
        <v>0</v>
      </c>
      <c r="AC198">
        <v>0</v>
      </c>
      <c r="AD198">
        <v>1</v>
      </c>
      <c r="AE198">
        <v>0</v>
      </c>
      <c r="AF198" t="s">
        <v>32</v>
      </c>
      <c r="AG198">
        <v>0.1</v>
      </c>
      <c r="AH198">
        <v>2</v>
      </c>
      <c r="AI198">
        <v>60842383</v>
      </c>
      <c r="AJ198">
        <v>218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</row>
    <row r="199" spans="1:44" x14ac:dyDescent="0.2">
      <c r="A199">
        <f>ROW(Source!A101)</f>
        <v>101</v>
      </c>
      <c r="B199">
        <v>60842390</v>
      </c>
      <c r="C199">
        <v>60842379</v>
      </c>
      <c r="D199">
        <v>54643943</v>
      </c>
      <c r="E199">
        <v>1</v>
      </c>
      <c r="F199">
        <v>1</v>
      </c>
      <c r="G199">
        <v>1</v>
      </c>
      <c r="H199">
        <v>3</v>
      </c>
      <c r="I199" t="s">
        <v>389</v>
      </c>
      <c r="J199" t="s">
        <v>390</v>
      </c>
      <c r="K199" t="s">
        <v>391</v>
      </c>
      <c r="L199">
        <v>1383</v>
      </c>
      <c r="N199">
        <v>1013</v>
      </c>
      <c r="O199" t="s">
        <v>392</v>
      </c>
      <c r="P199" t="s">
        <v>392</v>
      </c>
      <c r="Q199">
        <v>1</v>
      </c>
      <c r="X199">
        <v>2.4931999999999999</v>
      </c>
      <c r="Y199">
        <v>7.71</v>
      </c>
      <c r="Z199">
        <v>0</v>
      </c>
      <c r="AA199">
        <v>0</v>
      </c>
      <c r="AB199">
        <v>0</v>
      </c>
      <c r="AC199">
        <v>0</v>
      </c>
      <c r="AD199">
        <v>1</v>
      </c>
      <c r="AE199">
        <v>0</v>
      </c>
      <c r="AF199" t="s">
        <v>3</v>
      </c>
      <c r="AG199">
        <v>2.4931999999999999</v>
      </c>
      <c r="AH199">
        <v>2</v>
      </c>
      <c r="AI199">
        <v>60842384</v>
      </c>
      <c r="AJ199">
        <v>219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</row>
    <row r="200" spans="1:44" x14ac:dyDescent="0.2">
      <c r="A200">
        <f>ROW(Source!A101)</f>
        <v>101</v>
      </c>
      <c r="B200">
        <v>60842391</v>
      </c>
      <c r="C200">
        <v>60842379</v>
      </c>
      <c r="D200">
        <v>54572001</v>
      </c>
      <c r="E200">
        <v>117</v>
      </c>
      <c r="F200">
        <v>1</v>
      </c>
      <c r="G200">
        <v>1</v>
      </c>
      <c r="H200">
        <v>3</v>
      </c>
      <c r="I200" t="s">
        <v>511</v>
      </c>
      <c r="J200" t="s">
        <v>3</v>
      </c>
      <c r="K200" t="s">
        <v>513</v>
      </c>
      <c r="L200">
        <v>1348</v>
      </c>
      <c r="N200">
        <v>1009</v>
      </c>
      <c r="O200" t="s">
        <v>90</v>
      </c>
      <c r="P200" t="s">
        <v>90</v>
      </c>
      <c r="Q200">
        <v>1000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1</v>
      </c>
      <c r="AD200">
        <v>0</v>
      </c>
      <c r="AE200">
        <v>0</v>
      </c>
      <c r="AF200" t="s">
        <v>3</v>
      </c>
      <c r="AG200">
        <v>0</v>
      </c>
      <c r="AH200">
        <v>3</v>
      </c>
      <c r="AI200">
        <v>-1</v>
      </c>
      <c r="AJ200" t="s">
        <v>3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21" x14ac:dyDescent="0.2">
      <c r="A1">
        <v>26</v>
      </c>
      <c r="B1">
        <v>1</v>
      </c>
      <c r="C1" t="s">
        <v>3</v>
      </c>
      <c r="D1" t="s">
        <v>3</v>
      </c>
      <c r="E1" t="s">
        <v>32</v>
      </c>
      <c r="F1" t="s">
        <v>32</v>
      </c>
      <c r="G1" t="s">
        <v>33</v>
      </c>
      <c r="H1" t="s">
        <v>3</v>
      </c>
      <c r="I1" t="s">
        <v>33</v>
      </c>
      <c r="J1" t="s">
        <v>32</v>
      </c>
      <c r="K1" t="s">
        <v>3</v>
      </c>
      <c r="L1" t="s">
        <v>34</v>
      </c>
      <c r="M1" t="s">
        <v>35</v>
      </c>
      <c r="N1" t="s">
        <v>3</v>
      </c>
      <c r="O1" t="s">
        <v>32</v>
      </c>
      <c r="P1" t="s">
        <v>3</v>
      </c>
      <c r="Q1" t="s">
        <v>3</v>
      </c>
      <c r="R1" t="s">
        <v>3</v>
      </c>
      <c r="S1" t="s">
        <v>514</v>
      </c>
      <c r="T1" t="s">
        <v>517</v>
      </c>
      <c r="U1" t="s">
        <v>515</v>
      </c>
    </row>
    <row r="2" spans="1:21" x14ac:dyDescent="0.2">
      <c r="A2">
        <v>27</v>
      </c>
      <c r="B2">
        <v>1</v>
      </c>
      <c r="C2" t="s">
        <v>3</v>
      </c>
      <c r="D2" t="s">
        <v>3</v>
      </c>
      <c r="E2" t="s">
        <v>32</v>
      </c>
      <c r="F2" t="s">
        <v>32</v>
      </c>
      <c r="G2" t="s">
        <v>33</v>
      </c>
      <c r="H2" t="s">
        <v>3</v>
      </c>
      <c r="I2" t="s">
        <v>33</v>
      </c>
      <c r="J2" t="s">
        <v>32</v>
      </c>
      <c r="K2" t="s">
        <v>3</v>
      </c>
      <c r="L2" t="s">
        <v>34</v>
      </c>
      <c r="M2" t="s">
        <v>35</v>
      </c>
      <c r="N2" t="s">
        <v>3</v>
      </c>
      <c r="O2" t="s">
        <v>32</v>
      </c>
      <c r="P2" t="s">
        <v>3</v>
      </c>
      <c r="Q2" t="s">
        <v>3</v>
      </c>
      <c r="R2" t="s">
        <v>3</v>
      </c>
      <c r="S2" t="s">
        <v>514</v>
      </c>
      <c r="T2" t="s">
        <v>517</v>
      </c>
      <c r="U2" t="s">
        <v>515</v>
      </c>
    </row>
    <row r="3" spans="1:21" x14ac:dyDescent="0.2">
      <c r="A3">
        <v>60</v>
      </c>
      <c r="B3">
        <v>1</v>
      </c>
      <c r="C3" t="s">
        <v>3</v>
      </c>
      <c r="D3" t="s">
        <v>3</v>
      </c>
      <c r="E3" t="s">
        <v>32</v>
      </c>
      <c r="F3" t="s">
        <v>32</v>
      </c>
      <c r="G3" t="s">
        <v>33</v>
      </c>
      <c r="H3" t="s">
        <v>3</v>
      </c>
      <c r="I3" t="s">
        <v>33</v>
      </c>
      <c r="J3" t="s">
        <v>32</v>
      </c>
      <c r="K3" t="s">
        <v>3</v>
      </c>
      <c r="L3" t="s">
        <v>34</v>
      </c>
      <c r="M3" t="s">
        <v>35</v>
      </c>
      <c r="N3" t="s">
        <v>3</v>
      </c>
      <c r="O3" t="s">
        <v>32</v>
      </c>
      <c r="P3" t="s">
        <v>3</v>
      </c>
      <c r="Q3" t="s">
        <v>3</v>
      </c>
      <c r="R3" t="s">
        <v>3</v>
      </c>
      <c r="S3" t="s">
        <v>514</v>
      </c>
      <c r="T3" t="s">
        <v>517</v>
      </c>
      <c r="U3" t="s">
        <v>515</v>
      </c>
    </row>
    <row r="4" spans="1:21" x14ac:dyDescent="0.2">
      <c r="A4">
        <v>61</v>
      </c>
      <c r="B4">
        <v>1</v>
      </c>
      <c r="C4" t="s">
        <v>3</v>
      </c>
      <c r="D4" t="s">
        <v>3</v>
      </c>
      <c r="E4" t="s">
        <v>32</v>
      </c>
      <c r="F4" t="s">
        <v>32</v>
      </c>
      <c r="G4" t="s">
        <v>33</v>
      </c>
      <c r="H4" t="s">
        <v>3</v>
      </c>
      <c r="I4" t="s">
        <v>33</v>
      </c>
      <c r="J4" t="s">
        <v>32</v>
      </c>
      <c r="K4" t="s">
        <v>3</v>
      </c>
      <c r="L4" t="s">
        <v>34</v>
      </c>
      <c r="M4" t="s">
        <v>35</v>
      </c>
      <c r="N4" t="s">
        <v>3</v>
      </c>
      <c r="O4" t="s">
        <v>32</v>
      </c>
      <c r="P4" t="s">
        <v>3</v>
      </c>
      <c r="Q4" t="s">
        <v>3</v>
      </c>
      <c r="R4" t="s">
        <v>3</v>
      </c>
      <c r="S4" t="s">
        <v>514</v>
      </c>
      <c r="T4" t="s">
        <v>517</v>
      </c>
      <c r="U4" t="s">
        <v>515</v>
      </c>
    </row>
    <row r="5" spans="1:21" x14ac:dyDescent="0.2">
      <c r="A5">
        <v>100</v>
      </c>
      <c r="B5">
        <v>1</v>
      </c>
      <c r="C5" t="s">
        <v>3</v>
      </c>
      <c r="D5" t="s">
        <v>3</v>
      </c>
      <c r="E5" t="s">
        <v>32</v>
      </c>
      <c r="F5" t="s">
        <v>32</v>
      </c>
      <c r="G5" t="s">
        <v>33</v>
      </c>
      <c r="H5" t="s">
        <v>3</v>
      </c>
      <c r="I5" t="s">
        <v>33</v>
      </c>
      <c r="J5" t="s">
        <v>32</v>
      </c>
      <c r="K5" t="s">
        <v>3</v>
      </c>
      <c r="L5" t="s">
        <v>34</v>
      </c>
      <c r="M5" t="s">
        <v>35</v>
      </c>
      <c r="N5" t="s">
        <v>3</v>
      </c>
      <c r="O5" t="s">
        <v>32</v>
      </c>
      <c r="P5" t="s">
        <v>3</v>
      </c>
      <c r="Q5" t="s">
        <v>3</v>
      </c>
      <c r="R5" t="s">
        <v>3</v>
      </c>
      <c r="S5" t="s">
        <v>514</v>
      </c>
      <c r="T5" t="s">
        <v>517</v>
      </c>
      <c r="U5" t="s">
        <v>515</v>
      </c>
    </row>
    <row r="6" spans="1:21" x14ac:dyDescent="0.2">
      <c r="A6">
        <v>101</v>
      </c>
      <c r="B6">
        <v>1</v>
      </c>
      <c r="C6" t="s">
        <v>3</v>
      </c>
      <c r="D6" t="s">
        <v>3</v>
      </c>
      <c r="E6" t="s">
        <v>32</v>
      </c>
      <c r="F6" t="s">
        <v>32</v>
      </c>
      <c r="G6" t="s">
        <v>33</v>
      </c>
      <c r="H6" t="s">
        <v>3</v>
      </c>
      <c r="I6" t="s">
        <v>33</v>
      </c>
      <c r="J6" t="s">
        <v>32</v>
      </c>
      <c r="K6" t="s">
        <v>3</v>
      </c>
      <c r="L6" t="s">
        <v>34</v>
      </c>
      <c r="M6" t="s">
        <v>35</v>
      </c>
      <c r="N6" t="s">
        <v>3</v>
      </c>
      <c r="O6" t="s">
        <v>32</v>
      </c>
      <c r="P6" t="s">
        <v>3</v>
      </c>
      <c r="Q6" t="s">
        <v>3</v>
      </c>
      <c r="R6" t="s">
        <v>3</v>
      </c>
      <c r="S6" t="s">
        <v>514</v>
      </c>
      <c r="T6" t="s">
        <v>517</v>
      </c>
      <c r="U6" t="s">
        <v>515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2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0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26294</v>
      </c>
      <c r="M1">
        <v>10</v>
      </c>
      <c r="N1">
        <v>12</v>
      </c>
      <c r="O1">
        <v>1</v>
      </c>
      <c r="P1">
        <v>0</v>
      </c>
      <c r="Q1">
        <v>2</v>
      </c>
    </row>
    <row r="12" spans="1:103" x14ac:dyDescent="0.2">
      <c r="F12" t="str">
        <f>Source!F12</f>
        <v>Новый объект_(Копия)_(Копия)</v>
      </c>
      <c r="G12" t="str">
        <f>Source!G12</f>
        <v>Ремонт кровли ОПС Порецкое вариант со скатной кровлей</v>
      </c>
      <c r="AB12" t="s">
        <v>3</v>
      </c>
      <c r="AC12" t="s">
        <v>3</v>
      </c>
      <c r="AD12" t="s">
        <v>3</v>
      </c>
      <c r="AE12" t="s">
        <v>3</v>
      </c>
      <c r="AF12" t="s">
        <v>3</v>
      </c>
      <c r="AG12" t="s">
        <v>3</v>
      </c>
      <c r="AH12" t="s">
        <v>3</v>
      </c>
      <c r="AI12" t="s">
        <v>3</v>
      </c>
      <c r="AJ12">
        <v>0</v>
      </c>
      <c r="AK12" t="s">
        <v>3</v>
      </c>
      <c r="AL12" t="s">
        <v>3</v>
      </c>
      <c r="AM12" t="s">
        <v>3</v>
      </c>
      <c r="CY12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02-01-01</vt:lpstr>
      <vt:lpstr>Source</vt:lpstr>
      <vt:lpstr>SourceObSm</vt:lpstr>
      <vt:lpstr>SmtRes</vt:lpstr>
      <vt:lpstr>EtalonRes</vt:lpstr>
      <vt:lpstr>SrcPoprs</vt:lpstr>
      <vt:lpstr>SrcKA</vt:lpstr>
      <vt:lpstr>'02-01-01'!Заголовки_для_печати</vt:lpstr>
      <vt:lpstr>'02-01-01'!Область_печати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 Ольга Ивановна</dc:creator>
  <cp:lastModifiedBy>Мачихина Анастасия Николаевна</cp:lastModifiedBy>
  <cp:lastPrinted>2026-10-21T11:13:56Z</cp:lastPrinted>
  <dcterms:created xsi:type="dcterms:W3CDTF">2026-10-21T11:07:47Z</dcterms:created>
  <dcterms:modified xsi:type="dcterms:W3CDTF">2026-11-02T11:41:47Z</dcterms:modified>
</cp:coreProperties>
</file>